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drawings/charts/chart4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1ba31d276548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 Summary " sheetId="7" r:id="R1c34b12e95334883"/>
    <x:sheet xmlns:r="http://schemas.openxmlformats.org/officeDocument/2006/relationships" name="AAS lab Crushing Daily " sheetId="16" r:id="R4cd3eac4796b40ef"/>
    <x:sheet xmlns:r="http://schemas.openxmlformats.org/officeDocument/2006/relationships" name="Reagent Consumption" sheetId="2" r:id="R39dff81ad5fa4ebf"/>
    <x:sheet xmlns:r="http://schemas.openxmlformats.org/officeDocument/2006/relationships" name="Crushing" sheetId="1" r:id="Rbaa028a896ca4384"/>
    <x:sheet xmlns:r="http://schemas.openxmlformats.org/officeDocument/2006/relationships" name="Rom File Inventory" sheetId="12" r:id="Reed4463aa87641e9"/>
    <x:sheet xmlns:r="http://schemas.openxmlformats.org/officeDocument/2006/relationships" name="Au Cal Leaching Tank" sheetId="13" r:id="Rb366254b9c07420e"/>
    <x:sheet xmlns:r="http://schemas.openxmlformats.org/officeDocument/2006/relationships" name="LT Ball Mill" sheetId="17" r:id="R073e7a178ba94e54"/>
    <x:sheet xmlns:r="http://schemas.openxmlformats.org/officeDocument/2006/relationships" name="Milling and Leach Feed" sheetId="4" r:id="Rdc9fe245ee7a46c6"/>
    <x:sheet xmlns:r="http://schemas.openxmlformats.org/officeDocument/2006/relationships" name="Crushing Down Time Hours" sheetId="8" r:id="R418c5c221eec4e10"/>
    <x:sheet xmlns:r="http://schemas.openxmlformats.org/officeDocument/2006/relationships" name="Milling Down Time Hours" sheetId="5" r:id="R24f52193bb094a98"/>
    <x:sheet xmlns:r="http://schemas.openxmlformats.org/officeDocument/2006/relationships" name="LT Floculation" sheetId="15" r:id="R24e9d4184c0b48e7"/>
    <x:sheet xmlns:r="http://schemas.openxmlformats.org/officeDocument/2006/relationships" name="Filter Press Down Time Hours " sheetId="14" r:id="R36cdfe200c15472f"/>
    <x:sheet xmlns:r="http://schemas.openxmlformats.org/officeDocument/2006/relationships" name="Leach Time Process&amp;Down Time" sheetId="11" r:id="R4714a17f7c684487"/>
    <x:sheet xmlns:r="http://schemas.openxmlformats.org/officeDocument/2006/relationships" name="Leaching" sheetId="3" r:id="R2d6a3df727e24f29"/>
    <x:sheet xmlns:r="http://schemas.openxmlformats.org/officeDocument/2006/relationships" name="Fuel Consumption" sheetId="6" r:id="R4d90bc1c5ce5492d"/>
  </x:sheets>
  <x:definedNames>
    <x:definedName name="_xlchart.v1.0" hidden="1">'Rom File Inventory'!$AD$1:$AD$133</x:definedName>
    <x:definedName name="_xlchart.v1.1" hidden="1">'Rom File Inventory'!$AE$1:$AE$133</x:definedName>
  </x:definedNames>
</x:workbook>
</file>

<file path=xl/comments1.xml><?xml version="1.0" encoding="utf-8"?>
<x:comments xmlns:x="http://schemas.openxmlformats.org/spreadsheetml/2006/main">
  <x:authors>
    <x:author>tc={79BD6EDE-8B48-4238-B383-17B9BE9F8B31}</x:author>
  </x:authors>
  <x:commentList>
    <x:comment ref="T10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Re assay sampel 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<x:sst xmlns:x="http://schemas.openxmlformats.org/spreadsheetml/2006/main">
  <x:si>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Daily summary Production PT Bulawan Daya Lestari </x:t>
  </x:si>
  <x:si>
    <x:t xml:space="preserve">Site Gunung Patung, Mopait, Bolaang Mongondow, Sulawesi Utara</x:t>
  </x:si>
  <x:si>
    <x:t xml:space="preserve">Date </x:t>
  </x:si>
  <x:si>
    <x:t xml:space="preserve">Feeding, ton</x:t>
  </x:si>
  <x:si>
    <x:t xml:space="preserve">Hours Run Crushing</x:t>
  </x:si>
  <x:si>
    <x:t xml:space="preserve">Hours Milling</x:t>
  </x:si>
  <x:si>
    <x:t xml:space="preserve">Availability, %</x:t>
  </x:si>
  <x:si>
    <x:t xml:space="preserve">Plant Usability</x:t>
  </x:si>
  <x:si>
    <x:t xml:space="preserve">Gold Rom ( Elution and Electrowinning )</x:t>
  </x:si>
  <x:si>
    <x:t xml:space="preserve">Consumption</x:t>
  </x:si>
  <x:si>
    <x:t xml:space="preserve">Stockpile, Estimated</x:t>
  </x:si>
  <x:si>
    <x:t xml:space="preserve">Inventory PPA</x:t>
  </x:si>
  <x:si>
    <x:t xml:space="preserve">SHE</x:t>
  </x:si>
  <x:si>
    <x:t xml:space="preserve">Result per month </x:t>
  </x:si>
  <x:si>
    <x:t xml:space="preserve">Tpd</x:t>
  </x:si>
  <x:si>
    <x:t xml:space="preserve">Mtd</x:t>
  </x:si>
  <x:si>
    <x:t xml:space="preserve">tph</x:t>
  </x:si>
  <x:si>
    <x:t xml:space="preserve">Au Lab, gpt</x:t>
  </x:si>
  <x:si>
    <x:t xml:space="preserve">Au, gr</x:t>
  </x:si>
  <x:si>
    <x:t xml:space="preserve">Au, kg</x:t>
  </x:si>
  <x:si>
    <x:t xml:space="preserve">Crusher</x:t>
  </x:si>
  <x:si>
    <x:t xml:space="preserve">Mill</x:t>
  </x:si>
  <x:si>
    <x:t xml:space="preserve">CIP</x:t>
  </x:si>
  <x:si>
    <x:t xml:space="preserve">Carbon to Elution (t)</x:t>
  </x:si>
  <x:si>
    <x:t xml:space="preserve">Carbon Transit (t)</x:t>
  </x:si>
  <x:si>
    <x:t xml:space="preserve">Elution</x:t>
  </x:si>
  <x:si>
    <x:t xml:space="preserve">Loaded Carbon (g/t)</x:t>
  </x:si>
  <x:si>
    <x:t xml:space="preserve">Barren Carbon (g/t)</x:t>
  </x:si>
  <x:si>
    <x:t xml:space="preserve">Au Recovery gr</x:t>
  </x:si>
  <x:si>
    <x:t xml:space="preserve">Au Recovery Elution (%)</x:t>
  </x:si>
  <x:si>
    <x:t xml:space="preserve">E/W</x:t>
  </x:si>
  <x:si>
    <x:t xml:space="preserve">Smelting</x:t>
  </x:si>
  <x:si>
    <x:t xml:space="preserve">Dore Transit</x:t>
  </x:si>
  <x:si>
    <x:t xml:space="preserve">Hand Over</x:t>
  </x:si>
  <x:si>
    <x:t xml:space="preserve">Sandios kg</x:t>
  </x:si>
  <x:si>
    <x:t xml:space="preserve">Fuel Diesel</x:t>
  </x:si>
  <x:si>
    <x:t xml:space="preserve">Carbon kg</x:t>
  </x:si>
  <x:si>
    <x:t xml:space="preserve">Lime kg</x:t>
  </x:si>
  <x:si>
    <x:t xml:space="preserve">NaOH, kg</x:t>
  </x:si>
  <x:si>
    <x:t xml:space="preserve">HCL, Liter</x:t>
  </x:si>
  <x:si>
    <x:t xml:space="preserve">Floculant, kg</x:t>
  </x:si>
  <x:si>
    <x:t xml:space="preserve">Fuel, L</x:t>
  </x:si>
  <x:si>
    <x:t xml:space="preserve">Ore Inventory, ton </x:t>
  </x:si>
  <x:si>
    <x:t xml:space="preserve">Au Inventory, kg</x:t>
  </x:si>
  <x:si>
    <x:t xml:space="preserve">Cyanide, kg</x:t>
  </x:si>
  <x:si>
    <x:t xml:space="preserve">LTA Free Hours</x:t>
  </x:si>
  <x:si>
    <x:t xml:space="preserve">Spills, Liter</x:t>
  </x:si>
  <x:si>
    <x:t xml:space="preserve">Tpm </x:t>
  </x:si>
  <x:si>
    <x:t xml:space="preserve">avarage tpd</x:t>
  </x:si>
  <x:si>
    <x:t xml:space="preserve">Percentage ore blend </x:t>
  </x:si>
  <x:si>
    <x:t xml:space="preserve">Ops Time Crusher </x:t>
  </x:si>
  <x:si>
    <x:t xml:space="preserve">Ops Time Ballmill </x:t>
  </x:si>
  <x:si>
    <x:t xml:space="preserve">Grinding Ball Consumption </x:t>
  </x:si>
  <x:si>
    <x:t xml:space="preserve">Kwh</x:t>
  </x:si>
  <x:si>
    <x:t xml:space="preserve">  </x:t>
  </x:si>
  <x:si>
    <x:t xml:space="preserve">Flocculant Consumption</x:t>
  </x:si>
  <x:si>
    <x:t xml:space="preserve">Cyanide Consumption </x:t>
  </x:si>
  <x:si>
    <x:t xml:space="preserve">Lime Consumption</x:t>
  </x:si>
  <x:si>
    <x:t xml:space="preserve">Carbon Consumption </x:t>
  </x:si>
  <x:si>
    <x:t xml:space="preserve">Total</x:t>
  </x:si>
  <x:si>
    <x:t xml:space="preserve">Average</x:t>
  </x:si>
  <x:si>
    <x:t xml:space="preserve">Median </x:t>
  </x:si>
  <x:si>
    <x:t xml:space="preserve">Max</x:t>
  </x:si>
  <x:si>
    <x:t xml:space="preserve">Au Grade</x:t>
  </x:si>
  <x:si>
    <x:t xml:space="preserve">Min</x:t>
  </x:si>
  <x:si>
    <x:t xml:space="preserve">Median</x:t>
  </x:si>
  <x:si>
    <x:t xml:space="preserve">Metal Content (gr)</x:t>
  </x:si>
  <x:si>
    <x:t xml:space="preserve">Estimate By Metal Contenct</x:t>
  </x:si>
  <x:si>
    <x:t xml:space="preserve">Tonage Production Average</x:t>
  </x:si>
  <x:si>
    <x:t xml:space="preserve">Tpd </x:t>
  </x:si>
  <x:si>
    <x:t xml:space="preserve">Tph</x:t>
  </x:si>
  <x:si>
    <x:t xml:space="preserve">Assay Lab Result</x:t>
  </x:si>
  <x:si>
    <x:t xml:space="preserve">No</x:t>
  </x:si>
  <x:si>
    <x:t xml:space="preserve">Id Sampel</x:t>
  </x:si>
  <x:si>
    <x:t xml:space="preserve">Date</x:t>
  </x:si>
  <x:si>
    <x:t xml:space="preserve">Au (g/t)</x:t>
  </x:si>
  <x:si>
    <x:t xml:space="preserve">Ag (g/t)</x:t>
  </x:si>
  <x:si>
    <x:t xml:space="preserve">Cu (g/t)</x:t>
  </x:si>
  <x:si>
    <x:t xml:space="preserve">SR COM 24/06/2026 1</x:t>
  </x:si>
  <x:si>
    <x:t xml:space="preserve">Crusher 11:00</x:t>
  </x:si>
  <x:si>
    <x:t xml:space="preserve">SR COM 24/06/2026 2</x:t>
  </x:si>
  <x:si>
    <x:t xml:space="preserve">Crusher 11:30</x:t>
  </x:si>
  <x:si>
    <x:t xml:space="preserve">SR COM 24/06/2026 3</x:t>
  </x:si>
  <x:si>
    <x:t xml:space="preserve">Crusher 13:00</x:t>
  </x:si>
  <x:si>
    <x:t xml:space="preserve">SR COM 24/06/2026 4</x:t>
  </x:si>
  <x:si>
    <x:t xml:space="preserve">Crusher 13:30</x:t>
  </x:si>
  <x:si>
    <x:t xml:space="preserve">SR COM 24/06/2026 5</x:t>
  </x:si>
  <x:si>
    <x:t xml:space="preserve">Crusher 14:00</x:t>
  </x:si>
  <x:si>
    <x:t xml:space="preserve">SR COM 24/06/2026 6</x:t>
  </x:si>
  <x:si>
    <x:t xml:space="preserve">Crusher 14:30</x:t>
  </x:si>
  <x:si>
    <x:t xml:space="preserve">SR COM 24/06/2026 7</x:t>
  </x:si>
  <x:si>
    <x:t xml:space="preserve">Crusher 15:00</x:t>
  </x:si>
  <x:si>
    <x:t xml:space="preserve">SR COM 24/06/2026 8</x:t>
  </x:si>
  <x:si>
    <x:t xml:space="preserve">Crusher 15:30</x:t>
  </x:si>
  <x:si>
    <x:t xml:space="preserve">SR COM 24/06/2026 9</x:t>
  </x:si>
  <x:si>
    <x:t xml:space="preserve">Crusher 16:00</x:t>
  </x:si>
  <x:si>
    <x:t xml:space="preserve">SR COM 24/06/2026 10</x:t>
  </x:si>
  <x:si>
    <x:t xml:space="preserve">Crusher 16:30</x:t>
  </x:si>
  <x:si>
    <x:t xml:space="preserve">Clay and Sandly 1</x:t>
  </x:si>
  <x:si>
    <x:t xml:space="preserve">Crusher 17:00</x:t>
  </x:si>
  <x:si>
    <x:t xml:space="preserve">Clay and Sandly 2</x:t>
  </x:si>
  <x:si>
    <x:t xml:space="preserve">Crusher 17:30</x:t>
  </x:si>
  <x:si>
    <x:t xml:space="preserve">Clay and Sandly 3</x:t>
  </x:si>
  <x:si>
    <x:t xml:space="preserve">Crusher 18:00</x:t>
  </x:si>
  <x:si>
    <x:t xml:space="preserve">Clay and Sandly 4</x:t>
  </x:si>
  <x:si>
    <x:t xml:space="preserve">Crusher 18:30</x:t>
  </x:si>
  <x:si>
    <x:t xml:space="preserve">Clay and Sandly 5</x:t>
  </x:si>
  <x:si>
    <x:t xml:space="preserve">Crusher 08:00</x:t>
  </x:si>
  <x:si>
    <x:t xml:space="preserve">Crusher DS 1</x:t>
  </x:si>
  <x:si>
    <x:t xml:space="preserve">Crusher 09:00</x:t>
  </x:si>
  <x:si>
    <x:t xml:space="preserve">Crusher DS 2</x:t>
  </x:si>
  <x:si>
    <x:t xml:space="preserve">Crusher 10:00</x:t>
  </x:si>
  <x:si>
    <x:t xml:space="preserve">Crusher DS 3</x:t>
  </x:si>
  <x:si>
    <x:t xml:space="preserve">Crusher DS 4</x:t>
  </x:si>
  <x:si>
    <x:t xml:space="preserve">Crusher DS 5</x:t>
  </x:si>
  <x:si>
    <x:t xml:space="preserve">Crusher DS 6</x:t>
  </x:si>
  <x:si>
    <x:t xml:space="preserve">Crusher DS 7</x:t>
  </x:si>
  <x:si>
    <x:t xml:space="preserve">Crusher 19:00</x:t>
  </x:si>
  <x:si>
    <x:t xml:space="preserve">Crusher DS 8</x:t>
  </x:si>
  <x:si>
    <x:t xml:space="preserve">Crusher DS 9</x:t>
  </x:si>
  <x:si>
    <x:t xml:space="preserve">Crusher DS 10</x:t>
  </x:si>
  <x:si>
    <x:t xml:space="preserve">SR_1 Composite</x:t>
  </x:si>
  <x:si>
    <x:t xml:space="preserve">SR_1 Rock</x:t>
  </x:si>
  <x:si>
    <x:t xml:space="preserve">SR_1 Sandly</x:t>
  </x:si>
  <x:si>
    <x:t xml:space="preserve">SR_2 Composite</x:t>
  </x:si>
  <x:si>
    <x:t xml:space="preserve">SR_2 Rock</x:t>
  </x:si>
  <x:si>
    <x:t xml:space="preserve">SR_2 Sandly</x:t>
  </x:si>
  <x:si>
    <x:t xml:space="preserve">SR_3 Composite</x:t>
  </x:si>
  <x:si>
    <x:t xml:space="preserve">SR_3 Rock</x:t>
  </x:si>
  <x:si>
    <x:t xml:space="preserve">SR_3 Sandly</x:t>
  </x:si>
  <x:si>
    <x:t xml:space="preserve">Crusher 08:30</x:t>
  </x:si>
  <x:si>
    <x:t xml:space="preserve">Crusher 09:30</x:t>
  </x:si>
  <x:si>
    <x:t xml:space="preserve">Crusher 10:30</x:t>
  </x:si>
  <x:si>
    <x:t xml:space="preserve">Data Reagent Additional and Reagent Consumption Processing Plant </x:t>
  </x:si>
  <x:si>
    <x:t xml:space="preserve">PT Bulawan Daya Lestari</x:t>
  </x:si>
  <x:si>
    <x:t xml:space="preserve">Metalurgi PT BDL, PIC DYAN RAMDHANI</x:t>
  </x:si>
  <x:si>
    <x:t xml:space="preserve">Data ragents consumption</x:t>
  </x:si>
  <x:si>
    <x:t xml:space="preserve">Leaching</x:t>
  </x:si>
  <x:si>
    <x:t xml:space="preserve">Goldroom</x:t>
  </x:si>
  <x:si>
    <x:t xml:space="preserve">Thickener Tank </x:t>
  </x:si>
  <x:si>
    <x:t xml:space="preserve">Crushing</x:t>
  </x:si>
  <x:si>
    <x:t xml:space="preserve">Gold Rom</x:t>
  </x:si>
  <x:si>
    <x:t xml:space="preserve">Shift</x:t>
  </x:si>
  <x:si>
    <x:t xml:space="preserve">PIC</x:t>
  </x:si>
  <x:si>
    <x:t xml:space="preserve">Sandios (kg) :</x:t>
  </x:si>
  <x:si>
    <x:t xml:space="preserve">Lime (kg) :</x:t>
  </x:si>
  <x:si>
    <x:t xml:space="preserve">Carbon (kg) :</x:t>
  </x:si>
  <x:si>
    <x:t xml:space="preserve">NaOH (kg) :</x:t>
  </x:si>
  <x:si>
    <x:t xml:space="preserve">HCL (Jerigen) :</x:t>
  </x:si>
  <x:si>
    <x:t xml:space="preserve">Floculant (kg) :</x:t>
  </x:si>
  <x:si>
    <x:t xml:space="preserve">Cement (kg)</x:t>
  </x:si>
  <x:si>
    <x:t xml:space="preserve">Sandios  (kg) :</x:t>
  </x:si>
  <x:si>
    <x:t xml:space="preserve">HCL (jerigen)</x:t>
  </x:si>
  <x:si>
    <x:t xml:space="preserve">Reagent Additional (kg)</x:t>
  </x:si>
  <x:si>
    <x:t xml:space="preserve">Day</x:t>
  </x:si>
  <x:si>
    <x:t xml:space="preserve">Hadi/Yan</x:t>
  </x:si>
  <x:si>
    <x:t xml:space="preserve">Sandios (kg)</x:t>
  </x:si>
  <x:si>
    <x:t xml:space="preserve">Lime (kg)</x:t>
  </x:si>
  <x:si>
    <x:t xml:space="preserve">Carbon (kg)</x:t>
  </x:si>
  <x:si>
    <x:t xml:space="preserve">Floculant (kg)</x:t>
  </x:si>
  <x:si>
    <x:t xml:space="preserve">NaOH  (kg)</x:t>
  </x:si>
  <x:si>
    <x:t xml:space="preserve">Hcl (jerigen)</x:t>
  </x:si>
  <x:si>
    <x:t xml:space="preserve">Reagent Consumption </x:t>
  </x:si>
  <x:si>
    <x:t xml:space="preserve">Yanli/Hadi</x:t>
  </x:si>
  <x:si>
    <x:t xml:space="preserve">Night</x:t>
  </x:si>
  <x:si>
    <x:t xml:space="preserve">Kristo/Ulan</x:t>
  </x:si>
  <x:si>
    <x:t xml:space="preserve">Sandios (kg/t)</x:t>
  </x:si>
  <x:si>
    <x:t xml:space="preserve">Lime (kg/t)</x:t>
  </x:si>
  <x:si>
    <x:t xml:space="preserve">Carbon (kg/t)</x:t>
  </x:si>
  <x:si>
    <x:t xml:space="preserve">Floculant (kg/t)</x:t>
  </x:si>
  <x:si>
    <x:t xml:space="preserve">NaOH (kg/t)</x:t>
  </x:si>
  <x:si>
    <x:t xml:space="preserve">HCL (L/t)</x:t>
  </x:si>
  <x:si>
    <x:t xml:space="preserve">Ulan</x:t>
  </x:si>
  <x:si>
    <x:t xml:space="preserve">hcl 1 file 35 kg/30 Liter</x:t>
  </x:si>
  <x:si>
    <x:t xml:space="preserve">Sandios</x:t>
  </x:si>
  <x:si>
    <x:t xml:space="preserve">Lime</x:t>
  </x:si>
  <x:si>
    <x:t xml:space="preserve">Floculant</x:t>
  </x:si>
  <x:si>
    <x:t xml:space="preserve">Carbon</x:t>
  </x:si>
  <x:si>
    <x:t xml:space="preserve">Data Crushing February 2025</x:t>
  </x:si>
  <x:si>
    <x:t xml:space="preserve">Shift </x:t>
  </x:si>
  <x:si>
    <x:t xml:space="preserve">Bucket</x:t>
  </x:si>
  <x:si>
    <x:t xml:space="preserve">Type </x:t>
  </x:si>
  <x:si>
    <x:t xml:space="preserve">Moisture %</x:t>
  </x:si>
  <x:si>
    <x:t xml:space="preserve">Volume Bucket</x:t>
  </x:si>
  <x:si>
    <x:t xml:space="preserve">SG Bulk Density (ton/m3)</x:t>
  </x:si>
  <x:si>
    <x:t xml:space="preserve">WMT/SHIFT (wet metrix ton)</x:t>
  </x:si>
  <x:si>
    <x:t xml:space="preserve">DMT/SHIFT (dry metrix ton)</x:t>
  </x:si>
  <x:si>
    <x:t xml:space="preserve">Ton/hour (tph)</x:t>
  </x:si>
  <x:si>
    <x:t xml:space="preserve">Tonage/Day (Tpd)</x:t>
  </x:si>
  <x:si>
    <x:t xml:space="preserve">Keterangan </x:t>
  </x:si>
  <x:si>
    <x:t xml:space="preserve">Volume Unit (m3)</x:t>
  </x:si>
  <x:si>
    <x:t xml:space="preserve">Moisture Check Daily </x:t>
  </x:si>
  <x:si>
    <x:t xml:space="preserve">Exca PC 130</x:t>
  </x:si>
  <x:si>
    <x:t xml:space="preserve">Tanggal</x:t>
  </x:si>
  <x:si>
    <x:t xml:space="preserve">BT</x:t>
  </x:si>
  <x:si>
    <x:t xml:space="preserve">Wet </x:t>
  </x:si>
  <x:si>
    <x:t xml:space="preserve">Dry</x:t>
  </x:si>
  <x:si>
    <x:t xml:space="preserve">%</x:t>
  </x:si>
  <x:si>
    <x:t xml:space="preserve">Exca PC 200</x:t>
  </x:si>
  <x:si>
    <x:t xml:space="preserve">Toni</x:t>
  </x:si>
  <x:si>
    <x:t xml:space="preserve">Loader</x:t>
  </x:si>
  <x:si>
    <x:t xml:space="preserve">Deni</x:t>
  </x:si>
  <x:si>
    <x:t xml:space="preserve">Adi </x:t>
  </x:si>
  <x:si>
    <x:t xml:space="preserve">perbaikan conveyor cone crusher to ball mill</x:t>
  </x:si>
  <x:si>
    <x:t xml:space="preserve">Istirahat jam 12:00-13:00</x:t>
  </x:si>
  <x:si>
    <x:t xml:space="preserve">material vein bolder agustus 2026</x:t>
  </x:si>
  <x:si>
    <x:t xml:space="preserve">3 bucket louder 24 april 2026</x:t>
  </x:si>
  <x:si>
    <x:t xml:space="preserve">Vein Bolder Agustus </x:t>
  </x:si>
  <x:si>
    <x:t xml:space="preserve">Toni </x:t>
  </x:si>
  <x:si>
    <x:t xml:space="preserve">Rata-rata</x:t>
  </x:si>
  <x:si>
    <x:t xml:space="preserve">Stock ROM CIL APRIL-Agustus 2026</x:t>
  </x:si>
  <x:si>
    <x:t xml:space="preserve">PT BULAWAN DAYA LESTARI </x:t>
  </x:si>
  <x:si>
    <x:t xml:space="preserve">Sampel ID</x:t>
  </x:si>
  <x:si>
    <x:t xml:space="preserve">Ore Stacking (Dome)</x:t>
  </x:si>
  <x:si>
    <x:t xml:space="preserve">Ore  Type - Lithology</x:t>
  </x:si>
  <x:si>
    <x:t xml:space="preserve">Truckcount (m3)</x:t>
  </x:si>
  <x:si>
    <x:t xml:space="preserve">Survey (m3)</x:t>
  </x:si>
  <x:si>
    <x:t xml:space="preserve">Bulk Density </x:t>
  </x:si>
  <x:si>
    <x:t xml:space="preserve">Tonage by survey</x:t>
  </x:si>
  <x:si>
    <x:t xml:space="preserve">Toange By Truckcount</x:t>
  </x:si>
  <x:si>
    <x:t xml:space="preserve">Grade (g/t)</x:t>
  </x:si>
  <x:si>
    <x:t xml:space="preserve">G 00290-00313 BB</x:t>
  </x:si>
  <x:si>
    <x:t xml:space="preserve">RP_VM_1</x:t>
  </x:si>
  <x:si>
    <x:t xml:space="preserve">Vein</x:t>
  </x:si>
  <x:si>
    <x:t xml:space="preserve">G 00272-00279 BB</x:t>
  </x:si>
  <x:si>
    <x:t xml:space="preserve">RP_SV_1</x:t>
  </x:si>
  <x:si>
    <x:t xml:space="preserve">Sandy Oxide</x:t>
  </x:si>
  <x:si>
    <x:t xml:space="preserve">Averge</x:t>
  </x:si>
  <x:si>
    <x:t xml:space="preserve">Average </x:t>
  </x:si>
  <x:si>
    <x:t xml:space="preserve">G 00318-00329 BB</x:t>
  </x:si>
  <x:si>
    <x:t xml:space="preserve">RP_VM-2</x:t>
  </x:si>
  <x:si>
    <x:t xml:space="preserve">Sisa Sandy Oxide</x:t>
  </x:si>
  <x:si>
    <x:t xml:space="preserve">G 00330-00333 BB</x:t>
  </x:si>
  <x:si>
    <x:t xml:space="preserve">RP_SV_2</x:t>
  </x:si>
  <x:si>
    <x:t xml:space="preserve">G 00350-00352 BB</x:t>
  </x:si>
  <x:si>
    <x:t xml:space="preserve">RP_VM_3</x:t>
  </x:si>
  <x:si>
    <x:t xml:space="preserve">Vein Sandly</x:t>
  </x:si>
  <x:si>
    <x:t xml:space="preserve">%Different Avg Vs Median</x:t>
  </x:si>
  <x:si>
    <x:t xml:space="preserve">Bolder Vein</x:t>
  </x:si>
  <x:si>
    <x:t xml:space="preserve">Au Variance</x:t>
  </x:si>
  <x:si>
    <x:t xml:space="preserve">Untuk Grafik Line</x:t>
  </x:si>
  <x:si>
    <x:t xml:space="preserve">Estimate by metal contenct</x:t>
  </x:si>
  <x:si>
    <x:t xml:space="preserve">Pengukuran pada sr setelah crusher</x:t>
  </x:si>
  <x:si>
    <x:t xml:space="preserve">Total Material after Crusher</x:t>
  </x:si>
  <x:si>
    <x:t xml:space="preserve">SR Agustus 2026</x:t>
  </x:si>
  <x:si>
    <x:t xml:space="preserve">Update data topo surveyor material stock rom dan seduah crusher pada area ball mill</x:t>
  </x:si>
  <x:si>
    <x:t xml:space="preserve">Crusher 17:00 A</x:t>
  </x:si>
  <x:si>
    <x:t xml:space="preserve">Crusher 17:00 B</x:t>
  </x:si>
  <x:si>
    <x:t xml:space="preserve">Crusher 17:00 C</x:t>
  </x:si>
  <x:si>
    <x:t xml:space="preserve">Id Survey</x:t>
  </x:si>
  <x:si>
    <x:t xml:space="preserve">Volume </x:t>
  </x:si>
  <x:si>
    <x:t xml:space="preserve">Sg Bulk Density (ton/m3)</x:t>
  </x:si>
  <x:si>
    <x:t xml:space="preserve">Tonage</x:t>
  </x:si>
  <x:si>
    <x:t xml:space="preserve">material setelah crusher cut off 27 agustus 2026</x:t>
  </x:si>
  <x:si>
    <x:t xml:space="preserve">CIP Batch Process Month To Date </x:t>
  </x:si>
  <x:si>
    <x:t xml:space="preserve">Batch Process</x:t>
  </x:si>
  <x:si>
    <x:t xml:space="preserve">Running Hours</x:t>
  </x:si>
  <x:si>
    <x:t xml:space="preserve">Tank CIP</x:t>
  </x:si>
  <x:si>
    <x:t xml:space="preserve">Date start</x:t>
  </x:si>
  <x:si>
    <x:t xml:space="preserve">Time Start</x:t>
  </x:si>
  <x:si>
    <x:t xml:space="preserve">Date Finish </x:t>
  </x:si>
  <x:si>
    <x:t xml:space="preserve">Time Finish</x:t>
  </x:si>
  <x:si>
    <x:t xml:space="preserve">Volume Slurry (m3)</x:t>
  </x:si>
  <x:si>
    <x:t xml:space="preserve">%solid</x:t>
  </x:si>
  <x:si>
    <x:t xml:space="preserve">Solid (Ton)</x:t>
  </x:si>
  <x:si>
    <x:t xml:space="preserve">Sg Slurry</x:t>
  </x:si>
  <x:si>
    <x:t xml:space="preserve">Leaching </x:t>
  </x:si>
  <x:si>
    <x:t xml:space="preserve">%solid sisa pada tanki</x:t>
  </x:si>
  <x:si>
    <x:t xml:space="preserve">sg slurry</x:t>
  </x:si>
  <x:si>
    <x:t xml:space="preserve">Volume slurry </x:t>
  </x:si>
  <x:si>
    <x:t xml:space="preserve">Solid on Tank,</x:t>
  </x:si>
  <x:si>
    <x:t xml:space="preserve">Solution (m3)</x:t>
  </x:si>
  <x:si>
    <x:t xml:space="preserve">Cumulative </x:t>
  </x:si>
  <x:si>
    <x:t xml:space="preserve">Head Grade LF Ball Mill</x:t>
  </x:si>
  <x:si>
    <x:t xml:space="preserve">Lab AAS Result (gpt)</x:t>
  </x:si>
  <x:si>
    <x:t xml:space="preserve">%Different</x:t>
  </x:si>
  <x:si>
    <x:t xml:space="preserve">Lab AAS Result Tail</x:t>
  </x:si>
  <x:si>
    <x:t xml:space="preserve">Metal Content Head Grade Calculated (gr)</x:t>
  </x:si>
  <x:si>
    <x:t xml:space="preserve">Metal Content Calculated Solid Tail (gr)</x:t>
  </x:si>
  <x:si>
    <x:t xml:space="preserve">Batch</x:t>
  </x:si>
  <x:si>
    <x:t xml:space="preserve">Estimasi %Recovery Metal </x:t>
  </x:si>
  <x:si>
    <x:t xml:space="preserve">Lab AAS Loaded Carbon</x:t>
  </x:si>
  <x:si>
    <x:t xml:space="preserve">Batch </x:t>
  </x:si>
  <x:si>
    <x:t xml:space="preserve">Estimasi Metal Content Recovered</x:t>
  </x:si>
  <x:si>
    <x:t xml:space="preserve">milling process</x:t>
  </x:si>
  <x:si>
    <x:t xml:space="preserve">pengurangan oleh batch sebelum</x:t>
  </x:si>
  <x:si>
    <x:t xml:space="preserve">Tank</x:t>
  </x:si>
  <x:si>
    <x:t xml:space="preserve">setelah selesai batch</x:t>
  </x:si>
  <x:si>
    <x:t xml:space="preserve">sisa pada tanki</x:t>
  </x:si>
  <x:si>
    <x:t xml:space="preserve">sisa pada tanki </x:t>
  </x:si>
  <x:si>
    <x:t xml:space="preserve">After Finish </x:t>
  </x:si>
  <x:si>
    <x:t xml:space="preserve">Tonage </x:t>
  </x:si>
  <x:si>
    <x:t xml:space="preserve">gpt</x:t>
  </x:si>
  <x:si>
    <x:t xml:space="preserve">Leach Feed Head Grade Calculated</x:t>
  </x:si>
  <x:si>
    <x:t xml:space="preserve">Solid (gpt)</x:t>
  </x:si>
  <x:si>
    <x:t xml:space="preserve">Solution (gr/m3)</x:t>
  </x:si>
  <x:si>
    <x:t xml:space="preserve">Solid </x:t>
  </x:si>
  <x:si>
    <x:t xml:space="preserve">Solid</x:t>
  </x:si>
  <x:si>
    <x:t xml:space="preserve">Solution</x:t>
  </x:si>
  <x:si>
    <x:t xml:space="preserve">Process</x:t>
  </x:si>
  <x:si>
    <x:t xml:space="preserve">Leach Tank No</x:t>
  </x:si>
  <x:si>
    <x:t xml:space="preserve">gr</x:t>
  </x:si>
  <x:si>
    <x:t xml:space="preserve">to tank leaching</x:t>
  </x:si>
  <x:si>
    <x:t xml:space="preserve">Solid Before-After Batch</x:t>
  </x:si>
  <x:si>
    <x:t xml:space="preserve">selesai batch</x:t>
  </x:si>
  <x:si>
    <x:t xml:space="preserve">Process Batch</x:t>
  </x:si>
  <x:si>
    <x:t xml:space="preserve">Production </x:t>
  </x:si>
  <x:si>
    <x:t xml:space="preserve">Au</x:t>
  </x:si>
  <x:si>
    <x:t xml:space="preserve">Ag</x:t>
  </x:si>
  <x:si>
    <x:t xml:space="preserve">Cu</x:t>
  </x:si>
  <x:si>
    <x:t xml:space="preserve">Usage (Ton)</x:t>
  </x:si>
  <x:si>
    <x:t xml:space="preserve">%Au</x:t>
  </x:si>
  <x:si>
    <x:t xml:space="preserve">%Ag</x:t>
  </x:si>
  <x:si>
    <x:t xml:space="preserve">%Cu</x:t>
  </x:si>
  <x:si>
    <x:t xml:space="preserve">x</x:t>
  </x:si>
  <x:si>
    <x:t xml:space="preserve">Leach Feed Ball Mill Head Grade </x:t>
  </x:si>
  <x:si>
    <x:t xml:space="preserve">Running Hour</x:t>
  </x:si>
  <x:si>
    <x:t xml:space="preserve">Downtime Hour</x:t>
  </x:si>
  <x:si>
    <x:t xml:space="preserve">Tph Production</x:t>
  </x:si>
  <x:si>
    <x:t xml:space="preserve">Tpd Production</x:t>
  </x:si>
  <x:si>
    <x:t xml:space="preserve">Daily Time Production (Day)</x:t>
  </x:si>
  <x:si>
    <x:t xml:space="preserve">Average (Rata-rata)</x:t>
  </x:si>
  <x:si>
    <x:t xml:space="preserve">No Tanki</x:t>
  </x:si>
  <x:si>
    <x:t xml:space="preserve">Total Hour Process</x:t>
  </x:si>
  <x:si>
    <x:t xml:space="preserve">%Avabiality </x:t>
  </x:si>
  <x:si>
    <x:t xml:space="preserve">%Losetime Production</x:t>
  </x:si>
  <x:si>
    <x:t xml:space="preserve">No Tank</x:t>
  </x:si>
  <x:si>
    <x:t xml:space="preserve">Material Solid (Ton)</x:t>
  </x:si>
  <x:si>
    <x:t xml:space="preserve">Assay Lab Result Fresh Ore</x:t>
  </x:si>
  <x:si>
    <x:t xml:space="preserve">Assay Lab Result Tail</x:t>
  </x:si>
  <x:si>
    <x:t xml:space="preserve">Siklus Pengolahan</x:t>
  </x:si>
  <x:si>
    <x:t xml:space="preserve">Rata-Rata</x:t>
  </x:si>
  <x:si>
    <x:t xml:space="preserve">Total Material </x:t>
  </x:si>
  <x:si>
    <x:t xml:space="preserve">Composite</x:t>
  </x:si>
  <x:si>
    <x:t xml:space="preserve">Average Daily</x:t>
  </x:si>
  <x:si>
    <x:t xml:space="preserve">Variance Com Vs Time</x:t>
  </x:si>
  <x:si>
    <x:t xml:space="preserve">id batch </x:t>
  </x:si>
  <x:si>
    <x:t xml:space="preserve">Id sampel</x:t>
  </x:si>
  <x:si>
    <x:t xml:space="preserve">date</x:t>
  </x:si>
  <x:si>
    <x:t xml:space="preserve">au (g/t)</x:t>
  </x:si>
  <x:si>
    <x:t xml:space="preserve">ag (g/t)</x:t>
  </x:si>
  <x:si>
    <x:t xml:space="preserve">LF Ball Mill DS 1</x:t>
  </x:si>
  <x:si>
    <x:t xml:space="preserve">LF Ball Mill DS 10:00</x:t>
  </x:si>
  <x:si>
    <x:t xml:space="preserve">LF Ball Mill DS 2</x:t>
  </x:si>
  <x:si>
    <x:t xml:space="preserve">LF Ball Mill DS 12:00</x:t>
  </x:si>
  <x:si>
    <x:t xml:space="preserve">LF Ball Mill DS 3</x:t>
  </x:si>
  <x:si>
    <x:t xml:space="preserve">LF Ball Mill DS 14:00</x:t>
  </x:si>
  <x:si>
    <x:t xml:space="preserve">LF Ball Mill NS 1</x:t>
  </x:si>
  <x:si>
    <x:t xml:space="preserve">LF Ball Mill DS 16:00</x:t>
  </x:si>
  <x:si>
    <x:t xml:space="preserve">LF Ball Mill NS 2</x:t>
  </x:si>
  <x:si>
    <x:t xml:space="preserve">LF Ball Mill DS 18:00</x:t>
  </x:si>
  <x:si>
    <x:t xml:space="preserve">LF Ball Mill NS 3</x:t>
  </x:si>
  <x:si>
    <x:t xml:space="preserve">LF Ball Mill DS 08:00</x:t>
  </x:si>
  <x:si>
    <x:t xml:space="preserve">LF Ball Mill DS 09:00</x:t>
  </x:si>
  <x:si>
    <x:t xml:space="preserve">LF Ball Mill DS 11:00</x:t>
  </x:si>
  <x:si>
    <x:t xml:space="preserve">LF Ball Mill DS 13:00</x:t>
  </x:si>
  <x:si>
    <x:t xml:space="preserve">LF Ball Mill DS 15:00</x:t>
  </x:si>
  <x:si>
    <x:t xml:space="preserve">PIC </x:t>
  </x:si>
  <x:si>
    <x:t xml:space="preserve">DYAN RAMDHANI</x:t>
  </x:si>
  <x:si>
    <x:t xml:space="preserve">Milling And Leach Feed Material </x:t>
  </x:si>
  <x:si>
    <x:t xml:space="preserve">%Solid</x:t>
  </x:si>
  <x:si>
    <x:t xml:space="preserve">Slurry Pump to Tank Leaching (m3)</x:t>
  </x:si>
  <x:si>
    <x:t xml:space="preserve">Estimasi Flow Rate to leaching (m3/h)</x:t>
  </x:si>
  <x:si>
    <x:t xml:space="preserve">Slurry On Tank Leaching</x:t>
  </x:si>
  <x:si>
    <x:t xml:space="preserve">Sg Slurry </x:t>
  </x:si>
  <x:si>
    <x:t xml:space="preserve">passing -75 micron (%)</x:t>
  </x:si>
  <x:si>
    <x:t xml:space="preserve">Tonage/Shift</x:t>
  </x:si>
  <x:si>
    <x:t xml:space="preserve">Running (hour)</x:t>
  </x:si>
  <x:si>
    <x:t xml:space="preserve">Running Time (mins)</x:t>
  </x:si>
  <x:si>
    <x:t xml:space="preserve">lose time(Mins)</x:t>
  </x:si>
  <x:si>
    <x:t xml:space="preserve">tonage/Batch '</x:t>
  </x:si>
  <x:si>
    <x:t xml:space="preserve">Au Lab (g/t)</x:t>
  </x:si>
  <x:si>
    <x:t xml:space="preserve">Ag Lab (g/t)</x:t>
  </x:si>
  <x:si>
    <x:t xml:space="preserve">Cu Lab (g/t)</x:t>
  </x:si>
  <x:si>
    <x:t xml:space="preserve">Au (gr)</x:t>
  </x:si>
  <x:si>
    <x:t xml:space="preserve">Ag (gr)</x:t>
  </x:si>
  <x:si>
    <x:t xml:space="preserve">Cu (gr)</x:t>
  </x:si>
  <x:si>
    <x:t xml:space="preserve">Au Recovered Price (rp)</x:t>
  </x:si>
  <x:si>
    <x:t xml:space="preserve">Batch 1 Tank 2</x:t>
  </x:si>
  <x:si>
    <x:t xml:space="preserve">pct solids from known Pulp Weight</x:t>
  </x:si>
  <x:si>
    <x:t xml:space="preserve">Batch 1 Tank 2 finish milling jam 06:00</x:t>
  </x:si>
  <x:si>
    <x:t xml:space="preserve">W Pulp</x:t>
  </x:si>
  <x:si>
    <x:t xml:space="preserve">Batch 2 Tank 3 start</x:t>
  </x:si>
  <x:si>
    <x:t xml:space="preserve">V Pulp</x:t>
  </x:si>
  <x:si>
    <x:t xml:space="preserve">mL</x:t>
  </x:si>
  <x:si>
    <x:t xml:space="preserve">Ulan/Kristo</x:t>
  </x:si>
  <x:si>
    <x:t xml:space="preserve">SG pulp</x:t>
  </x:si>
  <x:si>
    <x:t xml:space="preserve">g/mL</x:t>
  </x:si>
  <x:si>
    <x:t xml:space="preserve">Finish pump tank 3, batch 2 jam 06:00</x:t>
  </x:si>
  <x:si>
    <x:t xml:space="preserve">SG Solid</x:t>
  </x:si>
  <x:si>
    <x:t xml:space="preserve">Stop Drain slurry tank 2, batch 1 </x:t>
  </x:si>
  <x:si>
    <x:t xml:space="preserve">SG Soln</x:t>
  </x:si>
  <x:si>
    <x:t xml:space="preserve">Stop drain slurry </x:t>
  </x:si>
  <x:si>
    <x:t xml:space="preserve">%sd</x:t>
  </x:si>
  <x:si>
    <x:t xml:space="preserve">W Solid</x:t>
  </x:si>
  <x:si>
    <x:t xml:space="preserve">stop genset rusak</x:t>
  </x:si>
  <x:si>
    <x:t xml:space="preserve">W Sln</x:t>
  </x:si>
  <x:si>
    <x:t xml:space="preserve">start batch 3, ball mill no 3 only</x:t>
  </x:si>
  <x:si>
    <x:t xml:space="preserve">Batch 3, tank 2</x:t>
  </x:si>
  <x:si>
    <x:t xml:space="preserve">batch 3 tank 2 finish pump jam 22:00</x:t>
  </x:si>
  <x:si>
    <x:t xml:space="preserve">Yanli</x:t>
  </x:si>
  <x:si>
    <x:t xml:space="preserve">Batch 4 tank 3</x:t>
  </x:si>
  <x:si>
    <x:t xml:space="preserve">jalan bm 1 dan 2, bm no 3 start jam 14:30</x:t>
  </x:si>
  <x:si>
    <x:t xml:space="preserve">Diameter Tank</x:t>
  </x:si>
  <x:si>
    <x:t xml:space="preserve">m</x:t>
  </x:si>
  <x:si>
    <x:t xml:space="preserve">Tinggi</x:t>
  </x:si>
  <x:si>
    <x:t xml:space="preserve">r2</x:t>
  </x:si>
  <x:si>
    <x:t xml:space="preserve"> </x:t>
  </x:si>
  <x:si>
    <x:t xml:space="preserve">Volume Tank</x:t>
  </x:si>
  <x:si>
    <x:t xml:space="preserve">Berat solid</x:t>
  </x:si>
  <x:si>
    <x:t xml:space="preserve">\</x:t>
  </x:si>
  <x:si>
    <x:t xml:space="preserve">Down Time Process Crushing PT Bulawan Daya Lestari </x:t>
  </x:si>
  <x:si>
    <x:t xml:space="preserve">Agustus 2026</x:t>
  </x:si>
  <x:si>
    <x:t xml:space="preserve">DOWN TIME (HOUR)</x:t>
  </x:si>
  <x:si>
    <x:t xml:space="preserve">Stop Time</x:t>
  </x:si>
  <x:si>
    <x:t xml:space="preserve">Start Time</x:t>
  </x:si>
  <x:si>
    <x:t xml:space="preserve">Down Time (Mins)</x:t>
  </x:si>
  <x:si>
    <x:t xml:space="preserve">Reason</x:t>
  </x:si>
  <x:si>
    <x:t xml:space="preserve">Total Down Time (Mins)</x:t>
  </x:si>
  <x:si>
    <x:t xml:space="preserve">Running Time (Hours)</x:t>
  </x:si>
  <x:si>
    <x:t xml:space="preserve">Availability (%)</x:t>
  </x:si>
  <x:si>
    <x:t xml:space="preserve">Down Time (Hours)</x:t>
  </x:si>
  <x:si>
    <x:t xml:space="preserve">Perbaikan Conveyor Cone Crusher, dan satu shift kerja </x:t>
  </x:si>
  <x:si>
    <x:t xml:space="preserve">Satu shift kerja, istirahat jam 12-13:00</x:t>
  </x:si>
  <x:si>
    <x:t xml:space="preserve">Running Hours Vs Down Time Hours </x:t>
  </x:si>
  <x:si>
    <x:t xml:space="preserve">isitrahat jumat 11-13, 16:20-16:55 Perbaikan Cone Crusher</x:t>
  </x:si>
  <x:si>
    <x:t xml:space="preserve">Total Running Hour</x:t>
  </x:si>
  <x:si>
    <x:t xml:space="preserve">Material Habis hanya running 9 Jam </x:t>
  </x:si>
  <x:si>
    <x:t xml:space="preserve">Total Down Time Hours</x:t>
  </x:si>
  <x:si>
    <x:t xml:space="preserve">Tidak ada material</x:t>
  </x:si>
  <x:si>
    <x:t xml:space="preserve">Crushing Availability, %</x:t>
  </x:si>
  <x:si>
    <x:t xml:space="preserve">istirahat jam 12-13, material habis dan selesai jam 17:30</x:t>
  </x:si>
  <x:si>
    <x:t xml:space="preserve">Crushing %Loss Time</x:t>
  </x:si>
  <x:si>
    <x:t xml:space="preserve">Start Crusher jam 10:00, dikarenakan bari loading material jam 08:00, pada jam 15:30-17:15 stop dikarenakan material stuck pada cone crusher</x:t>
  </x:si>
  <x:si>
    <x:t xml:space="preserve">Start Crusher jam 08:00, istirahat jam 11:00-13:00</x:t>
  </x:si>
  <x:si>
    <x:t xml:space="preserve">istirahat jam 12-13, 14:00-15:00 ada loading material dari mining</x:t>
  </x:si>
  <x:si>
    <x:t xml:space="preserve">Habis Material dan jalan ball mill</x:t>
  </x:si>
  <x:si>
    <x:t xml:space="preserve">Satu Shift</x:t>
  </x:si>
  <x:si>
    <x:t xml:space="preserve">Total Hours</x:t>
  </x:si>
  <x:si>
    <x:t xml:space="preserve">Hours</x:t>
  </x:si>
  <x:si>
    <x:t xml:space="preserve">Data milling</x:t>
  </x:si>
  <x:si>
    <x:t xml:space="preserve">Running Time (Hr)</x:t>
  </x:si>
  <x:si>
    <x:t xml:space="preserve">Availbility (%)</x:t>
  </x:si>
  <x:si>
    <x:t xml:space="preserve">Downtime (hr)</x:t>
  </x:si>
  <x:si>
    <x:t xml:space="preserve">Start Ball Mill 1 08:35, start ball mill 2 13:15, start ball mill 3 16:50, ball mill 1,2 dan 3 ada trouble kebocoran dan baud bermasalah</x:t>
  </x:si>
  <x:si>
    <x:t xml:space="preserve">shift malam jam 20:59-21:40 stop thicekener tank bermasalah, jam 06:00-07:00 houskepping ball mill 3 meluap</x:t>
  </x:si>
  <x:si>
    <x:t xml:space="preserve">Hadi </x:t>
  </x:si>
  <x:si>
    <x:t xml:space="preserve">Ball mill sampai jam 12 Cuma berjalan 1, housekepping material meluap dari ball mill 3 hingga jam 9</x:t>
  </x:si>
  <x:si>
    <x:t xml:space="preserve">Stop ball mill jam 18:00 material finish pump ke tank 3, shift malam drain slurry tank 2</x:t>
  </x:si>
  <x:si>
    <x:t xml:space="preserve">drain slurry tank 2 dan 3, batch process 1 dan 2</x:t>
  </x:si>
  <x:si>
    <x:t xml:space="preserve">Drain Slurry tank 3, genset 600 dan 750 rusak, ball mill baru mulai shift malam, hanya 1 ball milll dikarenakan genset pakai 300 </x:t>
  </x:si>
  <x:si>
    <x:t xml:space="preserve">Kristo</x:t>
  </x:si>
  <x:si>
    <x:t xml:space="preserve">Genset mengalami masalah sekitar 120 menit</x:t>
  </x:si>
  <x:si>
    <x:t xml:space="preserve">Shift malam ada kebocoran pada ball mill 3 jam 06:30, jalan ball mill 1 dan 2</x:t>
  </x:si>
  <x:si>
    <x:t xml:space="preserve">Ball mill 3 yang baru start jam 09:15, pada jam 13:40 ball mill baru kapasitas 300 tpd mati jam 08:37-09:45</x:t>
  </x:si>
  <x:si>
    <x:t xml:space="preserve">Start ball mill 19:30 jalan 2 ball mill no 1 dan 2, jam 21:30 jalan 3 ball mill, no 3 ball mill baru jalan sampai jam 01:45. dari jam 02:25 jalan hanya 1 ball mill, ball mill no 1, karena genset 750 rusak, hanya pakai genset 300 </x:t>
  </x:si>
  <x:si>
    <x:t xml:space="preserve">start 1 ball mill jam 07:04 masalah pada genset, start 2 ball mill jam 09:19. ball mill baru no 3 start jam 14:46, ball mill baru no 3 hanya berjalan 3 jam, ada masalah pada pompa dan genset. Efektifitas kerja ball mill adalah no 1 dan 2 running hour mencapai 10 hour</x:t>
  </x:si>
  <x:si>
    <x:t xml:space="preserve">Tanggal </x:t>
  </x:si>
  <x:si>
    <x:t xml:space="preserve">Lab AAS Result </x:t>
  </x:si>
  <x:si>
    <x:t xml:space="preserve">Id sampel </x:t>
  </x:si>
  <x:si>
    <x:t xml:space="preserve">LT-Floc NS 1</x:t>
  </x:si>
  <x:si>
    <x:t xml:space="preserve">LT-Floc NS 2</x:t>
  </x:si>
  <x:si>
    <x:t xml:space="preserve">LT-Floc NS 3</x:t>
  </x:si>
  <x:si>
    <x:t xml:space="preserve">LT-Floc NS 4</x:t>
  </x:si>
  <x:si>
    <x:t xml:space="preserve">Data Filter Press </x:t>
  </x:si>
  <x:si>
    <x:t xml:space="preserve">Remarks </x:t>
  </x:si>
  <x:si>
    <x:t xml:space="preserve">start filter press jam 21:50 pengisian oli hidrolik</x:t>
  </x:si>
  <x:si>
    <x:t xml:space="preserve">filter press block dan kebocoran pada floculation tank </x:t>
  </x:si>
  <x:si>
    <x:t xml:space="preserve">Genset 300 trouble</x:t>
  </x:si>
  <x:si>
    <x:t xml:space="preserve">Id Batch Process</x:t>
  </x:si>
  <x:si>
    <x:t xml:space="preserve">Category Process</x:t>
  </x:si>
  <x:si>
    <x:t xml:space="preserve">Date Start </x:t>
  </x:si>
  <x:si>
    <x:t xml:space="preserve">Time Start </x:t>
  </x:si>
  <x:si>
    <x:t xml:space="preserve">Time Stop</x:t>
  </x:si>
  <x:si>
    <x:t xml:space="preserve">Date Finsih </x:t>
  </x:si>
  <x:si>
    <x:t xml:space="preserve">Duration (min)</x:t>
  </x:si>
  <x:si>
    <x:t xml:space="preserve">Time Process (Hour)</x:t>
  </x:si>
  <x:si>
    <x:t xml:space="preserve">Remarks</x:t>
  </x:si>
  <x:si>
    <x:t xml:space="preserve">Total Time Process and Down Time Process/Month (September-2026)</x:t>
  </x:si>
  <x:si>
    <x:t xml:space="preserve">Normal Operation</x:t>
  </x:si>
  <x:si>
    <x:t xml:space="preserve">-</x:t>
  </x:si>
  <x:si>
    <x:t xml:space="preserve">finish pump to tank 3 jam 06:-00 </x:t>
  </x:si>
  <x:si>
    <x:t xml:space="preserve">leaching process dan adsorption batch 1 tk 2</x:t>
  </x:si>
  <x:si>
    <x:t xml:space="preserve">1 dan 2</x:t>
  </x:si>
  <x:si>
    <x:t xml:space="preserve">2 dan 3</x:t>
  </x:si>
  <x:si>
    <x:t xml:space="preserve">batch 1 drain slurry jam start 21:30 finish jam 06:30, tank 3 finish pump jam 18:00 start adsorption</x:t>
  </x:si>
  <x:si>
    <x:t xml:space="preserve">Description </x:t>
  </x:si>
  <x:si>
    <x:t xml:space="preserve">Duration (hours)</x:t>
  </x:si>
  <x:si>
    <x:t xml:space="preserve">Total Days Procces</x:t>
  </x:si>
  <x:si>
    <x:t xml:space="preserve">Avibiality</x:t>
  </x:si>
  <x:si>
    <x:t xml:space="preserve">leaching and drain slurry batch 3, start drain slurry jam 19:00 finish jam 6:00</x:t>
  </x:si>
  <x:si>
    <x:t xml:space="preserve">Unplaned Downtime</x:t>
  </x:si>
  <x:si>
    <x:t xml:space="preserve">genset 600 dan 750 bermasalah</x:t>
  </x:si>
  <x:si>
    <x:t xml:space="preserve">Downtime Planed</x:t>
  </x:si>
  <x:si>
    <x:t xml:space="preserve">Unplaned Downtime </x:t>
  </x:si>
  <x:si>
    <x:t xml:space="preserve">Total Time (Hour)</x:t>
  </x:si>
  <x:si>
    <x:t xml:space="preserve">Data Leaching</x:t>
  </x:si>
  <x:si>
    <x:t xml:space="preserve">06.00</x:t>
  </x:si>
  <x:si>
    <x:t xml:space="preserve">08.00</x:t>
  </x:si>
  <x:si>
    <x:t xml:space="preserve">10.00</x:t>
  </x:si>
  <x:si>
    <x:t xml:space="preserve">12.00</x:t>
  </x:si>
  <x:si>
    <x:t xml:space="preserve">14.00</x:t>
  </x:si>
  <x:si>
    <x:t xml:space="preserve">16.00/04.00</x:t>
  </x:si>
  <x:si>
    <x:t xml:space="preserve">18.00/06.00</x:t>
  </x:si>
  <x:si>
    <x:t xml:space="preserve">Keterangan</x:t>
  </x:si>
  <x:si>
    <x:t xml:space="preserve">Batch/Striping</x:t>
  </x:si>
  <x:si>
    <x:t xml:space="preserve">PIC Operator</x:t>
  </x:si>
  <x:si>
    <x:t xml:space="preserve">Batch Striping Start</x:t>
  </x:si>
  <x:si>
    <x:t xml:space="preserve">Batch Striping Finish </x:t>
  </x:si>
  <x:si>
    <x:t xml:space="preserve">Ket start to finish</x:t>
  </x:si>
  <x:si>
    <x:t xml:space="preserve">Kon. Karbon (gpl)</x:t>
  </x:si>
  <x:si>
    <x:t xml:space="preserve">Tonage on tank</x:t>
  </x:si>
  <x:si>
    <x:t xml:space="preserve">Volume solution (m3)</x:t>
  </x:si>
  <x:si>
    <x:t xml:space="preserve">pH </x:t>
  </x:si>
  <x:si>
    <x:t xml:space="preserve">Sandios ppm</x:t>
  </x:si>
  <x:si>
    <x:t xml:space="preserve">Day Shift</x:t>
  </x:si>
  <x:si>
    <x:t xml:space="preserve">Night Shift</x:t>
  </x:si>
  <x:si>
    <x:t xml:space="preserve">Start Batch 1</x:t>
  </x:si>
  <x:si>
    <x:t xml:space="preserve">Day: 14:11 Start </x:t>
  </x:si>
  <x:si>
    <x:t xml:space="preserve">terjadi masalah pada pompa mixxing tank sandios jadi tidak menaikan sandios ke tanki oper ke night shift </x:t>
  </x:si>
  <x:si>
    <x:t xml:space="preserve">Batch 1, Start 03:11 Tank Leach 1</x:t>
  </x:si>
  <x:si>
    <x:t xml:space="preserve">06/05/2025  ,jam 03:00:00</x:t>
  </x:si>
  <x:si>
    <x:t xml:space="preserve">batch 1 dimulai pada tank 1 start jam 03:00, sandios 15 karung, carbon baru 1,5 ton davao</x:t>
  </x:si>
  <x:si>
    <x:t xml:space="preserve">Start Batch 1 jam 03:00 sandios 375 kg. 06/05/2026</x:t>
  </x:si>
  <x:si>
    <x:t xml:space="preserve">Batch 1 process Finish</x:t>
  </x:si>
  <x:si>
    <x:t xml:space="preserve">Start Batch 2 pada cip tank 2, jam start 02:00 sandios 15 karung, carbon bekas batch sebelumnya 1,2 ton</x:t>
  </x:si>
  <x:si>
    <x:t xml:space="preserve">Batch 2 Start 02:00</x:t>
  </x:si>
  <x:si>
    <x:t xml:space="preserve">start batch 2, 02:00</x:t>
  </x:si>
  <x:si>
    <x:t xml:space="preserve">Batch Process 1 Finish </x:t>
  </x:si>
  <x:si>
    <x:t xml:space="preserve">23:00 Batch 1 selesai drain </x:t>
  </x:si>
  <x:si>
    <x:t xml:space="preserve">Batch Process 2 Finish </x:t>
  </x:si>
  <x:si>
    <x:t xml:space="preserve">batch 2 selesai night shift 07:00 pagi  08/05/2026</x:t>
  </x:si>
  <x:si>
    <x:t xml:space="preserve">Start Batch 6</x:t>
  </x:si>
  <x:si>
    <x:t xml:space="preserve">Start Jam 15:00</x:t>
  </x:si>
  <x:si>
    <x:t xml:space="preserve">Finish Batch 6</x:t>
  </x:si>
  <x:si>
    <x:t xml:space="preserve">Finish 07:00</x:t>
  </x:si>
  <x:si>
    <x:t xml:space="preserve">Diesel Consumption Process Plant</x:t>
  </x:si>
  <x:si>
    <x:t xml:space="preserve">Diesel Consumption (L)</x:t>
  </x:si>
</x:sst>
</file>

<file path=xl/styles.xml><?xml version="1.0" encoding="utf-8"?>
<x:styleSheet xmlns:x="http://schemas.openxmlformats.org/spreadsheetml/2006/main">
  <x:numFmts count="21">
    <x:numFmt numFmtId="43" formatCode="_(* #,##0.00_);_(* \(#,##0.00\);_(* &quot;-&quot;??_);_(@_)"/>
    <x:numFmt numFmtId="164" formatCode="_-* #,##0.00_-;\-* #,##0.00_-;_-* &quot;-&quot;??_-;_-@_-"/>
    <x:numFmt numFmtId="165" formatCode="_-* #,##0_-;\-* #,##0_-;_-* &quot;-&quot;??_-;_-@_-"/>
    <x:numFmt numFmtId="166" formatCode="[$-F400]h:mm:ss\ AM/PM"/>
    <x:numFmt numFmtId="167" formatCode="_-* #,##0.0_-;\-* #,##0.0_-;_-* &quot;-&quot;??_-;_-@_-"/>
    <x:numFmt numFmtId="168" formatCode="_-* #,##0.0000_-;\-* #,##0.0000_-;_-* &quot;-&quot;??_-;_-@_-"/>
    <x:numFmt numFmtId="169" formatCode="_(* #,##0.0_);_(* \(#,##0.0\);_(* &quot;-&quot;??_);_(@_)"/>
    <x:numFmt numFmtId="170" formatCode="_(* #,##0.0000_);_(* \(#,##0.0000\);_(* &quot;-&quot;??_);_(@_)"/>
    <x:numFmt numFmtId="171" formatCode="_-* #,##0.000_-;\-* #,##0.000_-;_-* &quot;-&quot;?_-;_-@_-"/>
    <x:numFmt numFmtId="172" formatCode="_-* #,##0.0_-;\-* #,##0.0_-;_-* &quot;-&quot;?_-;_-@_-"/>
    <x:numFmt numFmtId="173" formatCode="[$-409]d\-mmm\-yy"/>
    <x:numFmt numFmtId="174" formatCode="0.0"/>
    <x:numFmt numFmtId="175" formatCode="0.0%"/>
    <x:numFmt numFmtId="176" formatCode="0.000"/>
    <x:numFmt numFmtId="177" formatCode="&quot;Rp&quot;#,##0.00"/>
    <x:numFmt numFmtId="178" formatCode="&quot;Rp&quot;#,##0"/>
    <x:numFmt numFmtId="179" formatCode="0.0000"/>
    <x:numFmt numFmtId="180" formatCode="_(* #,##0.000_);_(* \(#,##0.000\);_(* &quot;-&quot;??_);_(@_)"/>
    <x:numFmt numFmtId="181" formatCode="_-* #,##0.000_-;\-* #,##0.000_-;_-* &quot;-&quot;???_-;_-@_-"/>
    <x:numFmt numFmtId="182" formatCode="_-* #,##0.0000_-;\-* #,##0.0000_-;_-* &quot;-&quot;????_-;_-@_-"/>
    <x:numFmt numFmtId="183" formatCode="&quot;Rp&quot;#,##0.0"/>
  </x:numFmts>
  <x:fonts count="76"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  <x:font>
      <x:b/>
      <x:i/>
      <x:sz val="12"/>
      <x:color theme="1"/>
      <x:name val="Calibri"/>
    </x:font>
    <x:font>
      <x:sz val="12"/>
      <x:color theme="0"/>
      <x:name val="Calibri"/>
    </x:font>
    <x:font>
      <x:sz val="12"/>
      <x:color theme="1"/>
      <x:name val="Calibri"/>
    </x:font>
    <x:font>
      <x:b/>
      <x:sz val="12"/>
      <x:color theme="1"/>
      <x:name val="Calibri"/>
    </x:font>
    <x:font>
      <x:sz val="11"/>
      <x:color theme="1"/>
      <x:name val="Calibri"/>
    </x:font>
    <x:font>
      <x:sz val="11"/>
      <x:name val="Calibri"/>
    </x:font>
    <x:font>
      <x:b/>
      <x:sz val="11"/>
      <x:color theme="1"/>
      <x:name val="Calibri"/>
    </x:font>
    <x:font>
      <x:sz val="8"/>
      <x:name val="Calibri"/>
    </x:font>
    <x:font>
      <x:b/>
      <x:sz val="11"/>
      <x:name val="Calibri"/>
    </x:font>
    <x:font>
      <x:b/>
      <x:sz val="11"/>
      <x:color theme="1"/>
      <x:name val="Times New Roman"/>
    </x:font>
    <x:font>
      <x:sz val="20"/>
      <x:color theme="1"/>
      <x:name val="Calibri"/>
    </x:font>
    <x:font>
      <x:b/>
      <x:sz val="20"/>
      <x:color theme="1"/>
      <x:name val="Calibri"/>
    </x:font>
    <x:font>
      <x:b/>
      <x:i/>
      <x:sz val="10"/>
      <x:color theme="1"/>
      <x:name val="Calibri"/>
    </x:font>
    <x:font>
      <x:b/>
      <x:sz val="11"/>
      <x:color theme="1"/>
      <x:name val="Arial"/>
    </x:font>
    <x:font>
      <x:b/>
      <x:sz val="14"/>
      <x:color theme="1"/>
      <x:name val="Calibri"/>
    </x:font>
    <x:font>
      <x:sz val="16"/>
      <x:color theme="1"/>
      <x:name val="Calibri"/>
    </x:font>
    <x:font>
      <x:b/>
      <x:sz val="16"/>
      <x:name val="Calibri"/>
    </x:font>
    <x:font>
      <x:sz val="11"/>
      <x:color theme="1"/>
      <x:name val="Times New Roman"/>
    </x:font>
    <x:font>
      <x:b/>
      <x:sz val="18"/>
      <x:color theme="1"/>
      <x:name val="Calibri"/>
    </x:font>
    <x:font>
      <x:sz val="14"/>
      <x:color theme="1"/>
      <x:name val="Calibri"/>
    </x:font>
    <x:font>
      <x:sz val="14"/>
      <x:color theme="1"/>
      <x:name val="Calibri"/>
    </x:font>
    <x:font>
      <x:sz val="9"/>
      <x:color rgb="FF1F2937"/>
      <x:name val="Arial"/>
    </x:font>
    <x:font>
      <x:b/>
      <x:sz val="9"/>
      <x:color rgb="FF1F2937"/>
      <x:name val="Arial"/>
    </x:font>
    <x:font>
      <x:b/>
      <x:i/>
      <x:sz val="9"/>
      <x:color rgb="FF1F2937"/>
      <x:name val="Arial"/>
    </x:font>
    <x:font>
      <x:b/>
      <x:sz val="13"/>
      <x:color rgb="FF17324D"/>
      <x:name val="Arial"/>
    </x:font>
    <x:font>
      <x:i/>
      <x:sz val="10"/>
      <x:color rgb="FF667085"/>
      <x:name val="Arial"/>
    </x:font>
    <x:font>
      <x:b/>
      <x:sz val="9"/>
      <x:color rgb="FFFFFFFF"/>
      <x:name val="Arial"/>
    </x:font>
    <x:font>
      <x:b/>
      <x:sz val="9"/>
      <x:color rgb="FF1F2937"/>
      <x:name val="Arial"/>
    </x:font>
    <x:font>
      <x:b/>
      <x:sz val="9"/>
      <x:color rgb="FF17324D"/>
      <x:name val="Arial"/>
    </x:font>
    <x:font>
      <x:b/>
      <x:sz val="12"/>
      <x:color rgb="FF17324D"/>
      <x:name val="Arial"/>
    </x:font>
    <x:font>
      <x:b/>
      <x:sz val="9"/>
      <x:color rgb="FF17324D"/>
      <x:name val="Arial"/>
    </x:font>
  </x:fonts>
  <x:fills count="31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theme="9"/>
      </x:patternFill>
    </x:fill>
    <x:fill>
      <x:patternFill patternType="solid">
        <x:fgColor rgb="FFFFFF00"/>
      </x:patternFill>
    </x:fill>
    <x:fill>
      <x:patternFill patternType="solid">
        <x:fgColor theme="5" tint="0.79998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theme="3" tint="0.59999"/>
      </x:patternFill>
    </x:fill>
    <x:fill>
      <x:patternFill patternType="solid">
        <x:fgColor theme="3" tint="0.59999"/>
      </x:patternFill>
    </x:fill>
    <x:fill>
      <x:patternFill patternType="solid">
        <x:fgColor theme="3" tint="0.59999"/>
      </x:patternFill>
    </x:fill>
    <x:fill>
      <x:patternFill patternType="solid">
        <x:fgColor theme="3" tint="0.59999"/>
      </x:patternFill>
    </x:fill>
    <x:fill>
      <x:patternFill patternType="solid">
        <x:fgColor theme="9" tint="0.59999"/>
      </x:patternFill>
    </x:fill>
    <x:fill>
      <x:patternFill patternType="solid">
        <x:fgColor theme="2" tint="-0.24998"/>
      </x:patternFill>
    </x:fill>
    <x:fill>
      <x:patternFill patternType="solid">
        <x:fgColor theme="4" tint="0.39998"/>
      </x:patternFill>
    </x:fill>
    <x:fill>
      <x:patternFill patternType="solid">
        <x:fgColor theme="4" tint="0.59999"/>
      </x:patternFill>
    </x:fill>
    <x:fill>
      <x:patternFill patternType="solid">
        <x:fgColor rgb="FF92D050"/>
      </x:patternFill>
    </x:fill>
    <x:fill>
      <x:patternFill patternType="solid">
        <x:fgColor rgb="FFFFC000"/>
      </x:patternFill>
    </x:fill>
    <x:fill>
      <x:patternFill patternType="solid">
        <x:fgColor rgb="FF00B050"/>
      </x:patternFill>
    </x:fill>
    <x:fill>
      <x:patternFill patternType="solid">
        <x:fgColor theme="9" tint="0.59999"/>
      </x:patternFill>
    </x:fill>
    <x:fill>
      <x:patternFill patternType="solid">
        <x:fgColor rgb="FF00B0F0"/>
      </x:patternFill>
    </x:fill>
    <x:fill>
      <x:patternFill patternType="solid">
        <x:fgColor theme="7"/>
      </x:patternFill>
    </x:fill>
    <x:fill>
      <x:patternFill patternType="solid">
        <x:fgColor theme="7" tint="0.59999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  <x:fill>
      <x:patternFill patternType="solid">
        <x:fgColor rgb="FFD8AE4B"/>
      </x:patternFill>
    </x:fill>
    <x:fill>
      <x:patternFill patternType="solid">
        <x:fgColor rgb="FF274C67"/>
      </x:patternFill>
    </x:fill>
    <x:fill>
      <x:patternFill patternType="solid">
        <x:fgColor rgb="FFF4E7BA"/>
      </x:patternFill>
    </x:fill>
    <x:fill>
      <x:patternFill patternType="solid">
        <x:fgColor rgb="FFDCE8F1"/>
      </x:patternFill>
    </x:fill>
  </x:fills>
  <x:borders count="83">
    <x:border/>
    <x:border>
      <x:left style="medium">
        <x:color indexed="64"/>
      </x:left>
      <x:top style="medium">
        <x:color indexed="64"/>
      </x:top>
    </x:border>
    <x:border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right style="thin">
        <x:color indexed="64"/>
      </x:right>
      <x:top style="medium">
        <x:color indexed="64"/>
      </x:top>
    </x:border>
    <x:border>
      <x:left style="thin">
        <x:color indexed="64"/>
      </x:left>
      <x:right style="thin">
        <x:color indexed="64"/>
      </x:right>
      <x:top style="medium">
        <x:color indexed="64"/>
      </x:top>
    </x:border>
    <x:border>
      <x:left style="thin">
        <x:color indexed="64"/>
      </x:left>
      <x:top style="medium">
        <x:color indexed="64"/>
      </x:top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bottom style="medium">
        <x:color indexed="64"/>
      </x:bottom>
    </x:border>
    <x:border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medium">
        <x:color indexed="64"/>
      </x:left>
    </x:border>
    <x:border>
      <x:right style="thin">
        <x:color indexed="64"/>
      </x:right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</x:border>
    <x:border>
      <x:left style="thin">
        <x:color indexed="64"/>
      </x:left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top style="thin">
        <x:color indexed="64"/>
      </x:top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right style="thin">
        <x:color indexed="64"/>
      </x:right>
      <x:top style="medium">
        <x:color indexed="64"/>
      </x:top>
      <x:bottom style="medium">
        <x:color indexed="64"/>
      </x:bottom>
    </x:border>
    <x:border>
      <x:bottom style="medium">
        <x:color rgb="FF000000"/>
      </x:bottom>
    </x:border>
    <x:border>
      <x:right style="medium">
        <x:color rgb="FF000000"/>
      </x:right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bottom style="medium">
        <x:color rgb="FF000000"/>
      </x:bottom>
    </x:border>
    <x:border>
      <x:right style="thin">
        <x:color rgb="FF000000"/>
      </x:right>
    </x:border>
    <x:border>
      <x:right style="thin">
        <x:color rgb="FF000000"/>
      </x:right>
      <x:bottom style="thin">
        <x:color rgb="FF000000"/>
      </x:bottom>
    </x:border>
    <x:border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</x:border>
    <x:border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</x:border>
    <x:border>
      <x:left style="medium">
        <x:color indexed="64"/>
      </x:left>
      <x:right style="thin">
        <x:color indexed="64"/>
      </x:right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right style="medium">
        <x:color indexed="64"/>
      </x:right>
    </x:border>
    <x:border>
      <x:bottom style="medium">
        <x:color rgb="FFD8AE4B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17324D"/>
      </x:left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indexed="64"/>
      </x:left>
      <x:right style="thin">
        <x:color indexed="64"/>
      </x:right>
      <x:top style="medium">
        <x:color rgb="FF17324D"/>
      </x:top>
      <x:bottom style="medium">
        <x:color rgb="FF17324D"/>
      </x:bottom>
    </x:border>
    <x:border>
      <x:right style="thin">
        <x:color rgb="FF000000"/>
      </x:right>
      <x:top style="medium">
        <x:color rgb="FF17324D"/>
      </x:top>
      <x:bottom style="medium">
        <x:color rgb="FF17324D"/>
      </x:bottom>
    </x:border>
    <x:border>
      <x:top style="medium">
        <x:color rgb="FF17324D"/>
      </x:top>
      <x:bottom style="medium">
        <x:color rgb="FF17324D"/>
      </x:bottom>
    </x:border>
    <x:border>
      <x:right style="thin">
        <x:color indexed="64"/>
      </x:right>
      <x:top style="medium">
        <x:color rgb="FF17324D"/>
      </x:top>
      <x:bottom style="medium">
        <x:color rgb="FF17324D"/>
      </x:bottom>
    </x:border>
    <x:border>
      <x:left style="thin">
        <x:color indexed="64"/>
      </x:left>
      <x:right style="thin">
        <x:color indexed="64"/>
      </x:right>
      <x:top style="thin">
        <x:color rgb="FFD8AE4B"/>
      </x:top>
      <x:bottom style="double">
        <x:color rgb="FFD8AE4B"/>
      </x:bottom>
    </x:border>
    <x:border>
      <x:top style="thin">
        <x:color rgb="FFD8AE4B"/>
      </x:top>
      <x:bottom style="double">
        <x:color rgb="FFD8AE4B"/>
      </x:bottom>
    </x:border>
    <x:border>
      <x:right style="thin">
        <x:color indexed="64"/>
      </x:right>
      <x:top style="thin">
        <x:color rgb="FFD8AE4B"/>
      </x:top>
      <x:bottom style="double">
        <x:color rgb="FFD8AE4B"/>
      </x:bottom>
    </x:border>
    <x:border>
      <x:left style="thin">
        <x:color rgb="FFB8C2CC"/>
      </x:left>
      <x:right style="thin">
        <x:color rgb="FFB8C2CC"/>
      </x:right>
      <x:top style="thin">
        <x:color rgb="FFB8C2CC"/>
      </x:top>
      <x:bottom style="thin">
        <x:color rgb="FFB8C2CC"/>
      </x:bottom>
    </x:border>
    <x:border>
      <x:left style="medium">
        <x:color indexed="64"/>
      </x:left>
      <x:top style="medium">
        <x:color indexed="64"/>
      </x:top>
      <x:bottom style="medium">
        <x:color rgb="FFD8AE4B"/>
      </x:bottom>
    </x:border>
    <x:border>
      <x:top style="medium">
        <x:color indexed="64"/>
      </x:top>
      <x:bottom style="medium">
        <x:color rgb="FFD8AE4B"/>
      </x:bottom>
    </x:border>
    <x:border>
      <x:right style="medium">
        <x:color indexed="64"/>
      </x:right>
      <x:top style="medium">
        <x:color indexed="64"/>
      </x:top>
      <x:bottom style="medium">
        <x:color rgb="FFD8AE4B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medium">
        <x:color rgb="FFD8AE4B"/>
      </x:bottom>
    </x:border>
  </x:borders>
  <x:cellStyleXfs count="4">
    <x:xf numFmtId="0" fontId="0" fillId="0" borderId="0"/>
    <x:xf numFmtId="164" fontId="42" fillId="0" borderId="0" applyFont="0" applyFill="0" applyBorder="0" applyAlignment="0" applyProtection="0"/>
    <x:xf numFmtId="9" fontId="42" fillId="0" borderId="0" applyFont="0" applyFill="0" applyBorder="0" applyAlignment="0" applyProtection="0"/>
    <x:xf numFmtId="43" fontId="43" fillId="0" borderId="0" applyFont="0" applyFill="0" applyBorder="0" applyAlignment="0" applyProtection="0"/>
  </x:cellStyleXfs>
  <x:cellXfs count="2167">
    <x:xf numFmtId="0" fontId="0" fillId="0" borderId="0" xfId="0"/>
    <x:xf numFmtId="0" fontId="0" fillId="2" borderId="0" xfId="0" applyFill="1"/>
    <x:xf numFmtId="9" fontId="0" fillId="2" borderId="0" xfId="2" applyFont="1" applyFill="1"/>
    <x:xf numFmtId="9" fontId="0" fillId="2" borderId="0" xfId="0" applyNumberFormat="1" applyFill="1"/>
    <x:xf numFmtId="165" fontId="0" fillId="2" borderId="0" xfId="0" applyNumberFormat="1" applyFill="1"/>
    <x:xf numFmtId="0" fontId="43" fillId="2" borderId="12" xfId="0" applyFont="1" applyFill="1" applyBorder="1"/>
    <x:xf numFmtId="0" fontId="0" fillId="2" borderId="12" xfId="0" applyFill="1" applyBorder="1"/>
    <x:xf numFmtId="0" fontId="43" fillId="2" borderId="15" xfId="0" applyFont="1" applyFill="1" applyBorder="1" applyAlignment="1">
      <x:alignment vertical="center"/>
    </x:xf>
    <x:xf numFmtId="0" fontId="43" fillId="2" borderId="0" xfId="0" applyFont="1" applyFill="1"/>
    <x:xf numFmtId="14" fontId="43" fillId="2" borderId="10" xfId="0" applyNumberFormat="1" applyFont="1" applyFill="1" applyBorder="1" applyAlignment="1">
      <x:alignment horizontal="center" vertical="center"/>
    </x:xf>
    <x:xf numFmtId="14" fontId="43" fillId="2" borderId="17" xfId="0" applyNumberFormat="1" applyFont="1" applyFill="1" applyBorder="1" applyAlignment="1">
      <x:alignment horizontal="center" vertical="center"/>
    </x:xf>
    <x:xf numFmtId="164" fontId="0" fillId="2" borderId="0" xfId="0" applyNumberFormat="1" applyFill="1"/>
    <x:xf numFmtId="9" fontId="0" fillId="2" borderId="0" xfId="2" applyFont="1" applyFill="1" applyAlignment="1">
      <x:alignment horizontal="center"/>
    </x:xf>
    <x:xf numFmtId="1" fontId="0" fillId="2" borderId="0" xfId="0" applyNumberFormat="1" applyFill="1"/>
    <x:xf numFmtId="164" fontId="0" fillId="2" borderId="0" xfId="1" applyFont="1" applyFill="1"/>
    <x:xf numFmtId="0" fontId="0" fillId="2" borderId="0" xfId="0" applyFill="1" applyAlignment="1">
      <x:alignment horizontal="center"/>
    </x:xf>
    <x:xf numFmtId="0" fontId="0" fillId="2" borderId="12" xfId="0" applyFill="1" applyBorder="1" applyAlignment="1">
      <x:alignment horizontal="center"/>
    </x:xf>
    <x:xf numFmtId="0" fontId="44" fillId="4" borderId="12" xfId="0" applyFont="1" applyFill="1" applyBorder="1" applyAlignment="1">
      <x:alignment horizontal="center"/>
    </x:xf>
    <x:xf numFmtId="0" fontId="44" fillId="3" borderId="12" xfId="0" applyFont="1" applyFill="1" applyBorder="1" applyAlignment="1">
      <x:alignment horizontal="center"/>
    </x:xf>
    <x:xf numFmtId="0" fontId="43" fillId="2" borderId="7" xfId="0" applyFont="1" applyFill="1" applyBorder="1" applyAlignment="1">
      <x:alignment vertical="center"/>
    </x:xf>
    <x:xf numFmtId="14" fontId="0" fillId="0" borderId="12" xfId="0" applyNumberFormat="1" applyBorder="1"/>
    <x:xf numFmtId="0" fontId="0" fillId="0" borderId="12" xfId="0" applyBorder="1"/>
    <x:xf numFmtId="14" fontId="0" fillId="2" borderId="7" xfId="0" applyNumberFormat="1" applyFill="1" applyBorder="1" applyAlignment="1">
      <x:alignment horizontal="center" vertical="center"/>
    </x:xf>
    <x:xf numFmtId="0" fontId="44" fillId="3" borderId="12" xfId="0" applyFont="1" applyFill="1" applyBorder="1"/>
    <x:xf numFmtId="0" fontId="0" fillId="3" borderId="12" xfId="0" applyFill="1" applyBorder="1"/>
    <x:xf numFmtId="0" fontId="44" fillId="3" borderId="31" xfId="0" applyFont="1" applyFill="1" applyBorder="1" applyAlignment="1">
      <x:alignment horizontal="center"/>
    </x:xf>
    <x:xf numFmtId="0" fontId="44" fillId="3" borderId="20" xfId="0" applyFont="1" applyFill="1" applyBorder="1" applyAlignment="1">
      <x:alignment horizontal="center"/>
    </x:xf>
    <x:xf numFmtId="0" fontId="43" fillId="2" borderId="10" xfId="0" applyFont="1" applyFill="1" applyBorder="1" applyAlignment="1">
      <x:alignment horizontal="center"/>
    </x:xf>
    <x:xf numFmtId="9" fontId="0" fillId="2" borderId="10" xfId="2" applyFont="1" applyFill="1" applyBorder="1" applyAlignment="1">
      <x:alignment horizontal="center"/>
    </x:xf>
    <x:xf numFmtId="1" fontId="0" fillId="2" borderId="10" xfId="0" applyNumberFormat="1" applyFill="1" applyBorder="1" applyAlignment="1">
      <x:alignment horizontal="center"/>
    </x:xf>
    <x:xf numFmtId="0" fontId="0" fillId="2" borderId="10" xfId="0" applyFill="1" applyBorder="1" applyAlignment="1">
      <x:alignment horizontal="center"/>
    </x:xf>
    <x:xf numFmtId="0" fontId="45" fillId="5" borderId="0" xfId="0" applyFont="1" applyFill="1"/>
    <x:xf numFmtId="0" fontId="46" fillId="5" borderId="0" xfId="0" applyFont="1" applyFill="1"/>
    <x:xf numFmtId="0" fontId="43" fillId="2" borderId="17" xfId="0" applyFont="1" applyFill="1" applyBorder="1" applyAlignment="1">
      <x:alignment horizontal="center"/>
    </x:xf>
    <x:xf numFmtId="9" fontId="0" fillId="2" borderId="17" xfId="2" applyFont="1" applyFill="1" applyBorder="1" applyAlignment="1">
      <x:alignment horizontal="center"/>
    </x:xf>
    <x:xf numFmtId="1" fontId="0" fillId="2" borderId="17" xfId="0" applyNumberFormat="1" applyFill="1" applyBorder="1" applyAlignment="1">
      <x:alignment horizontal="center"/>
    </x:xf>
    <x:xf numFmtId="0" fontId="0" fillId="2" borderId="17" xfId="0" applyFill="1" applyBorder="1" applyAlignment="1">
      <x:alignment horizontal="center"/>
    </x:xf>
    <x:xf numFmtId="9" fontId="0" fillId="2" borderId="10" xfId="0" applyNumberFormat="1" applyFill="1" applyBorder="1" applyAlignment="1">
      <x:alignment horizontal="center"/>
    </x:xf>
    <x:xf numFmtId="2" fontId="0" fillId="2" borderId="0" xfId="0" applyNumberFormat="1" applyFill="1"/>
    <x:xf numFmtId="0" fontId="47" fillId="5" borderId="0" xfId="0" applyFont="1" applyFill="1"/>
    <x:xf numFmtId="9" fontId="0" fillId="2" borderId="17" xfId="0" applyNumberFormat="1" applyFill="1" applyBorder="1" applyAlignment="1">
      <x:alignment horizontal="center"/>
    </x:xf>
    <x:xf numFmtId="169" fontId="47" fillId="2" borderId="0" xfId="3" applyNumberFormat="1" applyFont="1" applyFill="1"/>
    <x:xf numFmtId="170" fontId="47" fillId="5" borderId="0" xfId="3" applyNumberFormat="1" applyFont="1" applyFill="1"/>
    <x:xf numFmtId="14" fontId="43" fillId="2" borderId="28" xfId="0" applyNumberFormat="1" applyFont="1" applyFill="1" applyBorder="1" applyAlignment="1">
      <x:alignment horizontal="center" vertical="center"/>
    </x:xf>
    <x:xf numFmtId="0" fontId="43" fillId="2" borderId="28" xfId="0" applyFont="1" applyFill="1" applyBorder="1" applyAlignment="1">
      <x:alignment horizontal="center"/>
    </x:xf>
    <x:xf numFmtId="0" fontId="0" fillId="2" borderId="28" xfId="0" applyFill="1" applyBorder="1" applyAlignment="1">
      <x:alignment horizontal="center"/>
    </x:xf>
    <x:xf numFmtId="0" fontId="0" fillId="2" borderId="28" xfId="0" applyFill="1" applyBorder="1"/>
    <x:xf numFmtId="14" fontId="43" fillId="2" borderId="12" xfId="0" applyNumberFormat="1" applyFont="1" applyFill="1" applyBorder="1" applyAlignment="1">
      <x:alignment horizontal="center" vertical="center"/>
    </x:xf>
    <x:xf numFmtId="0" fontId="43" fillId="2" borderId="12" xfId="0" applyFont="1" applyFill="1" applyBorder="1" applyAlignment="1">
      <x:alignment horizontal="center"/>
    </x:xf>
    <x:xf numFmtId="9" fontId="0" fillId="2" borderId="12" xfId="2" applyFont="1" applyFill="1" applyBorder="1" applyAlignment="1">
      <x:alignment horizontal="center"/>
    </x:xf>
    <x:xf numFmtId="1" fontId="0" fillId="2" borderId="12" xfId="0" applyNumberFormat="1" applyFill="1" applyBorder="1" applyAlignment="1">
      <x:alignment horizontal="center"/>
    </x:xf>
    <x:xf numFmtId="9" fontId="0" fillId="2" borderId="12" xfId="0" applyNumberFormat="1" applyFill="1" applyBorder="1" applyAlignment="1">
      <x:alignment horizontal="center"/>
    </x:xf>
    <x:xf numFmtId="10" fontId="48" fillId="5" borderId="0" xfId="2" applyNumberFormat="1" applyFont="1" applyFill="1"/>
    <x:xf numFmtId="172" fontId="47" fillId="5" borderId="0" xfId="0" applyNumberFormat="1" applyFont="1" applyFill="1"/>
    <x:xf numFmtId="1" fontId="0" fillId="2" borderId="0" xfId="0" applyNumberFormat="1" applyFill="1" applyAlignment="1">
      <x:alignment horizontal="center"/>
    </x:xf>
    <x:xf numFmtId="0" fontId="0" fillId="0" borderId="8" xfId="0" applyBorder="1"/>
    <x:xf numFmtId="0" fontId="49" fillId="6" borderId="12" xfId="0" applyFont="1" applyFill="1" applyBorder="1" applyAlignment="1">
      <x:alignment horizontal="center" vertical="center"/>
    </x:xf>
    <x:xf numFmtId="0" fontId="49" fillId="2" borderId="12" xfId="0" applyFont="1" applyFill="1" applyBorder="1" applyAlignment="1">
      <x:alignment horizontal="center" vertical="center"/>
    </x:xf>
    <x:xf numFmtId="0" fontId="49" fillId="8" borderId="12" xfId="0" applyFont="1" applyFill="1" applyBorder="1" applyAlignment="1">
      <x:alignment horizontal="center" vertical="center"/>
    </x:xf>
    <x:xf numFmtId="0" fontId="49" fillId="9" borderId="12" xfId="0" applyFont="1" applyFill="1" applyBorder="1" applyAlignment="1">
      <x:alignment horizontal="center" vertical="center"/>
    </x:xf>
    <x:xf numFmtId="14" fontId="49" fillId="7" borderId="12" xfId="0" applyNumberFormat="1" applyFont="1" applyFill="1" applyBorder="1" applyAlignment="1">
      <x:alignment vertical="center"/>
    </x:xf>
    <x:xf numFmtId="0" fontId="0" fillId="0" borderId="0" xfId="0" applyAlignment="1">
      <x:alignment horizontal="center"/>
    </x:xf>
    <x:xf numFmtId="14" fontId="49" fillId="7" borderId="20" xfId="0" applyNumberFormat="1" applyFont="1" applyFill="1" applyBorder="1" applyAlignment="1">
      <x:alignment horizontal="center" vertical="center"/>
    </x:xf>
    <x:xf numFmtId="14" fontId="49" fillId="7" borderId="21" xfId="0" applyNumberFormat="1" applyFont="1" applyFill="1" applyBorder="1" applyAlignment="1">
      <x:alignment horizontal="center" vertical="center"/>
    </x:xf>
    <x:xf numFmtId="14" fontId="49" fillId="7" borderId="28" xfId="0" applyNumberFormat="1" applyFont="1" applyFill="1" applyBorder="1" applyAlignment="1">
      <x:alignment horizontal="center" vertical="center"/>
    </x:xf>
    <x:xf numFmtId="0" fontId="44" fillId="10" borderId="12" xfId="0" applyFont="1" applyFill="1" applyBorder="1" applyAlignment="1">
      <x:alignment horizontal="center"/>
    </x:xf>
    <x:xf numFmtId="0" fontId="51" fillId="11" borderId="12" xfId="0" applyFont="1" applyFill="1" applyBorder="1" applyAlignment="1">
      <x:alignment horizontal="center" vertical="center"/>
    </x:xf>
    <x:xf numFmtId="0" fontId="44" fillId="10" borderId="12" xfId="0" applyFont="1" applyFill="1" applyBorder="1" applyAlignment="1">
      <x:alignment horizontal="center" vertical="center"/>
    </x:xf>
    <x:xf numFmtId="14" fontId="51" fillId="12" borderId="12" xfId="0" applyNumberFormat="1" applyFont="1" applyFill="1" applyBorder="1" applyAlignment="1">
      <x:alignment horizontal="center" vertical="center"/>
    </x:xf>
    <x:xf numFmtId="0" fontId="51" fillId="13" borderId="12" xfId="0" applyFont="1" applyFill="1" applyBorder="1" applyAlignment="1">
      <x:alignment horizontal="center" vertical="center"/>
    </x:xf>
    <x:xf numFmtId="0" fontId="43" fillId="0" borderId="7" xfId="0" applyFont="1" applyBorder="1" applyAlignment="1">
      <x:alignment horizontal="center"/>
    </x:xf>
    <x:xf numFmtId="20" fontId="43" fillId="2" borderId="28" xfId="0" applyNumberFormat="1" applyFont="1" applyFill="1" applyBorder="1" applyAlignment="1">
      <x:alignment horizontal="center" vertical="center"/>
    </x:xf>
    <x:xf numFmtId="1" fontId="43" fillId="2" borderId="28" xfId="0" applyNumberFormat="1" applyFont="1" applyFill="1" applyBorder="1" applyAlignment="1">
      <x:alignment horizontal="center" vertical="center"/>
    </x:xf>
    <x:xf numFmtId="14" fontId="0" fillId="2" borderId="12" xfId="0" applyNumberFormat="1" applyFill="1" applyBorder="1"/>
    <x:xf numFmtId="9" fontId="0" fillId="2" borderId="12" xfId="2" applyFont="1" applyFill="1" applyBorder="1"/>
    <x:xf numFmtId="0" fontId="43" fillId="2" borderId="12" xfId="0" applyFont="1" applyFill="1" applyBorder="1" applyAlignment="1">
      <x:alignment vertical="center"/>
    </x:xf>
    <x:xf numFmtId="0" fontId="43" fillId="2" borderId="12" xfId="0" applyFont="1" applyFill="1" applyBorder="1" applyAlignment="1">
      <x:alignment horizontal="center" vertical="center"/>
    </x:xf>
    <x:xf numFmtId="1" fontId="0" fillId="2" borderId="12" xfId="0" applyNumberFormat="1" applyFill="1" applyBorder="1"/>
    <x:xf numFmtId="166" fontId="43" fillId="2" borderId="12" xfId="0" applyNumberFormat="1" applyFont="1" applyFill="1" applyBorder="1" applyAlignment="1">
      <x:alignment horizontal="center" vertical="center"/>
    </x:xf>
    <x:xf numFmtId="0" fontId="44" fillId="3" borderId="12" xfId="0" applyFont="1" applyFill="1" applyBorder="1" applyAlignment="1">
      <x:alignment horizontal="right"/>
    </x:xf>
    <x:xf numFmtId="1" fontId="44" fillId="3" borderId="20" xfId="0" applyNumberFormat="1" applyFont="1" applyFill="1" applyBorder="1" applyAlignment="1">
      <x:alignment horizontal="right"/>
    </x:xf>
    <x:xf numFmtId="9" fontId="44" fillId="3" borderId="20" xfId="2" applyFont="1" applyFill="1" applyBorder="1" applyAlignment="1">
      <x:alignment horizontal="right"/>
    </x:xf>
    <x:xf numFmtId="1" fontId="0" fillId="2" borderId="12" xfId="0" applyNumberFormat="1" applyFill="1" applyBorder="1" applyAlignment="1">
      <x:alignment horizontal="right"/>
    </x:xf>
    <x:xf numFmtId="0" fontId="54" fillId="4" borderId="12" xfId="0" applyFont="1" applyFill="1" applyBorder="1" applyAlignment="1">
      <x:alignment horizontal="center"/>
    </x:xf>
    <x:xf numFmtId="14" fontId="0" fillId="2" borderId="12" xfId="0" applyNumberFormat="1" applyFill="1" applyBorder="1" applyAlignment="1">
      <x:alignment horizontal="center"/>
    </x:xf>
    <x:xf numFmtId="0" fontId="49" fillId="0" borderId="0" xfId="0" applyFont="1"/>
    <x:xf numFmtId="1" fontId="49" fillId="0" borderId="0" xfId="0" applyNumberFormat="1" applyFont="1" applyAlignment="1">
      <x:alignment horizontal="center"/>
    </x:xf>
    <x:xf numFmtId="0" fontId="49" fillId="0" borderId="0" xfId="0" applyFont="1" applyAlignment="1">
      <x:alignment horizontal="center"/>
    </x:xf>
    <x:xf numFmtId="0" fontId="55" fillId="0" borderId="0" xfId="0" applyFont="1" applyAlignment="1">
      <x:alignment horizontal="center"/>
    </x:xf>
    <x:xf numFmtId="164" fontId="0" fillId="0" borderId="0" xfId="1" applyFont="1" applyAlignment="1">
      <x:alignment horizontal="center"/>
    </x:xf>
    <x:xf numFmtId="0" fontId="49" fillId="0" borderId="38" xfId="0" applyFont="1" applyBorder="1"/>
    <x:xf numFmtId="1" fontId="49" fillId="0" borderId="38" xfId="0" applyNumberFormat="1" applyFont="1" applyBorder="1" applyAlignment="1">
      <x:alignment horizontal="center"/>
    </x:xf>
    <x:xf numFmtId="0" fontId="49" fillId="0" borderId="38" xfId="0" applyFont="1" applyBorder="1" applyAlignment="1">
      <x:alignment horizontal="center"/>
    </x:xf>
    <x:xf numFmtId="164" fontId="49" fillId="0" borderId="38" xfId="1" applyFont="1" applyBorder="1" applyAlignment="1">
      <x:alignment horizontal="center"/>
    </x:xf>
    <x:xf numFmtId="0" fontId="49" fillId="0" borderId="39" xfId="0" applyFont="1" applyBorder="1"/>
    <x:xf numFmtId="0" fontId="51" fillId="0" borderId="0" xfId="0" applyFont="1" applyAlignment="1">
      <x:alignment wrapText="1"/>
    </x:xf>
    <x:xf numFmtId="0" fontId="51" fillId="3" borderId="45" xfId="0" applyFont="1" applyFill="1" applyBorder="1" applyAlignment="1">
      <x:alignment horizontal="center" vertical="center" wrapText="1"/>
    </x:xf>
    <x:xf numFmtId="0" fontId="49" fillId="0" borderId="47" xfId="0" applyFont="1" applyBorder="1"/>
    <x:xf numFmtId="173" fontId="49" fillId="0" borderId="48" xfId="0" applyNumberFormat="1" applyFont="1" applyBorder="1" applyAlignment="1">
      <x:alignment horizontal="center"/>
    </x:xf>
    <x:xf numFmtId="1" fontId="49" fillId="0" borderId="48" xfId="0" applyNumberFormat="1" applyFont="1" applyBorder="1" applyAlignment="1">
      <x:alignment horizontal="center"/>
    </x:xf>
    <x:xf numFmtId="174" fontId="49" fillId="0" borderId="48" xfId="0" applyNumberFormat="1" applyFont="1" applyBorder="1" applyAlignment="1">
      <x:alignment horizontal="center"/>
    </x:xf>
    <x:xf numFmtId="0" fontId="49" fillId="0" borderId="48" xfId="0" applyFont="1" applyBorder="1"/>
    <x:xf numFmtId="9" fontId="49" fillId="0" borderId="48" xfId="0" applyNumberFormat="1" applyFont="1" applyBorder="1" applyAlignment="1">
      <x:alignment horizontal="center"/>
    </x:xf>
    <x:xf numFmtId="0" fontId="49" fillId="0" borderId="48" xfId="0" applyFont="1" applyBorder="1" applyAlignment="1">
      <x:alignment horizontal="center"/>
    </x:xf>
    <x:xf numFmtId="9" fontId="49" fillId="0" borderId="48" xfId="2" applyFont="1" applyBorder="1" applyAlignment="1">
      <x:alignment horizontal="center" vertical="center"/>
    </x:xf>
    <x:xf numFmtId="9" fontId="49" fillId="0" borderId="49" xfId="0" applyNumberFormat="1" applyFont="1" applyBorder="1" applyAlignment="1">
      <x:alignment horizontal="center"/>
    </x:xf>
    <x:xf numFmtId="0" fontId="49" fillId="0" borderId="12" xfId="0" applyFont="1" applyBorder="1"/>
    <x:xf numFmtId="0" fontId="49" fillId="0" borderId="49" xfId="0" applyFont="1" applyBorder="1"/>
    <x:xf numFmtId="0" fontId="0" fillId="2" borderId="20" xfId="0" applyFill="1" applyBorder="1" applyAlignment="1">
      <x:alignment horizontal="center"/>
    </x:xf>
    <x:xf numFmtId="0" fontId="0" fillId="2" borderId="21" xfId="0" applyFill="1" applyBorder="1" applyAlignment="1">
      <x:alignment horizontal="center"/>
    </x:xf>
    <x:xf numFmtId="0" fontId="50" fillId="2" borderId="12" xfId="0" applyFont="1" applyFill="1" applyBorder="1"/>
    <x:xf numFmtId="14" fontId="49" fillId="2" borderId="12" xfId="0" applyNumberFormat="1" applyFont="1" applyFill="1" applyBorder="1" applyAlignment="1">
      <x:alignment horizontal="center" vertical="center"/>
    </x:xf>
    <x:xf numFmtId="0" fontId="44" fillId="10" borderId="20" xfId="0" applyFont="1" applyFill="1" applyBorder="1"/>
    <x:xf numFmtId="0" fontId="44" fillId="10" borderId="28" xfId="0" applyFont="1" applyFill="1" applyBorder="1"/>
    <x:xf numFmtId="14" fontId="49" fillId="2" borderId="12" xfId="0" applyNumberFormat="1" applyFont="1" applyFill="1" applyBorder="1" applyAlignment="1">
      <x:alignment vertical="center"/>
    </x:xf>
    <x:xf numFmtId="20" fontId="0" fillId="2" borderId="12" xfId="0" applyNumberFormat="1" applyFill="1" applyBorder="1" applyAlignment="1">
      <x:alignment horizontal="center"/>
    </x:xf>
    <x:xf numFmtId="0" fontId="44" fillId="16" borderId="12" xfId="0" applyFont="1" applyFill="1" applyBorder="1" applyAlignment="1">
      <x:alignment horizontal="center"/>
    </x:xf>
    <x:xf numFmtId="0" fontId="44" fillId="10" borderId="7" xfId="0" applyFont="1" applyFill="1" applyBorder="1" applyAlignment="1">
      <x:alignment horizontal="center"/>
    </x:xf>
    <x:xf numFmtId="9" fontId="49" fillId="0" borderId="47" xfId="0" applyNumberFormat="1" applyFont="1" applyBorder="1" applyAlignment="1">
      <x:alignment horizontal="center"/>
    </x:xf>
    <x:xf numFmtId="9" fontId="49" fillId="0" borderId="12" xfId="0" applyNumberFormat="1" applyFont="1" applyBorder="1" applyAlignment="1">
      <x:alignment horizontal="center"/>
    </x:xf>
    <x:xf numFmtId="0" fontId="44" fillId="17" borderId="12" xfId="0" applyFont="1" applyFill="1" applyBorder="1" applyAlignment="1">
      <x:alignment horizontal="center"/>
    </x:xf>
    <x:xf numFmtId="0" fontId="44" fillId="17" borderId="7" xfId="0" applyFont="1" applyFill="1" applyBorder="1" applyAlignment="1">
      <x:alignment horizontal="center"/>
    </x:xf>
    <x:xf numFmtId="46" fontId="0" fillId="2" borderId="12" xfId="0" applyNumberFormat="1" applyFill="1" applyBorder="1" applyAlignment="1">
      <x:alignment horizontal="center"/>
    </x:xf>
    <x:xf numFmtId="10" fontId="0" fillId="2" borderId="0" xfId="0" applyNumberFormat="1" applyFill="1"/>
    <x:xf numFmtId="175" fontId="0" fillId="2" borderId="0" xfId="0" applyNumberFormat="1" applyFill="1"/>
    <x:xf numFmtId="0" fontId="44" fillId="3" borderId="0" xfId="0" applyFont="1" applyFill="1" applyAlignment="1">
      <x:alignment horizontal="center"/>
    </x:xf>
    <x:xf numFmtId="0" fontId="44" fillId="3" borderId="21" xfId="0" applyFont="1" applyFill="1" applyBorder="1" applyAlignment="1">
      <x:alignment horizontal="center"/>
    </x:xf>
    <x:xf numFmtId="1" fontId="0" fillId="0" borderId="12" xfId="0" applyNumberFormat="1" applyBorder="1"/>
    <x:xf numFmtId="1" fontId="44" fillId="3" borderId="12" xfId="0" applyNumberFormat="1" applyFont="1" applyFill="1" applyBorder="1" applyAlignment="1">
      <x:alignment horizontal="right"/>
    </x:xf>
    <x:xf numFmtId="1" fontId="0" fillId="2" borderId="12" xfId="0" applyNumberFormat="1" applyFill="1" applyBorder="1" applyAlignment="1">
      <x:alignment vertical="center"/>
    </x:xf>
    <x:xf numFmtId="9" fontId="0" fillId="2" borderId="12" xfId="2" applyFont="1" applyFill="1" applyBorder="1" applyAlignment="1">
      <x:alignment vertical="center"/>
    </x:xf>
    <x:xf numFmtId="176" fontId="0" fillId="2" borderId="0" xfId="0" applyNumberFormat="1" applyFill="1"/>
    <x:xf numFmtId="176" fontId="59" fillId="18" borderId="12" xfId="0" applyNumberFormat="1" applyFont="1" applyFill="1" applyBorder="1" applyAlignment="1">
      <x:alignment horizontal="center"/>
    </x:xf>
    <x:xf numFmtId="2" fontId="59" fillId="18" borderId="12" xfId="0" applyNumberFormat="1" applyFont="1" applyFill="1" applyBorder="1" applyAlignment="1">
      <x:alignment horizontal="center"/>
    </x:xf>
    <x:xf numFmtId="0" fontId="0" fillId="0" borderId="12" xfId="0" applyBorder="1" applyAlignment="1">
      <x:alignment horizontal="center"/>
    </x:xf>
    <x:xf numFmtId="1" fontId="0" fillId="0" borderId="12" xfId="0" applyNumberFormat="1" applyBorder="1" applyAlignment="1">
      <x:alignment horizontal="center"/>
    </x:xf>
    <x:xf numFmtId="0" fontId="44" fillId="19" borderId="12" xfId="0" applyFont="1" applyFill="1" applyBorder="1" applyAlignment="1">
      <x:alignment horizontal="center"/>
    </x:xf>
    <x:xf numFmtId="2" fontId="0" fillId="0" borderId="12" xfId="0" applyNumberFormat="1" applyBorder="1" applyAlignment="1">
      <x:alignment horizontal="center"/>
    </x:xf>
    <x:xf numFmtId="2" fontId="44" fillId="3" borderId="20" xfId="0" applyNumberFormat="1" applyFont="1" applyFill="1" applyBorder="1" applyAlignment="1">
      <x:alignment horizontal="right"/>
    </x:xf>
    <x:xf numFmtId="0" fontId="59" fillId="18" borderId="7" xfId="0" applyFont="1" applyFill="1" applyBorder="1"/>
    <x:xf numFmtId="0" fontId="59" fillId="18" borderId="29" xfId="0" applyFont="1" applyFill="1" applyBorder="1"/>
    <x:xf numFmtId="174" fontId="59" fillId="18" borderId="29" xfId="0" applyNumberFormat="1" applyFont="1" applyFill="1" applyBorder="1" applyAlignment="1">
      <x:alignment horizontal="center"/>
    </x:xf>
    <x:xf numFmtId="0" fontId="60" fillId="2" borderId="0" xfId="0" applyFont="1" applyFill="1"/>
    <x:xf numFmtId="0" fontId="49" fillId="0" borderId="50" xfId="0" applyFont="1" applyBorder="1" applyAlignment="1">
      <x:alignment horizontal="center"/>
    </x:xf>
    <x:xf numFmtId="176" fontId="49" fillId="0" borderId="48" xfId="0" applyNumberFormat="1" applyFont="1" applyBorder="1" applyAlignment="1">
      <x:alignment horizontal="center"/>
    </x:xf>
    <x:xf numFmtId="176" fontId="49" fillId="0" borderId="50" xfId="0" applyNumberFormat="1" applyFont="1" applyBorder="1" applyAlignment="1">
      <x:alignment horizontal="center"/>
    </x:xf>
    <x:xf numFmtId="0" fontId="43" fillId="2" borderId="7" xfId="0" applyFont="1" applyFill="1" applyBorder="1" applyAlignment="1">
      <x:alignment horizontal="center" vertical="center"/>
    </x:xf>
    <x:xf numFmtId="0" fontId="44" fillId="18" borderId="12" xfId="0" applyFont="1" applyFill="1" applyBorder="1" applyAlignment="1">
      <x:alignment horizontal="center"/>
    </x:xf>
    <x:xf numFmtId="0" fontId="49" fillId="0" borderId="49" xfId="0" applyFont="1" applyBorder="1" applyAlignment="1">
      <x:alignment horizontal="center"/>
    </x:xf>
    <x:xf numFmtId="0" fontId="49" fillId="0" borderId="47" xfId="0" applyFont="1" applyBorder="1" applyAlignment="1">
      <x:alignment horizontal="center"/>
    </x:xf>
    <x:xf numFmtId="176" fontId="0" fillId="2" borderId="12" xfId="0" applyNumberFormat="1" applyFill="1" applyBorder="1" applyAlignment="1">
      <x:alignment horizontal="center"/>
    </x:xf>
    <x:xf numFmtId="0" fontId="0" fillId="18" borderId="12" xfId="0" applyFill="1" applyBorder="1" applyAlignment="1">
      <x:alignment horizontal="center"/>
    </x:xf>
    <x:xf numFmtId="1" fontId="0" fillId="18" borderId="12" xfId="0" applyNumberFormat="1" applyFill="1" applyBorder="1" applyAlignment="1">
      <x:alignment horizontal="center"/>
    </x:xf>
    <x:xf numFmtId="177" fontId="0" fillId="2" borderId="0" xfId="0" applyNumberFormat="1" applyFill="1"/>
    <x:xf numFmtId="0" fontId="44" fillId="2" borderId="0" xfId="0" applyFont="1" applyFill="1" applyAlignment="1">
      <x:alignment horizontal="center"/>
    </x:xf>
    <x:xf numFmtId="0" fontId="43" fillId="3" borderId="27" xfId="0" applyFont="1" applyFill="1" applyBorder="1" applyAlignment="1">
      <x:alignment horizontal="center"/>
    </x:xf>
    <x:xf numFmtId="0" fontId="0" fillId="3" borderId="27" xfId="0" applyFill="1" applyBorder="1" applyAlignment="1">
      <x:alignment horizontal="center"/>
    </x:xf>
    <x:xf numFmtId="0" fontId="0" fillId="3" borderId="35" xfId="0" applyFill="1" applyBorder="1" applyAlignment="1">
      <x:alignment horizontal="center"/>
    </x:xf>
    <x:xf numFmtId="0" fontId="41" fillId="2" borderId="28" xfId="0" applyFont="1" applyFill="1" applyBorder="1" applyAlignment="1">
      <x:alignment horizontal="center" vertical="center"/>
    </x:xf>
    <x:xf numFmtId="2" fontId="49" fillId="0" borderId="48" xfId="0" applyNumberFormat="1" applyFont="1" applyBorder="1" applyAlignment="1">
      <x:alignment horizontal="center"/>
    </x:xf>
    <x:xf numFmtId="9" fontId="59" fillId="18" borderId="29" xfId="2" applyFont="1" applyFill="1" applyBorder="1" applyAlignment="1">
      <x:alignment horizontal="center"/>
    </x:xf>
    <x:xf numFmtId="0" fontId="44" fillId="20" borderId="12" xfId="0" applyFont="1" applyFill="1" applyBorder="1"/>
    <x:xf numFmtId="9" fontId="49" fillId="0" borderId="0" xfId="2" applyFont="1" applyAlignment="1">
      <x:alignment horizontal="center"/>
    </x:xf>
    <x:xf numFmtId="0" fontId="44" fillId="0" borderId="12" xfId="0" applyFont="1" applyBorder="1"/>
    <x:xf numFmtId="176" fontId="0" fillId="0" borderId="12" xfId="0" applyNumberFormat="1" applyBorder="1"/>
    <x:xf numFmtId="1" fontId="62" fillId="2" borderId="12" xfId="0" applyNumberFormat="1" applyFont="1" applyFill="1" applyBorder="1"/>
    <x:xf numFmtId="9" fontId="62" fillId="2" borderId="12" xfId="0" applyNumberFormat="1" applyFont="1" applyFill="1" applyBorder="1"/>
    <x:xf numFmtId="0" fontId="54" fillId="2" borderId="12" xfId="0" applyFont="1" applyFill="1" applyBorder="1"/>
    <x:xf numFmtId="1" fontId="51" fillId="3" borderId="45" xfId="0" applyNumberFormat="1" applyFont="1" applyFill="1" applyBorder="1" applyAlignment="1">
      <x:alignment horizontal="center" vertical="center" wrapText="1"/>
    </x:xf>
    <x:xf numFmtId="164" fontId="51" fillId="3" borderId="45" xfId="1" applyFont="1" applyFill="1" applyBorder="1" applyAlignment="1">
      <x:alignment horizontal="center" vertical="center" wrapText="1"/>
    </x:xf>
    <x:xf numFmtId="0" fontId="44" fillId="3" borderId="7" xfId="0" applyFont="1" applyFill="1" applyBorder="1" applyAlignment="1">
      <x:alignment horizontal="center"/>
    </x:xf>
    <x:xf numFmtId="176" fontId="0" fillId="2" borderId="25" xfId="0" applyNumberFormat="1" applyFill="1" applyBorder="1" applyAlignment="1">
      <x:alignment horizontal="center" vertical="center"/>
    </x:xf>
    <x:xf numFmtId="1" fontId="0" fillId="2" borderId="12" xfId="0" applyNumberFormat="1" applyFill="1" applyBorder="1" applyAlignment="1">
      <x:alignment horizontal="center" vertical="center"/>
    </x:xf>
    <x:xf numFmtId="0" fontId="40" fillId="2" borderId="28" xfId="0" applyFont="1" applyFill="1" applyBorder="1" applyAlignment="1">
      <x:alignment vertical="center"/>
    </x:xf>
    <x:xf numFmtId="20" fontId="40" fillId="2" borderId="28" xfId="0" applyNumberFormat="1" applyFont="1" applyFill="1" applyBorder="1" applyAlignment="1">
      <x:alignment horizontal="center" vertical="center"/>
    </x:xf>
    <x:xf numFmtId="178" fontId="0" fillId="2" borderId="0" xfId="0" applyNumberFormat="1" applyFill="1"/>
    <x:xf numFmtId="176" fontId="0" fillId="2" borderId="54" xfId="0" applyNumberFormat="1" applyFill="1" applyBorder="1" applyAlignment="1">
      <x:alignment horizontal="center" vertical="center"/>
    </x:xf>
    <x:xf numFmtId="174" fontId="0" fillId="2" borderId="12" xfId="0" applyNumberFormat="1" applyFill="1" applyBorder="1" applyAlignment="1">
      <x:alignment horizontal="center" vertical="center"/>
    </x:xf>
    <x:xf numFmtId="0" fontId="39" fillId="2" borderId="12" xfId="0" applyFont="1" applyFill="1" applyBorder="1" applyAlignment="1">
      <x:alignment vertical="center"/>
    </x:xf>
    <x:xf numFmtId="0" fontId="39" fillId="2" borderId="12" xfId="0" applyFont="1" applyFill="1" applyBorder="1" applyAlignment="1">
      <x:alignment horizontal="center" vertical="center"/>
    </x:xf>
    <x:xf numFmtId="0" fontId="38" fillId="2" borderId="12" xfId="0" applyFont="1" applyFill="1" applyBorder="1" applyAlignment="1">
      <x:alignment vertical="center"/>
    </x:xf>
    <x:xf numFmtId="0" fontId="38" fillId="2" borderId="12" xfId="0" applyFont="1" applyFill="1" applyBorder="1" applyAlignment="1">
      <x:alignment horizontal="center" vertical="center"/>
    </x:xf>
    <x:xf numFmtId="9" fontId="0" fillId="2" borderId="28" xfId="0" applyNumberFormat="1" applyFill="1" applyBorder="1" applyAlignment="1">
      <x:alignment horizontal="center"/>
    </x:xf>
    <x:xf numFmtId="0" fontId="0" fillId="2" borderId="10" xfId="0" applyFill="1" applyBorder="1"/>
    <x:xf numFmtId="176" fontId="0" fillId="2" borderId="23" xfId="0" applyNumberFormat="1" applyFill="1" applyBorder="1" applyAlignment="1">
      <x:alignment horizontal="center" vertical="center"/>
    </x:xf>
    <x:xf numFmtId="176" fontId="0" fillId="2" borderId="11" xfId="0" applyNumberFormat="1" applyFill="1" applyBorder="1" applyAlignment="1">
      <x:alignment horizontal="center" vertical="center"/>
    </x:xf>
    <x:xf numFmtId="0" fontId="49" fillId="8" borderId="20" xfId="0" applyFont="1" applyFill="1" applyBorder="1" applyAlignment="1">
      <x:alignment horizontal="center" vertical="center"/>
    </x:xf>
    <x:xf numFmtId="14" fontId="49" fillId="7" borderId="12" xfId="0" applyNumberFormat="1" applyFont="1" applyFill="1" applyBorder="1" applyAlignment="1">
      <x:alignment horizontal="center" vertical="center"/>
    </x:xf>
    <x:xf numFmtId="20" fontId="37" fillId="2" borderId="28" xfId="0" applyNumberFormat="1" applyFont="1" applyFill="1" applyBorder="1" applyAlignment="1">
      <x:alignment horizontal="center" vertical="center"/>
    </x:xf>
    <x:xf numFmtId="0" fontId="37" fillId="2" borderId="12" xfId="0" applyFont="1" applyFill="1" applyBorder="1" applyAlignment="1">
      <x:alignment horizontal="center" vertical="center"/>
    </x:xf>
    <x:xf numFmtId="0" fontId="37" fillId="2" borderId="12" xfId="0" applyFont="1" applyFill="1" applyBorder="1" applyAlignment="1">
      <x:alignment vertical="center"/>
    </x:xf>
    <x:xf numFmtId="9" fontId="49" fillId="8" borderId="12" xfId="0" applyNumberFormat="1" applyFont="1" applyFill="1" applyBorder="1" applyAlignment="1">
      <x:alignment horizontal="center" vertical="center"/>
    </x:xf>
    <x:xf numFmtId="1" fontId="49" fillId="8" borderId="12" xfId="0" applyNumberFormat="1" applyFont="1" applyFill="1" applyBorder="1" applyAlignment="1">
      <x:alignment horizontal="center" vertical="center"/>
    </x:xf>
    <x:xf numFmtId="174" fontId="0" fillId="2" borderId="0" xfId="0" applyNumberFormat="1" applyFill="1"/>
    <x:xf numFmtId="1" fontId="0" fillId="2" borderId="25" xfId="0" applyNumberFormat="1" applyFill="1" applyBorder="1" applyAlignment="1">
      <x:alignment horizontal="center" vertical="center"/>
    </x:xf>
    <x:xf numFmtId="0" fontId="36" fillId="2" borderId="12" xfId="0" applyFont="1" applyFill="1" applyBorder="1" applyAlignment="1">
      <x:alignment vertical="center"/>
    </x:xf>
    <x:xf numFmtId="14" fontId="49" fillId="7" borderId="20" xfId="0" applyNumberFormat="1" applyFont="1" applyFill="1" applyBorder="1" applyAlignment="1">
      <x:alignment vertical="center"/>
    </x:xf>
    <x:xf numFmtId="0" fontId="0" fillId="2" borderId="20" xfId="0" applyFill="1" applyBorder="1"/>
    <x:xf numFmtId="0" fontId="49" fillId="2" borderId="20" xfId="0" applyFont="1" applyFill="1" applyBorder="1" applyAlignment="1">
      <x:alignment horizontal="center" vertical="center"/>
    </x:xf>
    <x:xf numFmtId="14" fontId="49" fillId="7" borderId="28" xfId="0" applyNumberFormat="1" applyFont="1" applyFill="1" applyBorder="1" applyAlignment="1">
      <x:alignment vertical="center"/>
    </x:xf>
    <x:xf numFmtId="0" fontId="50" fillId="2" borderId="28" xfId="0" applyFont="1" applyFill="1" applyBorder="1"/>
    <x:xf numFmtId="0" fontId="49" fillId="2" borderId="28" xfId="0" applyFont="1" applyFill="1" applyBorder="1" applyAlignment="1">
      <x:alignment horizontal="center" vertical="center"/>
    </x:xf>
    <x:xf numFmtId="14" fontId="49" fillId="7" borderId="10" xfId="0" applyNumberFormat="1" applyFont="1" applyFill="1" applyBorder="1" applyAlignment="1">
      <x:alignment vertical="center"/>
    </x:xf>
    <x:xf numFmtId="14" fontId="49" fillId="7" borderId="10" xfId="0" applyNumberFormat="1" applyFont="1" applyFill="1" applyBorder="1" applyAlignment="1">
      <x:alignment horizontal="center" vertical="center"/>
    </x:xf>
    <x:xf numFmtId="14" fontId="49" fillId="2" borderId="10" xfId="0" applyNumberFormat="1" applyFont="1" applyFill="1" applyBorder="1" applyAlignment="1">
      <x:alignment vertical="center"/>
    </x:xf>
    <x:xf numFmtId="14" fontId="49" fillId="2" borderId="10" xfId="0" applyNumberFormat="1" applyFont="1" applyFill="1" applyBorder="1" applyAlignment="1">
      <x:alignment horizontal="center" vertical="center"/>
    </x:xf>
    <x:xf numFmtId="0" fontId="49" fillId="2" borderId="10" xfId="0" applyFont="1" applyFill="1" applyBorder="1" applyAlignment="1">
      <x:alignment horizontal="center" vertical="center"/>
    </x:xf>
    <x:xf numFmtId="1" fontId="49" fillId="8" borderId="10" xfId="0" applyNumberFormat="1" applyFont="1" applyFill="1" applyBorder="1" applyAlignment="1">
      <x:alignment horizontal="center" vertical="center"/>
    </x:xf>
    <x:xf numFmtId="0" fontId="49" fillId="8" borderId="10" xfId="0" applyFont="1" applyFill="1" applyBorder="1" applyAlignment="1">
      <x:alignment horizontal="center" vertical="center"/>
    </x:xf>
    <x:xf numFmtId="14" fontId="49" fillId="7" borderId="17" xfId="0" applyNumberFormat="1" applyFont="1" applyFill="1" applyBorder="1" applyAlignment="1">
      <x:alignment vertical="center"/>
    </x:xf>
    <x:xf numFmtId="14" fontId="49" fillId="2" borderId="17" xfId="0" applyNumberFormat="1" applyFont="1" applyFill="1" applyBorder="1" applyAlignment="1">
      <x:alignment vertical="center"/>
    </x:xf>
    <x:xf numFmtId="14" fontId="49" fillId="2" borderId="17" xfId="0" applyNumberFormat="1" applyFont="1" applyFill="1" applyBorder="1" applyAlignment="1">
      <x:alignment horizontal="center" vertical="center"/>
    </x:xf>
    <x:xf numFmtId="0" fontId="49" fillId="2" borderId="17" xfId="0" applyFont="1" applyFill="1" applyBorder="1" applyAlignment="1">
      <x:alignment horizontal="center" vertical="center"/>
    </x:xf>
    <x:xf numFmtId="0" fontId="0" fillId="0" borderId="17" xfId="0" applyBorder="1"/>
    <x:xf numFmtId="0" fontId="49" fillId="9" borderId="28" xfId="0" applyFont="1" applyFill="1" applyBorder="1" applyAlignment="1">
      <x:alignment horizontal="center" vertical="center"/>
    </x:xf>
    <x:xf numFmtId="0" fontId="50" fillId="2" borderId="10" xfId="0" applyFont="1" applyFill="1" applyBorder="1"/>
    <x:xf numFmtId="0" fontId="50" fillId="2" borderId="17" xfId="0" applyFont="1" applyFill="1" applyBorder="1"/>
    <x:xf numFmtId="0" fontId="0" fillId="2" borderId="17" xfId="0" applyFill="1" applyBorder="1"/>
    <x:xf numFmtId="0" fontId="49" fillId="9" borderId="17" xfId="0" applyFont="1" applyFill="1" applyBorder="1" applyAlignment="1">
      <x:alignment horizontal="center" vertical="center"/>
    </x:xf>
    <x:xf numFmtId="0" fontId="35" fillId="2" borderId="12" xfId="0" applyFont="1" applyFill="1" applyBorder="1" applyAlignment="1">
      <x:alignment vertical="center"/>
    </x:xf>
    <x:xf numFmtId="0" fontId="35" fillId="2" borderId="12" xfId="0" applyFont="1" applyFill="1" applyBorder="1" applyAlignment="1">
      <x:alignment horizontal="center" vertical="center"/>
    </x:xf>
    <x:xf numFmtId="9" fontId="49" fillId="2" borderId="12" xfId="0" applyNumberFormat="1" applyFont="1" applyFill="1" applyBorder="1" applyAlignment="1">
      <x:alignment horizontal="center" vertical="center"/>
    </x:xf>
    <x:xf numFmtId="1" fontId="49" fillId="8" borderId="28" xfId="0" applyNumberFormat="1" applyFont="1" applyFill="1" applyBorder="1" applyAlignment="1">
      <x:alignment horizontal="center" vertical="center"/>
    </x:xf>
    <x:xf numFmtId="0" fontId="44" fillId="18" borderId="28" xfId="0" applyFont="1" applyFill="1" applyBorder="1" applyAlignment="1">
      <x:alignment horizontal="center" vertical="center"/>
    </x:xf>
    <x:xf numFmtId="0" fontId="44" fillId="18" borderId="12" xfId="0" applyFont="1" applyFill="1" applyBorder="1" applyAlignment="1">
      <x:alignment horizontal="center" vertical="center"/>
    </x:xf>
    <x:xf numFmtId="0" fontId="0" fillId="18" borderId="12" xfId="0" applyFill="1" applyBorder="1"/>
    <x:xf numFmtId="176" fontId="0" fillId="18" borderId="12" xfId="0" applyNumberFormat="1" applyFill="1" applyBorder="1" applyAlignment="1">
      <x:alignment horizontal="center"/>
    </x:xf>
    <x:xf numFmtId="0" fontId="0" fillId="2" borderId="12" xfId="0" applyFill="1" applyBorder="1" applyAlignment="1">
      <x:alignment horizontal="left"/>
    </x:xf>
    <x:xf numFmtId="14" fontId="36" fillId="2" borderId="20" xfId="0" applyNumberFormat="1" applyFont="1" applyFill="1" applyBorder="1" applyAlignment="1">
      <x:alignment horizontal="center" vertical="center"/>
    </x:xf>
    <x:xf numFmtId="0" fontId="43" fillId="2" borderId="20" xfId="0" applyFont="1" applyFill="1" applyBorder="1" applyAlignment="1">
      <x:alignment horizontal="center"/>
    </x:xf>
    <x:xf numFmtId="9" fontId="0" fillId="2" borderId="20" xfId="0" applyNumberFormat="1" applyFill="1" applyBorder="1" applyAlignment="1">
      <x:alignment horizontal="center"/>
    </x:xf>
    <x:xf numFmtId="1" fontId="0" fillId="2" borderId="20" xfId="0" applyNumberFormat="1" applyFill="1" applyBorder="1" applyAlignment="1">
      <x:alignment horizontal="center"/>
    </x:xf>
    <x:xf numFmtId="1" fontId="0" fillId="2" borderId="20" xfId="0" applyNumberFormat="1" applyFill="1" applyBorder="1" applyAlignment="1">
      <x:alignment horizontal="center" vertical="center"/>
    </x:xf>
    <x:xf numFmtId="176" fontId="0" fillId="2" borderId="52" xfId="0" applyNumberFormat="1" applyFill="1" applyBorder="1" applyAlignment="1">
      <x:alignment horizontal="center" vertical="center"/>
    </x:xf>
    <x:xf numFmtId="176" fontId="0" fillId="2" borderId="30" xfId="0" applyNumberFormat="1" applyFill="1" applyBorder="1" applyAlignment="1">
      <x:alignment horizontal="center" vertical="center"/>
    </x:xf>
    <x:xf numFmtId="1" fontId="0" fillId="2" borderId="28" xfId="0" applyNumberFormat="1" applyFill="1" applyBorder="1" applyAlignment="1">
      <x:alignment horizontal="center"/>
    </x:xf>
    <x:xf numFmtId="1" fontId="0" fillId="2" borderId="10" xfId="0" applyNumberFormat="1" applyFill="1" applyBorder="1" applyAlignment="1">
      <x:alignment horizontal="center" vertical="center"/>
    </x:xf>
    <x:xf numFmtId="14" fontId="35" fillId="2" borderId="17" xfId="0" applyNumberFormat="1" applyFont="1" applyFill="1" applyBorder="1" applyAlignment="1">
      <x:alignment horizontal="center" vertical="center"/>
    </x:xf>
    <x:xf numFmtId="1" fontId="0" fillId="2" borderId="17" xfId="0" applyNumberFormat="1" applyFill="1" applyBorder="1" applyAlignment="1">
      <x:alignment horizontal="center" vertical="center"/>
    </x:xf>
    <x:xf numFmtId="1" fontId="49" fillId="0" borderId="47" xfId="0" applyNumberFormat="1" applyFont="1" applyBorder="1" applyAlignment="1">
      <x:alignment horizontal="center"/>
    </x:xf>
    <x:xf numFmtId="174" fontId="49" fillId="0" borderId="47" xfId="0" applyNumberFormat="1" applyFont="1" applyBorder="1" applyAlignment="1">
      <x:alignment horizontal="center"/>
    </x:xf>
    <x:xf numFmtId="9" fontId="49" fillId="0" borderId="47" xfId="2" applyFont="1" applyBorder="1" applyAlignment="1">
      <x:alignment horizontal="center" vertical="center"/>
    </x:xf>
    <x:xf numFmtId="1" fontId="49" fillId="0" borderId="12" xfId="0" applyNumberFormat="1" applyFont="1" applyBorder="1" applyAlignment="1">
      <x:alignment horizontal="center"/>
    </x:xf>
    <x:xf numFmtId="174" fontId="49" fillId="0" borderId="12" xfId="0" applyNumberFormat="1" applyFont="1" applyBorder="1" applyAlignment="1">
      <x:alignment horizontal="center"/>
    </x:xf>
    <x:xf numFmtId="0" fontId="49" fillId="0" borderId="12" xfId="0" applyFont="1" applyBorder="1" applyAlignment="1">
      <x:alignment horizontal="center"/>
    </x:xf>
    <x:xf numFmtId="9" fontId="49" fillId="0" borderId="12" xfId="2" applyFont="1" applyBorder="1" applyAlignment="1">
      <x:alignment horizontal="center" vertical="center"/>
    </x:xf>
    <x:xf numFmtId="0" fontId="0" fillId="2" borderId="7" xfId="0" applyFill="1" applyBorder="1"/>
    <x:xf numFmtId="0" fontId="0" fillId="18" borderId="7" xfId="0" applyFill="1" applyBorder="1"/>
    <x:xf numFmtId="14" fontId="43" fillId="2" borderId="20" xfId="0" applyNumberFormat="1" applyFont="1" applyFill="1" applyBorder="1" applyAlignment="1">
      <x:alignment horizontal="center" vertical="center"/>
    </x:xf>
    <x:xf numFmtId="0" fontId="49" fillId="2" borderId="12" xfId="0" applyFont="1" applyFill="1" applyBorder="1" applyAlignment="1">
      <x:alignment vertical="top" wrapText="1"/>
    </x:xf>
    <x:xf numFmtId="0" fontId="44" fillId="0" borderId="12" xfId="0" applyFont="1" applyBorder="1" applyAlignment="1">
      <x:alignment horizontal="center"/>
    </x:xf>
    <x:xf numFmtId="1" fontId="0" fillId="18" borderId="12" xfId="0" applyNumberFormat="1" applyFill="1" applyBorder="1"/>
    <x:xf numFmtId="0" fontId="44" fillId="18" borderId="30" xfId="0" applyFont="1" applyFill="1" applyBorder="1" applyAlignment="1">
      <x:alignment horizontal="center" vertical="center"/>
    </x:xf>
    <x:xf numFmtId="0" fontId="44" fillId="18" borderId="22" xfId="0" applyFont="1" applyFill="1" applyBorder="1" applyAlignment="1">
      <x:alignment horizontal="center" vertical="center"/>
    </x:xf>
    <x:xf numFmtId="1" fontId="44" fillId="18" borderId="12" xfId="0" applyNumberFormat="1" applyFont="1" applyFill="1" applyBorder="1"/>
    <x:xf numFmtId="2" fontId="0" fillId="2" borderId="0" xfId="0" applyNumberFormat="1" applyFill="1" applyAlignment="1">
      <x:alignment horizontal="center"/>
    </x:xf>
    <x:xf numFmtId="0" fontId="33" fillId="2" borderId="12" xfId="0" applyFont="1" applyFill="1" applyBorder="1" applyAlignment="1">
      <x:alignment vertical="center"/>
    </x:xf>
    <x:xf numFmtId="14" fontId="34" fillId="2" borderId="17" xfId="0" applyNumberFormat="1" applyFont="1" applyFill="1" applyBorder="1" applyAlignment="1">
      <x:alignment horizontal="center" vertical="center"/>
    </x:xf>
    <x:xf numFmtId="176" fontId="0" fillId="2" borderId="17" xfId="0" applyNumberFormat="1" applyFill="1" applyBorder="1" applyAlignment="1">
      <x:alignment horizontal="center" vertical="center"/>
    </x:xf>
    <x:xf numFmtId="1" fontId="0" fillId="2" borderId="15" xfId="0" applyNumberFormat="1" applyFill="1" applyBorder="1" applyAlignment="1">
      <x:alignment horizontal="center"/>
    </x:xf>
    <x:xf numFmtId="0" fontId="44" fillId="20" borderId="12" xfId="0" applyFont="1" applyFill="1" applyBorder="1" applyAlignment="1">
      <x:alignment horizontal="center"/>
    </x:xf>
    <x:xf numFmtId="0" fontId="44" fillId="18" borderId="20" xfId="0" applyFont="1" applyFill="1" applyBorder="1" applyAlignment="1">
      <x:alignment horizontal="center" vertical="center"/>
    </x:xf>
    <x:xf numFmtId="0" fontId="44" fillId="18" borderId="21" xfId="0" applyFont="1" applyFill="1" applyBorder="1" applyAlignment="1">
      <x:alignment horizontal="center" vertical="center"/>
    </x:xf>
    <x:xf numFmtId="1" fontId="0" fillId="2" borderId="27" xfId="0" applyNumberFormat="1" applyFill="1" applyBorder="1" applyAlignment="1">
      <x:alignment horizontal="center" vertical="center"/>
    </x:xf>
    <x:xf numFmtId="0" fontId="0" fillId="2" borderId="10" xfId="0" applyFill="1" applyBorder="1" applyAlignment="1">
      <x:alignment horizontal="center" vertical="center"/>
    </x:xf>
    <x:xf numFmtId="2" fontId="0" fillId="2" borderId="12" xfId="0" applyNumberFormat="1" applyFill="1" applyBorder="1"/>
    <x:xf numFmtId="164" fontId="44" fillId="18" borderId="12" xfId="1" applyFont="1" applyFill="1" applyBorder="1" applyAlignment="1">
      <x:alignment horizontal="center"/>
    </x:xf>
    <x:xf numFmtId="164" fontId="0" fillId="2" borderId="12" xfId="1" applyFont="1" applyFill="1" applyBorder="1"/>
    <x:xf numFmtId="164" fontId="0" fillId="18" borderId="12" xfId="1" applyFont="1" applyFill="1" applyBorder="1"/>
    <x:xf numFmtId="165" fontId="0" fillId="2" borderId="12" xfId="0" applyNumberFormat="1" applyFill="1" applyBorder="1" applyAlignment="1">
      <x:alignment horizontal="center" vertical="center"/>
    </x:xf>
    <x:xf numFmtId="16" fontId="0" fillId="2" borderId="12" xfId="0" applyNumberFormat="1" applyFill="1" applyBorder="1" applyAlignment="1">
      <x:alignment horizontal="center"/>
    </x:xf>
    <x:xf numFmtId="0" fontId="32" fillId="2" borderId="12" xfId="0" applyFont="1" applyFill="1" applyBorder="1" applyAlignment="1">
      <x:alignment vertical="center"/>
    </x:xf>
    <x:xf numFmtId="14" fontId="32" fillId="2" borderId="17" xfId="0" applyNumberFormat="1" applyFont="1" applyFill="1" applyBorder="1" applyAlignment="1">
      <x:alignment horizontal="center" vertical="center"/>
    </x:xf>
    <x:xf numFmtId="165" fontId="0" fillId="2" borderId="12" xfId="1" applyNumberFormat="1" applyFont="1" applyFill="1" applyBorder="1" applyAlignment="1">
      <x:alignment horizontal="center" vertical="center"/>
    </x:xf>
    <x:xf numFmtId="0" fontId="29" fillId="2" borderId="12" xfId="0" applyFont="1" applyFill="1" applyBorder="1" applyAlignment="1">
      <x:alignment vertical="center"/>
    </x:xf>
    <x:xf numFmtId="9" fontId="0" fillId="18" borderId="12" xfId="0" applyNumberFormat="1" applyFill="1" applyBorder="1" applyAlignment="1">
      <x:alignment horizontal="center"/>
    </x:xf>
    <x:xf numFmtId="0" fontId="0" fillId="2" borderId="12" xfId="0" applyFill="1" applyBorder="1" applyAlignment="1">
      <x:alignment horizontal="center" vertical="center"/>
    </x:xf>
    <x:xf numFmtId="1" fontId="44" fillId="4" borderId="12" xfId="0" applyNumberFormat="1" applyFont="1" applyFill="1" applyBorder="1" applyAlignment="1">
      <x:alignment horizontal="center"/>
    </x:xf>
    <x:xf numFmtId="0" fontId="28" fillId="2" borderId="12" xfId="0" applyFont="1" applyFill="1" applyBorder="1" applyAlignment="1">
      <x:alignment vertical="center"/>
    </x:xf>
    <x:xf numFmtId="0" fontId="27" fillId="2" borderId="12" xfId="0" applyFont="1" applyFill="1" applyBorder="1" applyAlignment="1">
      <x:alignment vertical="center"/>
    </x:xf>
    <x:xf numFmtId="14" fontId="27" fillId="2" borderId="12" xfId="0" applyNumberFormat="1" applyFont="1" applyFill="1" applyBorder="1" applyAlignment="1">
      <x:alignment horizontal="center" vertical="center"/>
    </x:xf>
    <x:xf numFmtId="14" fontId="29" fillId="2" borderId="12" xfId="0" applyNumberFormat="1" applyFont="1" applyFill="1" applyBorder="1" applyAlignment="1">
      <x:alignment horizontal="center" vertical="center"/>
    </x:xf>
    <x:xf numFmtId="0" fontId="26" fillId="2" borderId="12" xfId="0" applyFont="1" applyFill="1" applyBorder="1" applyAlignment="1">
      <x:alignment vertical="center"/>
    </x:xf>
    <x:xf numFmtId="1" fontId="0" fillId="2" borderId="5" xfId="0" applyNumberFormat="1" applyFill="1" applyBorder="1" applyAlignment="1">
      <x:alignment horizontal="center"/>
    </x:xf>
    <x:xf numFmtId="1" fontId="0" fillId="2" borderId="54" xfId="0" applyNumberFormat="1" applyFill="1" applyBorder="1" applyAlignment="1">
      <x:alignment horizontal="center" vertical="center"/>
    </x:xf>
    <x:xf numFmtId="1" fontId="0" fillId="2" borderId="25" xfId="0" applyNumberFormat="1" applyFill="1" applyBorder="1" applyAlignment="1">
      <x:alignment vertical="center"/>
    </x:xf>
    <x:xf numFmtId="1" fontId="0" fillId="2" borderId="54" xfId="0" applyNumberFormat="1" applyFill="1" applyBorder="1" applyAlignment="1">
      <x:alignment vertical="center"/>
    </x:xf>
    <x:xf numFmtId="176" fontId="0" fillId="2" borderId="12" xfId="0" applyNumberFormat="1" applyFill="1" applyBorder="1"/>
    <x:xf numFmtId="179" fontId="0" fillId="2" borderId="12" xfId="0" applyNumberFormat="1" applyFill="1" applyBorder="1" applyAlignment="1">
      <x:alignment horizontal="center"/>
    </x:xf>
    <x:xf numFmtId="1" fontId="0" fillId="2" borderId="7" xfId="0" applyNumberFormat="1" applyFill="1" applyBorder="1" applyAlignment="1">
      <x:alignment horizontal="center"/>
    </x:xf>
    <x:xf numFmtId="176" fontId="44" fillId="4" borderId="12" xfId="0" applyNumberFormat="1" applyFont="1" applyFill="1" applyBorder="1" applyAlignment="1">
      <x:alignment horizontal="center"/>
    </x:xf>
    <x:xf numFmtId="9" fontId="0" fillId="2" borderId="12" xfId="0" applyNumberFormat="1" applyFill="1" applyBorder="1"/>
    <x:xf numFmtId="0" fontId="25" fillId="2" borderId="12" xfId="0" applyFont="1" applyFill="1" applyBorder="1" applyAlignment="1">
      <x:alignment vertical="center"/>
    </x:xf>
    <x:xf numFmtId="1" fontId="0" fillId="2" borderId="15" xfId="0" applyNumberFormat="1" applyFill="1" applyBorder="1"/>
    <x:xf numFmtId="176" fontId="0" fillId="2" borderId="0" xfId="0" applyNumberFormat="1" applyFill="1" applyAlignment="1">
      <x:alignment horizontal="center"/>
    </x:xf>
    <x:xf numFmtId="0" fontId="24" fillId="2" borderId="12" xfId="0" applyFont="1" applyFill="1" applyBorder="1" applyAlignment="1">
      <x:alignment vertical="center"/>
    </x:xf>
    <x:xf numFmtId="177" fontId="0" fillId="0" borderId="0" xfId="0" applyNumberFormat="1"/>
    <x:xf numFmtId="0" fontId="23" fillId="2" borderId="12" xfId="0" applyFont="1" applyFill="1" applyBorder="1" applyAlignment="1">
      <x:alignment vertical="center"/>
    </x:xf>
    <x:xf numFmtId="0" fontId="22" fillId="2" borderId="12" xfId="0" applyFont="1" applyFill="1" applyBorder="1" applyAlignment="1">
      <x:alignment vertical="center"/>
    </x:xf>
    <x:xf numFmtId="14" fontId="22" fillId="2" borderId="12" xfId="0" applyNumberFormat="1" applyFont="1" applyFill="1" applyBorder="1" applyAlignment="1">
      <x:alignment horizontal="center" vertical="center"/>
    </x:xf>
    <x:xf numFmtId="0" fontId="44" fillId="2" borderId="7" xfId="0" applyFont="1" applyFill="1" applyBorder="1" applyAlignment="1">
      <x:alignment horizontal="center"/>
    </x:xf>
    <x:xf numFmtId="1" fontId="44" fillId="2" borderId="12" xfId="0" applyNumberFormat="1" applyFont="1" applyFill="1" applyBorder="1" applyAlignment="1">
      <x:alignment horizontal="center"/>
    </x:xf>
    <x:xf numFmtId="0" fontId="44" fillId="18" borderId="30" xfId="0" applyFont="1" applyFill="1" applyBorder="1" applyAlignment="1">
      <x:alignment horizontal="center"/>
    </x:xf>
    <x:xf numFmtId="0" fontId="44" fillId="18" borderId="32" xfId="0" applyFont="1" applyFill="1" applyBorder="1" applyAlignment="1">
      <x:alignment horizontal="center"/>
    </x:xf>
    <x:xf numFmtId="0" fontId="44" fillId="20" borderId="0" xfId="0" applyFont="1" applyFill="1" applyAlignment="1">
      <x:alignment horizontal="center"/>
    </x:xf>
    <x:xf numFmtId="14" fontId="0" fillId="2" borderId="28" xfId="0" applyNumberFormat="1" applyFill="1" applyBorder="1"/>
    <x:xf numFmtId="0" fontId="44" fillId="4" borderId="12" xfId="0" applyFont="1" applyFill="1" applyBorder="1"/>
    <x:xf numFmtId="0" fontId="44" fillId="18" borderId="12" xfId="0" applyFont="1" applyFill="1" applyBorder="1"/>
    <x:xf numFmtId="0" fontId="44" fillId="18" borderId="12" xfId="0" applyFont="1" applyFill="1" applyBorder="1" applyAlignment="1">
      <x:alignment horizontal="left"/>
    </x:xf>
    <x:xf numFmtId="0" fontId="19" fillId="2" borderId="12" xfId="0" applyFont="1" applyFill="1" applyBorder="1"/>
    <x:xf numFmtId="0" fontId="43" fillId="3" borderId="0" xfId="0" applyFont="1" applyFill="1" applyAlignment="1">
      <x:alignment horizontal="center"/>
    </x:xf>
    <x:xf numFmtId="0" fontId="43" fillId="3" borderId="19" xfId="0" applyFont="1" applyFill="1" applyBorder="1" applyAlignment="1">
      <x:alignment horizontal="center"/>
    </x:xf>
    <x:xf numFmtId="0" fontId="43" fillId="3" borderId="21" xfId="0" applyFont="1" applyFill="1" applyBorder="1" applyAlignment="1">
      <x:alignment horizontal="center"/>
    </x:xf>
    <x:xf numFmtId="0" fontId="0" fillId="3" borderId="21" xfId="0" applyFill="1" applyBorder="1" applyAlignment="1">
      <x:alignment horizontal="center"/>
    </x:xf>
    <x:xf numFmtId="0" fontId="0" fillId="3" borderId="22" xfId="0" applyFill="1" applyBorder="1" applyAlignment="1">
      <x:alignment horizontal="center"/>
    </x:xf>
    <x:xf numFmtId="0" fontId="19" fillId="2" borderId="28" xfId="0" applyFont="1" applyFill="1" applyBorder="1" applyAlignment="1">
      <x:alignment horizontal="center" vertical="center"/>
    </x:xf>
    <x:xf numFmtId="0" fontId="19" fillId="2" borderId="12" xfId="0" applyFont="1" applyFill="1" applyBorder="1" applyAlignment="1">
      <x:alignment horizontal="center" vertical="center"/>
    </x:xf>
    <x:xf numFmtId="14" fontId="0" fillId="2" borderId="12" xfId="0" applyNumberFormat="1" applyFill="1" applyBorder="1" applyAlignment="1">
      <x:alignment horizontal="left"/>
    </x:xf>
    <x:xf numFmtId="165" fontId="0" fillId="2" borderId="0" xfId="1" applyNumberFormat="1" applyFont="1" applyFill="1" applyAlignment="1">
      <x:alignment horizontal="center" vertical="center"/>
    </x:xf>
    <x:xf numFmtId="165" fontId="0" fillId="2" borderId="0" xfId="1" applyNumberFormat="1" applyFont="1" applyFill="1" applyBorder="1" applyAlignment="1">
      <x:alignment horizontal="center" vertical="center"/>
    </x:xf>
    <x:xf numFmtId="164" fontId="0" fillId="2" borderId="0" xfId="1" applyFont="1" applyFill="1" applyAlignment="1">
      <x:alignment horizontal="center" vertical="center"/>
    </x:xf>
    <x:xf numFmtId="9" fontId="0" fillId="2" borderId="0" xfId="2" applyFont="1" applyFill="1" applyAlignment="1">
      <x:alignment vertical="center"/>
    </x:xf>
    <x:xf numFmtId="1" fontId="0" fillId="2" borderId="0" xfId="2" applyNumberFormat="1" applyFont="1" applyFill="1" applyBorder="1" applyAlignment="1">
      <x:alignment vertical="center"/>
    </x:xf>
    <x:xf numFmtId="9" fontId="0" fillId="2" borderId="0" xfId="2" applyFont="1" applyFill="1" applyAlignment="1">
      <x:alignment horizontal="center" vertical="center"/>
    </x:xf>
    <x:xf numFmtId="164" fontId="0" fillId="2" borderId="0" xfId="1" applyFont="1" applyFill="1" applyBorder="1" applyAlignment="1">
      <x:alignment horizontal="center" vertical="center"/>
    </x:xf>
    <x:xf numFmtId="0" fontId="59" fillId="3" borderId="19" xfId="0" applyFont="1" applyFill="1" applyBorder="1" applyAlignment="1">
      <x:alignment horizontal="center" vertical="center"/>
    </x:xf>
    <x:xf numFmtId="165" fontId="59" fillId="3" borderId="21" xfId="1" applyNumberFormat="1" applyFont="1" applyFill="1" applyBorder="1" applyAlignment="1">
      <x:alignment horizontal="center" vertical="center"/>
    </x:xf>
    <x:xf numFmtId="166" fontId="59" fillId="3" borderId="21" xfId="0" applyNumberFormat="1" applyFont="1" applyFill="1" applyBorder="1" applyAlignment="1">
      <x:alignment horizontal="center" vertical="center"/>
    </x:xf>
    <x:xf numFmtId="9" fontId="59" fillId="3" borderId="21" xfId="2" applyFont="1" applyFill="1" applyBorder="1" applyAlignment="1">
      <x:alignment horizontal="center" vertical="center"/>
    </x:xf>
    <x:xf numFmtId="9" fontId="59" fillId="3" borderId="22" xfId="2" applyFont="1" applyFill="1" applyBorder="1" applyAlignment="1">
      <x:alignment horizontal="center" vertical="center" wrapText="1"/>
    </x:xf>
    <x:xf numFmtId="14" fontId="64" fillId="2" borderId="9" xfId="0" applyNumberFormat="1" applyFont="1" applyFill="1" applyBorder="1" applyAlignment="1">
      <x:alignment horizontal="center" vertical="center"/>
    </x:xf>
    <x:xf numFmtId="0" fontId="64" fillId="2" borderId="10" xfId="0" applyFont="1" applyFill="1" applyBorder="1" applyAlignment="1">
      <x:alignment vertical="center"/>
    </x:xf>
    <x:xf numFmtId="165" fontId="64" fillId="2" borderId="10" xfId="1" applyNumberFormat="1" applyFont="1" applyFill="1" applyBorder="1" applyAlignment="1">
      <x:alignment horizontal="center" vertical="center"/>
    </x:xf>
    <x:xf numFmtId="166" fontId="64" fillId="2" borderId="10" xfId="0" applyNumberFormat="1" applyFont="1" applyFill="1" applyBorder="1" applyAlignment="1">
      <x:alignment horizontal="center" vertical="center"/>
    </x:xf>
    <x:xf numFmtId="9" fontId="64" fillId="2" borderId="10" xfId="2" applyFont="1" applyFill="1" applyBorder="1" applyAlignment="1">
      <x:alignment horizontal="center" vertical="center"/>
    </x:xf>
    <x:xf numFmtId="167" fontId="64" fillId="2" borderId="11" xfId="1" applyNumberFormat="1" applyFont="1" applyFill="1" applyBorder="1" applyAlignment="1">
      <x:alignment horizontal="center" vertical="center"/>
    </x:xf>
    <x:xf numFmtId="0" fontId="64" fillId="2" borderId="11" xfId="0" applyFont="1" applyFill="1" applyBorder="1" applyAlignment="1">
      <x:alignment horizontal="center" vertical="center"/>
    </x:xf>
    <x:xf numFmtId="1" fontId="64" fillId="2" borderId="11" xfId="0" applyNumberFormat="1" applyFont="1" applyFill="1" applyBorder="1" applyAlignment="1">
      <x:alignment horizontal="center" vertical="center"/>
    </x:xf>
    <x:xf numFmtId="165" fontId="64" fillId="2" borderId="10" xfId="0" applyNumberFormat="1" applyFont="1" applyFill="1" applyBorder="1" applyAlignment="1">
      <x:alignment horizontal="center" vertical="center"/>
    </x:xf>
    <x:xf numFmtId="0" fontId="64" fillId="2" borderId="12" xfId="0" applyFont="1" applyFill="1" applyBorder="1"/>
    <x:xf numFmtId="14" fontId="64" fillId="2" borderId="14" xfId="0" applyNumberFormat="1" applyFont="1" applyFill="1" applyBorder="1" applyAlignment="1">
      <x:alignment horizontal="center" vertical="center"/>
    </x:xf>
    <x:xf numFmtId="0" fontId="64" fillId="2" borderId="15" xfId="0" applyFont="1" applyFill="1" applyBorder="1" applyAlignment="1">
      <x:alignment vertical="center"/>
    </x:xf>
    <x:xf numFmtId="165" fontId="64" fillId="2" borderId="15" xfId="1" applyNumberFormat="1" applyFont="1" applyFill="1" applyBorder="1" applyAlignment="1">
      <x:alignment horizontal="center" vertical="center"/>
    </x:xf>
    <x:xf numFmtId="166" fontId="64" fillId="2" borderId="15" xfId="0" applyNumberFormat="1" applyFont="1" applyFill="1" applyBorder="1" applyAlignment="1">
      <x:alignment horizontal="center" vertical="center"/>
    </x:xf>
    <x:xf numFmtId="9" fontId="64" fillId="2" borderId="15" xfId="2" applyFont="1" applyFill="1" applyBorder="1" applyAlignment="1">
      <x:alignment horizontal="center" vertical="center"/>
    </x:xf>
    <x:xf numFmtId="165" fontId="64" fillId="2" borderId="17" xfId="1" applyNumberFormat="1" applyFont="1" applyFill="1" applyBorder="1" applyAlignment="1">
      <x:alignment horizontal="center" vertical="center"/>
    </x:xf>
    <x:xf numFmtId="167" fontId="64" fillId="2" borderId="16" xfId="1" applyNumberFormat="1" applyFont="1" applyFill="1" applyBorder="1" applyAlignment="1">
      <x:alignment horizontal="center" vertical="center"/>
    </x:xf>
    <x:xf numFmtId="165" fontId="64" fillId="2" borderId="12" xfId="0" applyNumberFormat="1" applyFont="1" applyFill="1" applyBorder="1"/>
    <x:xf numFmtId="168" fontId="64" fillId="2" borderId="12" xfId="0" applyNumberFormat="1" applyFont="1" applyFill="1" applyBorder="1"/>
    <x:xf numFmtId="165" fontId="64" fillId="2" borderId="15" xfId="0" applyNumberFormat="1" applyFont="1" applyFill="1" applyBorder="1" applyAlignment="1">
      <x:alignment horizontal="center" vertical="center"/>
    </x:xf>
    <x:xf numFmtId="165" fontId="64" fillId="2" borderId="17" xfId="0" applyNumberFormat="1" applyFont="1" applyFill="1" applyBorder="1" applyAlignment="1">
      <x:alignment horizontal="center" vertical="center"/>
    </x:xf>
    <x:xf numFmtId="167" fontId="64" fillId="2" borderId="12" xfId="0" applyNumberFormat="1" applyFont="1" applyFill="1" applyBorder="1"/>
    <x:xf numFmtId="0" fontId="64" fillId="2" borderId="17" xfId="0" applyFont="1" applyFill="1" applyBorder="1" applyAlignment="1">
      <x:alignment vertical="center"/>
    </x:xf>
    <x:xf numFmtId="1" fontId="64" fillId="2" borderId="16" xfId="0" applyNumberFormat="1" applyFont="1" applyFill="1" applyBorder="1" applyAlignment="1">
      <x:alignment horizontal="center" vertical="center"/>
    </x:xf>
    <x:xf numFmtId="14" fontId="64" fillId="2" borderId="19" xfId="0" applyNumberFormat="1" applyFont="1" applyFill="1" applyBorder="1" applyAlignment="1">
      <x:alignment horizontal="center" vertical="center"/>
    </x:xf>
    <x:xf numFmtId="0" fontId="64" fillId="2" borderId="20" xfId="0" applyFont="1" applyFill="1" applyBorder="1" applyAlignment="1">
      <x:alignment vertical="center"/>
    </x:xf>
    <x:xf numFmtId="165" fontId="64" fillId="2" borderId="20" xfId="1" applyNumberFormat="1" applyFont="1" applyFill="1" applyBorder="1" applyAlignment="1">
      <x:alignment horizontal="center" vertical="center"/>
    </x:xf>
    <x:xf numFmtId="166" fontId="64" fillId="2" borderId="21" xfId="0" applyNumberFormat="1" applyFont="1" applyFill="1" applyBorder="1" applyAlignment="1">
      <x:alignment horizontal="center" vertical="center"/>
    </x:xf>
    <x:xf numFmtId="9" fontId="64" fillId="2" borderId="21" xfId="2" applyFont="1" applyFill="1" applyBorder="1" applyAlignment="1">
      <x:alignment horizontal="center" vertical="center"/>
    </x:xf>
    <x:xf numFmtId="167" fontId="64" fillId="2" borderId="22" xfId="1" applyNumberFormat="1" applyFont="1" applyFill="1" applyBorder="1" applyAlignment="1">
      <x:alignment horizontal="center" vertical="center"/>
    </x:xf>
    <x:xf numFmtId="1" fontId="64" fillId="2" borderId="22" xfId="0" applyNumberFormat="1" applyFont="1" applyFill="1" applyBorder="1" applyAlignment="1">
      <x:alignment horizontal="center" vertical="center"/>
    </x:xf>
    <x:xf numFmtId="165" fontId="64" fillId="2" borderId="21" xfId="0" applyNumberFormat="1" applyFont="1" applyFill="1" applyBorder="1" applyAlignment="1">
      <x:alignment horizontal="center" vertical="center"/>
    </x:xf>
    <x:xf numFmtId="165" fontId="64" fillId="2" borderId="20" xfId="0" applyNumberFormat="1" applyFont="1" applyFill="1" applyBorder="1" applyAlignment="1">
      <x:alignment horizontal="center" vertical="center"/>
    </x:xf>
    <x:xf numFmtId="165" fontId="64" fillId="2" borderId="23" xfId="0" applyNumberFormat="1" applyFont="1" applyFill="1" applyBorder="1" applyAlignment="1">
      <x:alignment horizontal="center" vertical="center"/>
    </x:xf>
    <x:xf numFmtId="165" fontId="64" fillId="2" borderId="25" xfId="0" applyNumberFormat="1" applyFont="1" applyFill="1" applyBorder="1" applyAlignment="1">
      <x:alignment horizontal="center" vertical="center"/>
    </x:xf>
    <x:xf numFmtId="0" fontId="64" fillId="2" borderId="16" xfId="0" applyFont="1" applyFill="1" applyBorder="1" applyAlignment="1">
      <x:alignment horizontal="center" vertical="center"/>
    </x:xf>
    <x:xf numFmtId="0" fontId="64" fillId="2" borderId="27" xfId="0" applyFont="1" applyFill="1" applyBorder="1" applyAlignment="1">
      <x:alignment vertical="center"/>
    </x:xf>
    <x:xf numFmtId="165" fontId="64" fillId="2" borderId="27" xfId="1" applyNumberFormat="1" applyFont="1" applyFill="1" applyBorder="1" applyAlignment="1">
      <x:alignment horizontal="center" vertical="center"/>
    </x:xf>
    <x:xf numFmtId="166" fontId="64" fillId="2" borderId="27" xfId="0" applyNumberFormat="1" applyFont="1" applyFill="1" applyBorder="1" applyAlignment="1">
      <x:alignment horizontal="center" vertical="center"/>
    </x:xf>
    <x:xf numFmtId="9" fontId="64" fillId="2" borderId="27" xfId="2" applyFont="1" applyFill="1" applyBorder="1" applyAlignment="1">
      <x:alignment horizontal="center" vertical="center"/>
    </x:xf>
    <x:xf numFmtId="165" fontId="64" fillId="2" borderId="15" xfId="0" applyNumberFormat="1" applyFont="1" applyFill="1" applyBorder="1" applyAlignment="1">
      <x:alignment vertical="center"/>
    </x:xf>
    <x:xf numFmtId="165" fontId="64" fillId="2" borderId="17" xfId="0" applyNumberFormat="1" applyFont="1" applyFill="1" applyBorder="1" applyAlignment="1">
      <x:alignment vertical="center"/>
    </x:xf>
    <x:xf numFmtId="175" fontId="64" fillId="2" borderId="27" xfId="2" applyNumberFormat="1" applyFont="1" applyFill="1" applyBorder="1" applyAlignment="1">
      <x:alignment horizontal="center" vertical="center"/>
    </x:xf>
    <x:xf numFmtId="14" fontId="59" fillId="4" borderId="19" xfId="0" applyNumberFormat="1" applyFont="1" applyFill="1" applyBorder="1" applyAlignment="1">
      <x:alignment horizontal="center" vertical="center"/>
    </x:xf>
    <x:xf numFmtId="0" fontId="59" fillId="4" borderId="21" xfId="0" applyFont="1" applyFill="1" applyBorder="1" applyAlignment="1">
      <x:alignment vertical="center"/>
    </x:xf>
    <x:xf numFmtId="165" fontId="59" fillId="4" borderId="21" xfId="1" applyNumberFormat="1" applyFont="1" applyFill="1" applyBorder="1" applyAlignment="1">
      <x:alignment horizontal="center" vertical="center"/>
    </x:xf>
    <x:xf numFmtId="166" fontId="59" fillId="4" borderId="21" xfId="0" applyNumberFormat="1" applyFont="1" applyFill="1" applyBorder="1" applyAlignment="1">
      <x:alignment horizontal="center" vertical="center"/>
    </x:xf>
    <x:xf numFmtId="9" fontId="59" fillId="4" borderId="21" xfId="2" applyFont="1" applyFill="1" applyBorder="1" applyAlignment="1">
      <x:alignment horizontal="center" vertical="center"/>
    </x:xf>
    <x:xf numFmtId="167" fontId="59" fillId="4" borderId="22" xfId="1" applyNumberFormat="1" applyFont="1" applyFill="1" applyBorder="1" applyAlignment="1">
      <x:alignment horizontal="center" vertical="center"/>
    </x:xf>
    <x:xf numFmtId="0" fontId="59" fillId="4" borderId="22" xfId="0" applyFont="1" applyFill="1" applyBorder="1" applyAlignment="1">
      <x:alignment horizontal="center" vertical="center"/>
    </x:xf>
    <x:xf numFmtId="1" fontId="59" fillId="4" borderId="22" xfId="0" applyNumberFormat="1" applyFont="1" applyFill="1" applyBorder="1" applyAlignment="1">
      <x:alignment horizontal="center" vertical="center"/>
    </x:xf>
    <x:xf numFmtId="165" fontId="59" fillId="4" borderId="21" xfId="0" applyNumberFormat="1" applyFont="1" applyFill="1" applyBorder="1" applyAlignment="1">
      <x:alignment horizontal="center" vertical="center"/>
    </x:xf>
    <x:xf numFmtId="165" fontId="64" fillId="4" borderId="28" xfId="0" applyNumberFormat="1" applyFont="1" applyFill="1" applyBorder="1" applyAlignment="1">
      <x:alignment horizontal="center" vertical="center"/>
    </x:xf>
    <x:xf numFmtId="0" fontId="59" fillId="4" borderId="17" xfId="0" applyFont="1" applyFill="1" applyBorder="1"/>
    <x:xf numFmtId="165" fontId="59" fillId="4" borderId="17" xfId="1" applyNumberFormat="1" applyFont="1" applyFill="1" applyBorder="1" applyAlignment="1">
      <x:alignment horizontal="center" vertical="center"/>
    </x:xf>
    <x:xf numFmtId="9" fontId="59" fillId="4" borderId="17" xfId="2" applyFont="1" applyFill="1" applyBorder="1" applyAlignment="1">
      <x:alignment horizontal="center" vertical="center"/>
    </x:xf>
    <x:xf numFmtId="1" fontId="59" fillId="4" borderId="17" xfId="0" applyNumberFormat="1" applyFont="1" applyFill="1" applyBorder="1" applyAlignment="1">
      <x:alignment horizontal="center"/>
    </x:xf>
    <x:xf numFmtId="165" fontId="59" fillId="4" borderId="17" xfId="0" applyNumberFormat="1" applyFont="1" applyFill="1" applyBorder="1"/>
    <x:xf numFmtId="0" fontId="0" fillId="2" borderId="0" xfId="0" applyFill="1" applyAlignment="1">
      <x:alignment vertical="center"/>
    </x:xf>
    <x:xf numFmtId="165" fontId="59" fillId="4" borderId="6" xfId="0" applyNumberFormat="1" applyFont="1" applyFill="1" applyBorder="1" applyAlignment="1">
      <x:alignment horizontal="center" vertical="center"/>
    </x:xf>
    <x:xf numFmtId="165" fontId="59" fillId="4" borderId="54" xfId="0" applyNumberFormat="1" applyFont="1" applyFill="1" applyBorder="1" applyAlignment="1">
      <x:alignment vertical="center"/>
    </x:xf>
    <x:xf numFmtId="0" fontId="59" fillId="3" borderId="22" xfId="0" applyFont="1" applyFill="1" applyBorder="1" applyAlignment="1">
      <x:alignment horizontal="center" vertical="center" wrapText="1"/>
    </x:xf>
    <x:xf numFmtId="0" fontId="59" fillId="3" borderId="21" xfId="0" applyFont="1" applyFill="1" applyBorder="1" applyAlignment="1">
      <x:alignment horizontal="center" vertical="center"/>
    </x:xf>
    <x:xf numFmtId="0" fontId="59" fillId="3" borderId="21" xfId="0" applyFont="1" applyFill="1" applyBorder="1" applyAlignment="1">
      <x:alignment horizontal="center" vertical="center" wrapText="1"/>
    </x:xf>
    <x:xf numFmtId="0" fontId="59" fillId="20" borderId="28" xfId="0" applyFont="1" applyFill="1" applyBorder="1" applyAlignment="1">
      <x:alignment horizontal="center" vertical="center"/>
    </x:xf>
    <x:xf numFmtId="14" fontId="64" fillId="17" borderId="9" xfId="0" applyNumberFormat="1" applyFont="1" applyFill="1" applyBorder="1" applyAlignment="1">
      <x:alignment horizontal="center" vertical="center"/>
    </x:xf>
    <x:xf numFmtId="0" fontId="64" fillId="17" borderId="10" xfId="0" applyFont="1" applyFill="1" applyBorder="1" applyAlignment="1">
      <x:alignment vertical="center"/>
    </x:xf>
    <x:xf numFmtId="165" fontId="64" fillId="17" borderId="10" xfId="1" applyNumberFormat="1" applyFont="1" applyFill="1" applyBorder="1" applyAlignment="1">
      <x:alignment horizontal="center" vertical="center"/>
    </x:xf>
    <x:xf numFmtId="166" fontId="64" fillId="17" borderId="10" xfId="0" applyNumberFormat="1" applyFont="1" applyFill="1" applyBorder="1" applyAlignment="1">
      <x:alignment horizontal="center" vertical="center"/>
    </x:xf>
    <x:xf numFmtId="9" fontId="64" fillId="17" borderId="10" xfId="2" applyFont="1" applyFill="1" applyBorder="1" applyAlignment="1">
      <x:alignment horizontal="center" vertical="center"/>
    </x:xf>
    <x:xf numFmtId="167" fontId="64" fillId="17" borderId="11" xfId="1" applyNumberFormat="1" applyFont="1" applyFill="1" applyBorder="1" applyAlignment="1">
      <x:alignment horizontal="center" vertical="center"/>
    </x:xf>
    <x:xf numFmtId="1" fontId="64" fillId="17" borderId="11" xfId="0" applyNumberFormat="1" applyFont="1" applyFill="1" applyBorder="1" applyAlignment="1">
      <x:alignment horizontal="center" vertical="center"/>
    </x:xf>
    <x:xf numFmtId="165" fontId="64" fillId="17" borderId="10" xfId="0" applyNumberFormat="1" applyFont="1" applyFill="1" applyBorder="1" applyAlignment="1">
      <x:alignment horizontal="center" vertical="center"/>
    </x:xf>
    <x:xf numFmtId="0" fontId="64" fillId="17" borderId="12" xfId="0" applyFont="1" applyFill="1" applyBorder="1"/>
    <x:xf numFmtId="14" fontId="64" fillId="17" borderId="14" xfId="0" applyNumberFormat="1" applyFont="1" applyFill="1" applyBorder="1" applyAlignment="1">
      <x:alignment horizontal="center" vertical="center"/>
    </x:xf>
    <x:xf numFmtId="0" fontId="64" fillId="17" borderId="15" xfId="0" applyFont="1" applyFill="1" applyBorder="1" applyAlignment="1">
      <x:alignment vertical="center"/>
    </x:xf>
    <x:xf numFmtId="165" fontId="64" fillId="17" borderId="17" xfId="1" applyNumberFormat="1" applyFont="1" applyFill="1" applyBorder="1" applyAlignment="1">
      <x:alignment horizontal="center" vertical="center"/>
    </x:xf>
    <x:xf numFmtId="9" fontId="64" fillId="17" borderId="15" xfId="2" applyFont="1" applyFill="1" applyBorder="1" applyAlignment="1">
      <x:alignment horizontal="center" vertical="center"/>
    </x:xf>
    <x:xf numFmtId="167" fontId="64" fillId="17" borderId="16" xfId="1" applyNumberFormat="1" applyFont="1" applyFill="1" applyBorder="1" applyAlignment="1">
      <x:alignment horizontal="center" vertical="center"/>
    </x:xf>
    <x:xf numFmtId="165" fontId="64" fillId="17" borderId="15" xfId="0" applyNumberFormat="1" applyFont="1" applyFill="1" applyBorder="1" applyAlignment="1">
      <x:alignment horizontal="center" vertical="center"/>
    </x:xf>
    <x:xf numFmtId="165" fontId="64" fillId="17" borderId="12" xfId="0" applyNumberFormat="1" applyFont="1" applyFill="1" applyBorder="1"/>
    <x:xf numFmtId="165" fontId="64" fillId="17" borderId="17" xfId="0" applyNumberFormat="1" applyFont="1" applyFill="1" applyBorder="1" applyAlignment="1">
      <x:alignment horizontal="center" vertical="center"/>
    </x:xf>
    <x:xf numFmtId="0" fontId="64" fillId="17" borderId="17" xfId="0" applyFont="1" applyFill="1" applyBorder="1" applyAlignment="1">
      <x:alignment vertical="center"/>
    </x:xf>
    <x:xf numFmtId="1" fontId="64" fillId="17" borderId="16" xfId="0" applyNumberFormat="1" applyFont="1" applyFill="1" applyBorder="1" applyAlignment="1">
      <x:alignment horizontal="center" vertical="center"/>
    </x:xf>
    <x:xf numFmtId="0" fontId="54" fillId="4" borderId="12" xfId="0" applyFont="1" applyFill="1" applyBorder="1" applyAlignment="1">
      <x:alignment horizontal="center" wrapText="1"/>
    </x:xf>
    <x:xf numFmtId="0" fontId="0" fillId="2" borderId="0" xfId="0" applyFill="1" applyAlignment="1">
      <x:alignment wrapText="1"/>
    </x:xf>
    <x:xf numFmtId="0" fontId="44" fillId="2" borderId="0" xfId="0" applyFont="1" applyFill="1" applyAlignment="1">
      <x:alignment horizontal="center" wrapText="1"/>
    </x:xf>
    <x:xf numFmtId="0" fontId="0" fillId="2" borderId="12" xfId="0" applyFill="1" applyBorder="1" applyAlignment="1">
      <x:alignment horizontal="center" wrapText="1"/>
    </x:xf>
    <x:xf numFmtId="0" fontId="0" fillId="2" borderId="12" xfId="0" applyFill="1" applyBorder="1" applyAlignment="1">
      <x:alignment wrapText="1"/>
    </x:xf>
    <x:xf numFmtId="0" fontId="44" fillId="18" borderId="12" xfId="0" applyFont="1" applyFill="1" applyBorder="1" applyAlignment="1">
      <x:alignment horizontal="center" wrapText="1"/>
    </x:xf>
    <x:xf numFmtId="0" fontId="0" fillId="18" borderId="12" xfId="0" applyFill="1" applyBorder="1" applyAlignment="1">
      <x:alignment horizontal="center" wrapText="1"/>
    </x:xf>
    <x:xf numFmtId="1" fontId="0" fillId="2" borderId="0" xfId="0" applyNumberFormat="1" applyFill="1" applyAlignment="1">
      <x:alignment wrapText="1"/>
    </x:xf>
    <x:xf numFmtId="1" fontId="0" fillId="2" borderId="12" xfId="0" applyNumberFormat="1" applyFill="1" applyBorder="1" applyAlignment="1">
      <x:alignment horizontal="center" wrapText="1"/>
    </x:xf>
    <x:xf numFmtId="1" fontId="0" fillId="18" borderId="12" xfId="0" applyNumberFormat="1" applyFill="1" applyBorder="1" applyAlignment="1">
      <x:alignment horizontal="center" wrapText="1"/>
    </x:xf>
    <x:xf numFmtId="1" fontId="0" fillId="2" borderId="0" xfId="0" applyNumberFormat="1" applyFill="1" applyAlignment="1">
      <x:alignment horizontal="center" wrapText="1"/>
    </x:xf>
    <x:xf numFmtId="176" fontId="0" fillId="2" borderId="12" xfId="0" applyNumberFormat="1" applyFill="1" applyBorder="1" applyAlignment="1">
      <x:alignment horizontal="center" wrapText="1"/>
    </x:xf>
    <x:xf numFmtId="0" fontId="0" fillId="2" borderId="0" xfId="0" applyFill="1" applyAlignment="1">
      <x:alignment horizontal="center" wrapText="1"/>
    </x:xf>
    <x:xf numFmtId="1" fontId="44" fillId="18" borderId="12" xfId="0" applyNumberFormat="1" applyFont="1" applyFill="1" applyBorder="1" applyAlignment="1">
      <x:alignment horizontal="center" wrapText="1"/>
    </x:xf>
    <x:xf numFmtId="0" fontId="0" fillId="2" borderId="18" xfId="0" applyFill="1" applyBorder="1"/>
    <x:xf numFmtId="0" fontId="0" fillId="2" borderId="67" xfId="0" applyFill="1" applyBorder="1"/>
    <x:xf numFmtId="0" fontId="0" fillId="2" borderId="13" xfId="0" applyFill="1" applyBorder="1"/>
    <x:xf numFmtId="0" fontId="0" fillId="2" borderId="51" xfId="0" applyFill="1" applyBorder="1"/>
    <x:xf numFmtId="0" fontId="0" fillId="2" borderId="26" xfId="0" applyFill="1" applyBorder="1"/>
    <x:xf numFmtId="0" fontId="0" fillId="0" borderId="0" xfId="0" applyAlignment="1">
      <x:alignment wrapText="1"/>
    </x:xf>
    <x:xf numFmtId="0" fontId="18" fillId="2" borderId="12" xfId="0" applyFont="1" applyFill="1" applyBorder="1" applyAlignment="1">
      <x:alignment horizontal="center" vertical="center"/>
    </x:xf>
    <x:xf numFmtId="0" fontId="17" fillId="2" borderId="12" xfId="0" applyFont="1" applyFill="1" applyBorder="1" applyAlignment="1">
      <x:alignment horizontal="center" vertical="center"/>
    </x:xf>
    <x:xf numFmtId="0" fontId="16" fillId="2" borderId="12" xfId="0" applyFont="1" applyFill="1" applyBorder="1" applyAlignment="1">
      <x:alignment horizontal="center" vertical="center"/>
    </x:xf>
    <x:xf numFmtId="0" fontId="15" fillId="2" borderId="7" xfId="0" applyFont="1" applyFill="1" applyBorder="1" applyAlignment="1">
      <x:alignment horizontal="center" vertical="center"/>
    </x:xf>
    <x:xf numFmtId="1" fontId="49" fillId="0" borderId="50" xfId="0" applyNumberFormat="1" applyFont="1" applyBorder="1" applyAlignment="1">
      <x:alignment horizontal="center"/>
    </x:xf>
    <x:xf numFmtId="0" fontId="14" fillId="2" borderId="12" xfId="0" applyFont="1" applyFill="1" applyBorder="1" applyAlignment="1">
      <x:alignment horizontal="center" vertical="center"/>
    </x:xf>
    <x:xf numFmtId="0" fontId="14" fillId="2" borderId="12" xfId="0" applyFont="1" applyFill="1" applyBorder="1" applyAlignment="1">
      <x:alignment horizontal="left" vertical="center"/>
    </x:xf>
    <x:xf numFmtId="0" fontId="64" fillId="2" borderId="12" xfId="0" applyFont="1" applyFill="1" applyBorder="1" applyAlignment="1">
      <x:alignment wrapText="1"/>
    </x:xf>
    <x:xf numFmtId="0" fontId="14" fillId="2" borderId="12" xfId="0" applyFont="1" applyFill="1" applyBorder="1" applyAlignment="1">
      <x:alignment horizontal="left" vertical="center" wrapText="1"/>
    </x:xf>
    <x:xf numFmtId="2" fontId="0" fillId="2" borderId="12" xfId="0" applyNumberFormat="1" applyFill="1" applyBorder="1" applyAlignment="1">
      <x:alignment horizontal="center" wrapText="1"/>
    </x:xf>
    <x:xf numFmtId="0" fontId="44" fillId="4" borderId="12" xfId="0" applyFont="1" applyFill="1" applyBorder="1" applyAlignment="1">
      <x:alignment horizontal="center" wrapText="1"/>
    </x:xf>
    <x:xf numFmtId="166" fontId="65" fillId="17" borderId="10" xfId="0" applyNumberFormat="1" applyFont="1" applyFill="1" applyBorder="1" applyAlignment="1">
      <x:alignment horizontal="center" vertical="center"/>
    </x:xf>
    <x:xf numFmtId="166" fontId="65" fillId="2" borderId="21" xfId="0" applyNumberFormat="1" applyFont="1" applyFill="1" applyBorder="1" applyAlignment="1">
      <x:alignment horizontal="center" vertical="center"/>
    </x:xf>
    <x:xf numFmtId="166" fontId="65" fillId="17" borderId="15" xfId="0" applyNumberFormat="1" applyFont="1" applyFill="1" applyBorder="1" applyAlignment="1">
      <x:alignment horizontal="center" vertical="center"/>
    </x:xf>
    <x:xf numFmtId="166" fontId="65" fillId="2" borderId="15" xfId="0" applyNumberFormat="1" applyFont="1" applyFill="1" applyBorder="1" applyAlignment="1">
      <x:alignment horizontal="center" vertical="center"/>
    </x:xf>
    <x:xf numFmtId="166" fontId="65" fillId="2" borderId="10" xfId="0" applyNumberFormat="1" applyFont="1" applyFill="1" applyBorder="1" applyAlignment="1">
      <x:alignment horizontal="center" vertical="center"/>
    </x:xf>
    <x:xf numFmtId="0" fontId="13" fillId="2" borderId="12" xfId="0" applyFont="1" applyFill="1" applyBorder="1" applyAlignment="1">
      <x:alignment vertical="center"/>
    </x:xf>
    <x:xf numFmtId="0" fontId="13" fillId="2" borderId="12" xfId="0" applyFont="1" applyFill="1" applyBorder="1" applyAlignment="1">
      <x:alignment horizontal="center" vertical="center" wrapText="1"/>
    </x:xf>
    <x:xf numFmtId="176" fontId="0" fillId="0" borderId="12" xfId="0" applyNumberFormat="1" applyBorder="1" applyAlignment="1">
      <x:alignment horizontal="center"/>
    </x:xf>
    <x:xf numFmtId="0" fontId="49" fillId="18" borderId="12" xfId="0" applyFont="1" applyFill="1" applyBorder="1" applyAlignment="1">
      <x:alignment horizontal="center"/>
    </x:xf>
    <x:xf numFmtId="0" fontId="44" fillId="4" borderId="12" xfId="0" applyFont="1" applyFill="1" applyBorder="1" applyAlignment="1">
      <x:alignment wrapText="1"/>
    </x:xf>
    <x:xf numFmtId="176" fontId="0" fillId="0" borderId="12" xfId="0" applyNumberFormat="1" applyBorder="1" applyAlignment="1">
      <x:alignment horizontal="center" vertical="center"/>
    </x:xf>
    <x:xf numFmtId="4" fontId="0" fillId="2" borderId="12" xfId="0" applyNumberFormat="1" applyFill="1" applyBorder="1" applyAlignment="1">
      <x:alignment horizontal="center" wrapText="1"/>
    </x:xf>
    <x:xf numFmtId="2" fontId="44" fillId="18" borderId="12" xfId="0" applyNumberFormat="1" applyFont="1" applyFill="1" applyBorder="1" applyAlignment="1">
      <x:alignment horizontal="center" wrapText="1"/>
    </x:xf>
    <x:xf numFmtId="0" fontId="44" fillId="2" borderId="12" xfId="0" applyFont="1" applyFill="1" applyBorder="1"/>
    <x:xf numFmtId="14" fontId="12" fillId="2" borderId="12" xfId="0" applyNumberFormat="1" applyFont="1" applyFill="1" applyBorder="1"/>
    <x:xf numFmtId="0" fontId="11" fillId="2" borderId="12" xfId="0" applyFont="1" applyFill="1" applyBorder="1" applyAlignment="1">
      <x:alignment vertical="center"/>
    </x:xf>
    <x:xf numFmtId="0" fontId="11" fillId="2" borderId="12" xfId="0" applyFont="1" applyFill="1" applyBorder="1" applyAlignment="1">
      <x:alignment horizontal="center" vertical="center"/>
    </x:xf>
    <x:xf numFmtId="173" fontId="49" fillId="0" borderId="47" xfId="0" applyNumberFormat="1" applyFont="1" applyBorder="1" applyAlignment="1">
      <x:alignment horizontal="center"/>
    </x:xf>
    <x:xf numFmtId="1" fontId="49" fillId="0" borderId="20" xfId="0" applyNumberFormat="1" applyFont="1" applyBorder="1" applyAlignment="1">
      <x:alignment horizontal="center"/>
    </x:xf>
    <x:xf numFmtId="174" fontId="49" fillId="0" borderId="20" xfId="0" applyNumberFormat="1" applyFont="1" applyBorder="1" applyAlignment="1">
      <x:alignment horizontal="center"/>
    </x:xf>
    <x:xf numFmtId="0" fontId="49" fillId="0" borderId="20" xfId="0" applyFont="1" applyBorder="1"/>
    <x:xf numFmtId="9" fontId="49" fillId="0" borderId="20" xfId="0" applyNumberFormat="1" applyFont="1" applyBorder="1" applyAlignment="1">
      <x:alignment horizontal="center"/>
    </x:xf>
    <x:xf numFmtId="0" fontId="49" fillId="0" borderId="20" xfId="0" applyFont="1" applyBorder="1" applyAlignment="1">
      <x:alignment horizontal="center"/>
    </x:xf>
    <x:xf numFmtId="9" fontId="49" fillId="0" borderId="20" xfId="2" applyFont="1" applyBorder="1" applyAlignment="1">
      <x:alignment horizontal="center" vertical="center"/>
    </x:xf>
    <x:xf numFmtId="173" fontId="49" fillId="14" borderId="12" xfId="0" applyNumberFormat="1" applyFont="1" applyFill="1" applyBorder="1" applyAlignment="1">
      <x:alignment horizontal="center"/>
    </x:xf>
    <x:xf numFmtId="164" fontId="49" fillId="14" borderId="12" xfId="1" applyFont="1" applyFill="1" applyBorder="1" applyAlignment="1">
      <x:alignment horizontal="center"/>
    </x:xf>
    <x:xf numFmtId="0" fontId="49" fillId="21" borderId="12" xfId="0" applyFont="1" applyFill="1" applyBorder="1" applyAlignment="1">
      <x:alignment horizontal="center"/>
    </x:xf>
    <x:xf numFmtId="0" fontId="49" fillId="14" borderId="12" xfId="0" applyFont="1" applyFill="1" applyBorder="1"/>
    <x:xf numFmtId="1" fontId="49" fillId="21" borderId="12" xfId="0" applyNumberFormat="1" applyFont="1" applyFill="1" applyBorder="1" applyAlignment="1">
      <x:alignment horizontal="center"/>
    </x:xf>
    <x:xf numFmtId="2" fontId="49" fillId="21" borderId="12" xfId="0" applyNumberFormat="1" applyFont="1" applyFill="1" applyBorder="1" applyAlignment="1">
      <x:alignment horizontal="center"/>
    </x:xf>
    <x:xf numFmtId="176" fontId="49" fillId="21" borderId="12" xfId="0" applyNumberFormat="1" applyFont="1" applyFill="1" applyBorder="1" applyAlignment="1">
      <x:alignment horizontal="center"/>
    </x:xf>
    <x:xf numFmtId="9" fontId="49" fillId="21" borderId="12" xfId="0" applyNumberFormat="1" applyFont="1" applyFill="1" applyBorder="1" applyAlignment="1">
      <x:alignment horizontal="center"/>
    </x:xf>
    <x:xf numFmtId="0" fontId="49" fillId="14" borderId="12" xfId="0" applyFont="1" applyFill="1" applyBorder="1" applyAlignment="1">
      <x:alignment horizontal="center"/>
    </x:xf>
    <x:xf numFmtId="0" fontId="51" fillId="21" borderId="12" xfId="0" applyFont="1" applyFill="1" applyBorder="1" applyAlignment="1">
      <x:alignment horizontal="center" wrapText="1"/>
    </x:xf>
    <x:xf numFmtId="164" fontId="49" fillId="21" borderId="12" xfId="1" applyFont="1" applyFill="1" applyBorder="1" applyAlignment="1">
      <x:alignment horizontal="center"/>
    </x:xf>
    <x:xf numFmtId="1" fontId="49" fillId="14" borderId="48" xfId="0" applyNumberFormat="1" applyFont="1" applyFill="1" applyBorder="1" applyAlignment="1">
      <x:alignment horizontal="center"/>
    </x:xf>
    <x:xf numFmtId="14" fontId="34" fillId="2" borderId="10" xfId="0" applyNumberFormat="1" applyFont="1" applyFill="1" applyBorder="1" applyAlignment="1">
      <x:alignment horizontal="center" vertical="center"/>
    </x:xf>
    <x:xf numFmtId="14" fontId="35" fillId="2" borderId="10" xfId="0" applyNumberFormat="1" applyFont="1" applyFill="1" applyBorder="1" applyAlignment="1">
      <x:alignment horizontal="center" vertical="center"/>
    </x:xf>
    <x:xf numFmtId="14" fontId="33" fillId="2" borderId="10" xfId="0" applyNumberFormat="1" applyFont="1" applyFill="1" applyBorder="1" applyAlignment="1">
      <x:alignment horizontal="center" vertical="center"/>
    </x:xf>
    <x:xf numFmtId="14" fontId="34" fillId="2" borderId="27" xfId="0" applyNumberFormat="1" applyFont="1" applyFill="1" applyBorder="1" applyAlignment="1">
      <x:alignment horizontal="center" vertical="center"/>
    </x:xf>
    <x:xf numFmtId="14" fontId="31" fillId="2" borderId="10" xfId="0" applyNumberFormat="1" applyFont="1" applyFill="1" applyBorder="1" applyAlignment="1">
      <x:alignment horizontal="center" vertical="center"/>
    </x:xf>
    <x:xf numFmtId="0" fontId="0" fillId="2" borderId="23" xfId="0" applyFill="1" applyBorder="1"/>
    <x:xf numFmtId="1" fontId="0" fillId="2" borderId="66" xfId="0" applyNumberFormat="1" applyFill="1" applyBorder="1" applyAlignment="1">
      <x:alignment vertical="center"/>
    </x:xf>
    <x:xf numFmtId="1" fontId="0" fillId="2" borderId="32" xfId="0" applyNumberFormat="1" applyFill="1" applyBorder="1" applyAlignment="1">
      <x:alignment vertical="center"/>
    </x:xf>
    <x:xf numFmtId="0" fontId="0" fillId="2" borderId="25" xfId="0" applyFill="1" applyBorder="1"/>
    <x:xf numFmtId="14" fontId="44" fillId="2" borderId="12" xfId="0" applyNumberFormat="1" applyFont="1" applyFill="1" applyBorder="1" applyAlignment="1">
      <x:alignment horizontal="center" vertical="center"/>
    </x:xf>
    <x:xf numFmtId="0" fontId="44" fillId="2" borderId="12" xfId="0" applyFont="1" applyFill="1" applyBorder="1" applyAlignment="1">
      <x:alignment horizontal="center"/>
    </x:xf>
    <x:xf numFmtId="9" fontId="44" fillId="2" borderId="12" xfId="0" applyNumberFormat="1" applyFont="1" applyFill="1" applyBorder="1" applyAlignment="1">
      <x:alignment horizontal="center"/>
    </x:xf>
    <x:xf numFmtId="1" fontId="44" fillId="2" borderId="27" xfId="0" applyNumberFormat="1" applyFont="1" applyFill="1" applyBorder="1" applyAlignment="1">
      <x:alignment horizontal="center" vertical="center"/>
    </x:xf>
    <x:xf numFmtId="176" fontId="44" fillId="2" borderId="23" xfId="0" applyNumberFormat="1" applyFont="1" applyFill="1" applyBorder="1" applyAlignment="1">
      <x:alignment horizontal="center" vertical="center"/>
    </x:xf>
    <x:xf numFmtId="176" fontId="44" fillId="2" borderId="11" xfId="0" applyNumberFormat="1" applyFont="1" applyFill="1" applyBorder="1" applyAlignment="1">
      <x:alignment horizontal="center" vertical="center"/>
    </x:xf>
    <x:xf numFmtId="176" fontId="44" fillId="2" borderId="25" xfId="0" applyNumberFormat="1" applyFont="1" applyFill="1" applyBorder="1" applyAlignment="1">
      <x:alignment horizontal="center" vertical="center"/>
    </x:xf>
    <x:xf numFmtId="176" fontId="44" fillId="2" borderId="54" xfId="0" applyNumberFormat="1" applyFont="1" applyFill="1" applyBorder="1" applyAlignment="1">
      <x:alignment horizontal="center" vertical="center"/>
    </x:xf>
    <x:xf numFmtId="0" fontId="0" fillId="2" borderId="34" xfId="0" applyFill="1" applyBorder="1"/>
    <x:xf numFmtId="1" fontId="0" fillId="2" borderId="7" xfId="0" applyNumberFormat="1" applyFill="1" applyBorder="1" applyAlignment="1">
      <x:alignment horizontal="center" vertical="center"/>
    </x:xf>
    <x:xf numFmtId="2" fontId="0" fillId="2" borderId="12" xfId="0" applyNumberFormat="1" applyFill="1" applyBorder="1" applyAlignment="1">
      <x:alignment horizontal="center"/>
    </x:xf>
    <x:xf numFmtId="0" fontId="10" fillId="2" borderId="7" xfId="0" applyFont="1" applyFill="1" applyBorder="1" applyAlignment="1">
      <x:alignment vertical="center"/>
    </x:xf>
    <x:xf numFmtId="0" fontId="44" fillId="3" borderId="20" xfId="0" applyFont="1" applyFill="1" applyBorder="1" applyAlignment="1">
      <x:alignment horizontal="center" wrapText="1"/>
    </x:xf>
    <x:xf numFmtId="0" fontId="0" fillId="2" borderId="0" xfId="2" applyNumberFormat="1" applyFont="1" applyFill="1"/>
    <x:xf numFmtId="14" fontId="9" fillId="2" borderId="10" xfId="0" applyNumberFormat="1" applyFont="1" applyFill="1" applyBorder="1" applyAlignment="1">
      <x:alignment horizontal="center" vertical="center"/>
    </x:xf>
    <x:xf numFmtId="180" fontId="0" fillId="2" borderId="17" xfId="0" applyNumberFormat="1" applyFill="1" applyBorder="1" applyAlignment="1">
      <x:alignment horizontal="center"/>
    </x:xf>
    <x:xf numFmtId="1" fontId="0" fillId="2" borderId="21" xfId="0" applyNumberFormat="1" applyFill="1" applyBorder="1" applyAlignment="1">
      <x:alignment horizontal="center"/>
    </x:xf>
    <x:xf numFmtId="180" fontId="0" fillId="2" borderId="10" xfId="0" applyNumberFormat="1" applyFill="1" applyBorder="1" applyAlignment="1">
      <x:alignment horizontal="center"/>
    </x:xf>
    <x:xf numFmtId="14" fontId="8" fillId="2" borderId="10" xfId="0" applyNumberFormat="1" applyFont="1" applyFill="1" applyBorder="1" applyAlignment="1">
      <x:alignment horizontal="center" vertical="center"/>
    </x:xf>
    <x:xf numFmtId="0" fontId="8" fillId="2" borderId="7" xfId="0" applyFont="1" applyFill="1" applyBorder="1" applyAlignment="1">
      <x:alignment vertical="center"/>
    </x:xf>
    <x:xf numFmtId="164" fontId="0" fillId="2" borderId="17" xfId="1" applyFont="1" applyFill="1" applyBorder="1" applyAlignment="1">
      <x:alignment vertical="center"/>
    </x:xf>
    <x:xf numFmtId="14" fontId="9" fillId="16" borderId="10" xfId="0" applyNumberFormat="1" applyFont="1" applyFill="1" applyBorder="1" applyAlignment="1">
      <x:alignment horizontal="center" vertical="center"/>
    </x:xf>
    <x:xf numFmtId="0" fontId="43" fillId="16" borderId="10" xfId="0" applyFont="1" applyFill="1" applyBorder="1" applyAlignment="1">
      <x:alignment horizontal="center"/>
    </x:xf>
    <x:xf numFmtId="9" fontId="0" fillId="16" borderId="10" xfId="0" applyNumberFormat="1" applyFill="1" applyBorder="1" applyAlignment="1">
      <x:alignment horizontal="center"/>
    </x:xf>
    <x:xf numFmtId="164" fontId="0" fillId="16" borderId="10" xfId="0" applyNumberFormat="1" applyFill="1" applyBorder="1" applyAlignment="1">
      <x:alignment horizontal="center" vertical="center"/>
    </x:xf>
    <x:xf numFmtId="1" fontId="0" fillId="16" borderId="10" xfId="0" applyNumberFormat="1" applyFill="1" applyBorder="1" applyAlignment="1">
      <x:alignment horizontal="center"/>
    </x:xf>
    <x:xf numFmtId="0" fontId="0" fillId="16" borderId="10" xfId="0" applyFill="1" applyBorder="1" applyAlignment="1">
      <x:alignment horizontal="center"/>
    </x:xf>
    <x:xf numFmtId="1" fontId="0" fillId="16" borderId="21" xfId="0" applyNumberFormat="1" applyFill="1" applyBorder="1" applyAlignment="1">
      <x:alignment horizontal="center"/>
    </x:xf>
    <x:xf numFmtId="1" fontId="0" fillId="16" borderId="12" xfId="0" applyNumberFormat="1" applyFill="1" applyBorder="1"/>
    <x:xf numFmtId="174" fontId="0" fillId="16" borderId="12" xfId="0" applyNumberFormat="1" applyFill="1" applyBorder="1" applyAlignment="1">
      <x:alignment horizontal="center" vertical="center"/>
    </x:xf>
    <x:xf numFmtId="1" fontId="0" fillId="16" borderId="12" xfId="0" applyNumberFormat="1" applyFill="1" applyBorder="1" applyAlignment="1">
      <x:alignment vertical="center"/>
    </x:xf>
    <x:xf numFmtId="0" fontId="47" fillId="16" borderId="0" xfId="0" applyFont="1" applyFill="1"/>
    <x:xf numFmtId="0" fontId="0" fillId="16" borderId="0" xfId="0" applyFill="1"/>
    <x:xf numFmtId="14" fontId="8" fillId="16" borderId="10" xfId="0" applyNumberFormat="1" applyFont="1" applyFill="1" applyBorder="1" applyAlignment="1">
      <x:alignment horizontal="center" vertical="center"/>
    </x:xf>
    <x:xf numFmtId="0" fontId="43" fillId="16" borderId="17" xfId="0" applyFont="1" applyFill="1" applyBorder="1" applyAlignment="1">
      <x:alignment horizontal="center"/>
    </x:xf>
    <x:xf numFmtId="9" fontId="0" fillId="16" borderId="17" xfId="0" applyNumberFormat="1" applyFill="1" applyBorder="1" applyAlignment="1">
      <x:alignment horizontal="center"/>
    </x:xf>
    <x:xf numFmtId="1" fontId="0" fillId="16" borderId="17" xfId="0" applyNumberFormat="1" applyFill="1" applyBorder="1" applyAlignment="1">
      <x:alignment horizontal="center" vertical="center"/>
    </x:xf>
    <x:xf numFmtId="0" fontId="0" fillId="16" borderId="17" xfId="0" applyFill="1" applyBorder="1" applyAlignment="1">
      <x:alignment horizontal="center"/>
    </x:xf>
    <x:xf numFmtId="176" fontId="0" fillId="16" borderId="25" xfId="0" applyNumberFormat="1" applyFill="1" applyBorder="1" applyAlignment="1">
      <x:alignment horizontal="center" vertical="center"/>
    </x:xf>
    <x:xf numFmtId="180" fontId="47" fillId="16" borderId="0" xfId="3" applyNumberFormat="1" applyFont="1" applyFill="1"/>
    <x:xf numFmtId="0" fontId="44" fillId="0" borderId="0" xfId="0" applyFont="1" applyAlignment="1">
      <x:alignment horizontal="center"/>
    </x:xf>
    <x:xf numFmtId="0" fontId="8" fillId="2" borderId="28" xfId="0" applyFont="1" applyFill="1" applyBorder="1" applyAlignment="1">
      <x:alignment horizontal="left" vertical="top" wrapText="1"/>
    </x:xf>
    <x:xf numFmtId="0" fontId="44" fillId="18" borderId="7" xfId="0" applyFont="1" applyFill="1" applyBorder="1" applyAlignment="1">
      <x:alignment horizontal="center"/>
    </x:xf>
    <x:xf numFmtId="0" fontId="44" fillId="4" borderId="12" xfId="0" applyFont="1" applyFill="1" applyBorder="1" applyAlignment="1">
      <x:alignment horizontal="center" vertical="center"/>
    </x:xf>
    <x:xf numFmtId="14" fontId="0" fillId="2" borderId="12" xfId="0" applyNumberFormat="1" applyFill="1" applyBorder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176" fontId="0" fillId="16" borderId="23" xfId="0" applyNumberFormat="1" applyFill="1" applyBorder="1" applyAlignment="1">
      <x:alignment horizontal="center" vertical="center"/>
    </x:xf>
    <x:xf numFmtId="165" fontId="0" fillId="2" borderId="12" xfId="1" applyNumberFormat="1" applyFont="1" applyFill="1" applyBorder="1" applyAlignment="1">
      <x:alignment horizontal="left" vertical="center"/>
    </x:xf>
    <x:xf numFmtId="165" fontId="0" fillId="2" borderId="12" xfId="0" applyNumberFormat="1" applyFill="1" applyBorder="1" applyAlignment="1">
      <x:alignment horizontal="left" vertical="center"/>
    </x:xf>
    <x:xf numFmtId="165" fontId="0" fillId="2" borderId="12" xfId="0" applyNumberFormat="1" applyFill="1" applyBorder="1" applyAlignment="1">
      <x:alignment horizontal="left"/>
    </x:xf>
    <x:xf numFmtId="1" fontId="0" fillId="16" borderId="17" xfId="0" applyNumberFormat="1" applyFill="1" applyBorder="1" applyAlignment="1">
      <x:alignment horizontal="center"/>
    </x:xf>
    <x:xf numFmtId="171" fontId="47" fillId="16" borderId="0" xfId="0" applyNumberFormat="1" applyFont="1" applyFill="1"/>
    <x:xf numFmtId="14" fontId="7" fillId="16" borderId="58" xfId="0" applyNumberFormat="1" applyFont="1" applyFill="1" applyBorder="1" applyAlignment="1">
      <x:alignment horizontal="center" vertical="center"/>
    </x:xf>
    <x:xf numFmtId="9" fontId="0" fillId="16" borderId="17" xfId="2" applyFont="1" applyFill="1" applyBorder="1" applyAlignment="1">
      <x:alignment horizontal="center"/>
    </x:xf>
    <x:xf numFmtId="176" fontId="0" fillId="16" borderId="25" xfId="0" applyNumberFormat="1" applyFill="1" applyBorder="1" applyAlignment="1">
      <x:alignment vertical="center"/>
    </x:xf>
    <x:xf numFmtId="176" fontId="0" fillId="16" borderId="54" xfId="0" applyNumberFormat="1" applyFill="1" applyBorder="1" applyAlignment="1">
      <x:alignment vertical="center"/>
    </x:xf>
    <x:xf numFmtId="0" fontId="0" fillId="2" borderId="12" xfId="0" applyFill="1" applyBorder="1" applyAlignment="1">
      <x:alignment horizontal="left" wrapText="1"/>
    </x:xf>
    <x:xf numFmtId="14" fontId="7" fillId="16" borderId="9" xfId="0" applyNumberFormat="1" applyFont="1" applyFill="1" applyBorder="1" applyAlignment="1">
      <x:alignment horizontal="center" vertical="center"/>
    </x:xf>
    <x:xf numFmtId="14" fontId="44" fillId="4" borderId="12" xfId="0" applyNumberFormat="1" applyFont="1" applyFill="1" applyBorder="1" applyAlignment="1">
      <x:alignment horizontal="center"/>
    </x:xf>
    <x:xf numFmtId="1" fontId="0" fillId="16" borderId="15" xfId="0" applyNumberFormat="1" applyFill="1" applyBorder="1" applyAlignment="1">
      <x:alignment horizontal="center"/>
    </x:xf>
    <x:xf numFmtId="0" fontId="0" fillId="4" borderId="0" xfId="0" applyFill="1"/>
    <x:xf numFmtId="0" fontId="0" fillId="4" borderId="12" xfId="0" applyFill="1" applyBorder="1"/>
    <x:xf numFmtId="0" fontId="7" fillId="2" borderId="12" xfId="0" applyFont="1" applyFill="1" applyBorder="1" applyAlignment="1">
      <x:alignment horizontal="left" vertical="center" wrapText="1"/>
    </x:xf>
    <x:xf numFmtId="0" fontId="7" fillId="2" borderId="12" xfId="0" applyFont="1" applyFill="1" applyBorder="1" applyAlignment="1">
      <x:alignment horizontal="left" vertical="center"/>
    </x:xf>
    <x:xf numFmtId="0" fontId="5" fillId="2" borderId="12" xfId="0" applyFont="1" applyFill="1" applyBorder="1" applyAlignment="1">
      <x:alignment horizontal="left" vertical="center" wrapText="1"/>
    </x:xf>
    <x:xf numFmtId="0" fontId="32" fillId="2" borderId="12" xfId="0" applyFont="1" applyFill="1" applyBorder="1" applyAlignment="1">
      <x:alignment horizontal="left" vertical="center"/>
    </x:xf>
    <x:xf numFmtId="0" fontId="31" fillId="2" borderId="12" xfId="0" applyFont="1" applyFill="1" applyBorder="1" applyAlignment="1">
      <x:alignment horizontal="left" vertical="center"/>
    </x:xf>
    <x:xf numFmtId="0" fontId="30" fillId="2" borderId="12" xfId="0" applyFont="1" applyFill="1" applyBorder="1" applyAlignment="1">
      <x:alignment horizontal="left" vertical="center"/>
    </x:xf>
    <x:xf numFmtId="0" fontId="29" fillId="2" borderId="12" xfId="0" applyFont="1" applyFill="1" applyBorder="1" applyAlignment="1">
      <x:alignment horizontal="left" vertical="center"/>
    </x:xf>
    <x:xf numFmtId="0" fontId="28" fillId="2" borderId="12" xfId="0" applyFont="1" applyFill="1" applyBorder="1" applyAlignment="1">
      <x:alignment horizontal="left" vertical="center"/>
    </x:xf>
    <x:xf numFmtId="0" fontId="27" fillId="2" borderId="12" xfId="0" applyFont="1" applyFill="1" applyBorder="1" applyAlignment="1">
      <x:alignment horizontal="left" vertical="center"/>
    </x:xf>
    <x:xf numFmtId="0" fontId="21" fillId="2" borderId="12" xfId="0" applyFont="1" applyFill="1" applyBorder="1" applyAlignment="1">
      <x:alignment horizontal="left" vertical="center"/>
    </x:xf>
    <x:xf numFmtId="0" fontId="25" fillId="2" borderId="12" xfId="0" applyFont="1" applyFill="1" applyBorder="1" applyAlignment="1">
      <x:alignment horizontal="left" vertical="center"/>
    </x:xf>
    <x:xf numFmtId="0" fontId="23" fillId="2" borderId="12" xfId="0" applyFont="1" applyFill="1" applyBorder="1" applyAlignment="1">
      <x:alignment horizontal="left" vertical="center"/>
    </x:xf>
    <x:xf numFmtId="0" fontId="22" fillId="2" borderId="12" xfId="0" applyFont="1" applyFill="1" applyBorder="1" applyAlignment="1">
      <x:alignment horizontal="left" vertical="center"/>
    </x:xf>
    <x:xf numFmtId="0" fontId="43" fillId="2" borderId="12" xfId="0" applyFont="1" applyFill="1" applyBorder="1" applyAlignment="1">
      <x:alignment horizontal="left" vertical="center"/>
    </x:xf>
    <x:xf numFmtId="0" fontId="0" fillId="2" borderId="0" xfId="0" applyFill="1" applyAlignment="1">
      <x:alignment horizontal="left"/>
    </x:xf>
    <x:xf numFmtId="181" fontId="0" fillId="16" borderId="0" xfId="0" applyNumberFormat="1" applyFill="1"/>
    <x:xf numFmtId="174" fontId="0" fillId="2" borderId="20" xfId="0" applyNumberFormat="1" applyFill="1" applyBorder="1" applyAlignment="1">
      <x:alignment horizontal="center" vertical="center"/>
    </x:xf>
    <x:xf numFmtId="1" fontId="0" fillId="2" borderId="20" xfId="0" applyNumberFormat="1" applyFill="1" applyBorder="1" applyAlignment="1">
      <x:alignment vertical="center"/>
    </x:xf>
    <x:xf numFmtId="176" fontId="0" fillId="2" borderId="66" xfId="0" applyNumberFormat="1" applyFill="1" applyBorder="1" applyAlignment="1">
      <x:alignment horizontal="center" vertical="center"/>
    </x:xf>
    <x:xf numFmtId="174" fontId="0" fillId="2" borderId="28" xfId="0" applyNumberFormat="1" applyFill="1" applyBorder="1" applyAlignment="1">
      <x:alignment horizontal="center" vertical="center"/>
    </x:xf>
    <x:xf numFmtId="1" fontId="0" fillId="2" borderId="28" xfId="0" applyNumberFormat="1" applyFill="1" applyBorder="1" applyAlignment="1">
      <x:alignment vertical="center"/>
    </x:xf>
    <x:xf numFmtId="14" fontId="9" fillId="2" borderId="10" xfId="0" applyNumberFormat="1" applyFont="1" applyFill="1" applyBorder="1" applyAlignment="1">
      <x:alignment horizontal="left" vertical="center"/>
    </x:xf>
    <x:xf numFmtId="14" fontId="9" fillId="2" borderId="17" xfId="0" applyNumberFormat="1" applyFont="1" applyFill="1" applyBorder="1" applyAlignment="1">
      <x:alignment horizontal="left" vertical="center"/>
    </x:xf>
    <x:xf numFmtId="14" fontId="9" fillId="16" borderId="10" xfId="0" applyNumberFormat="1" applyFont="1" applyFill="1" applyBorder="1" applyAlignment="1">
      <x:alignment horizontal="left" vertical="center"/>
    </x:xf>
    <x:xf numFmtId="14" fontId="8" fillId="16" borderId="17" xfId="0" applyNumberFormat="1" applyFont="1" applyFill="1" applyBorder="1" applyAlignment="1">
      <x:alignment horizontal="left" vertical="center"/>
    </x:xf>
    <x:xf numFmtId="14" fontId="8" fillId="2" borderId="10" xfId="0" applyNumberFormat="1" applyFont="1" applyFill="1" applyBorder="1" applyAlignment="1">
      <x:alignment horizontal="left" vertical="center"/>
    </x:xf>
    <x:xf numFmtId="14" fontId="8" fillId="2" borderId="17" xfId="0" applyNumberFormat="1" applyFont="1" applyFill="1" applyBorder="1" applyAlignment="1">
      <x:alignment horizontal="left" vertical="center"/>
    </x:xf>
    <x:xf numFmtId="14" fontId="8" fillId="16" borderId="10" xfId="0" applyNumberFormat="1" applyFont="1" applyFill="1" applyBorder="1" applyAlignment="1">
      <x:alignment horizontal="left" vertical="center"/>
    </x:xf>
    <x:xf numFmtId="0" fontId="43" fillId="16" borderId="12" xfId="0" applyFont="1" applyFill="1" applyBorder="1" applyAlignment="1">
      <x:alignment horizontal="center"/>
    </x:xf>
    <x:xf numFmtId="0" fontId="0" fillId="16" borderId="12" xfId="0" applyFill="1" applyBorder="1" applyAlignment="1">
      <x:alignment horizontal="center"/>
    </x:xf>
    <x:xf numFmtId="1" fontId="0" fillId="16" borderId="12" xfId="0" applyNumberFormat="1" applyFill="1" applyBorder="1" applyAlignment="1">
      <x:alignment horizontal="center"/>
    </x:xf>
    <x:xf numFmtId="9" fontId="0" fillId="16" borderId="12" xfId="0" applyNumberFormat="1" applyFill="1" applyBorder="1" applyAlignment="1">
      <x:alignment horizontal="center"/>
    </x:xf>
    <x:xf numFmtId="176" fontId="0" fillId="16" borderId="12" xfId="0" applyNumberFormat="1" applyFill="1" applyBorder="1" applyAlignment="1">
      <x:alignment horizontal="center" vertical="center"/>
    </x:xf>
    <x:xf numFmtId="14" fontId="5" fillId="16" borderId="12" xfId="0" applyNumberFormat="1" applyFont="1" applyFill="1" applyBorder="1" applyAlignment="1">
      <x:alignment horizontal="left" vertical="center" wrapText="1"/>
    </x:xf>
    <x:xf numFmtId="0" fontId="4" fillId="2" borderId="7" xfId="0" applyFont="1" applyFill="1" applyBorder="1" applyAlignment="1">
      <x:alignment vertical="center"/>
    </x:xf>
    <x:xf numFmtId="2" fontId="0" fillId="2" borderId="5" xfId="0" applyNumberFormat="1" applyFill="1" applyBorder="1" applyAlignment="1">
      <x:alignment horizontal="center"/>
    </x:xf>
    <x:xf numFmtId="2" fontId="0" fillId="2" borderId="15" xfId="0" applyNumberFormat="1" applyFill="1" applyBorder="1" applyAlignment="1">
      <x:alignment horizontal="center"/>
    </x:xf>
    <x:xf numFmtId="1" fontId="0" fillId="2" borderId="28" xfId="0" applyNumberFormat="1" applyFill="1" applyBorder="1" applyAlignment="1">
      <x:alignment horizontal="center" vertical="center"/>
    </x:xf>
    <x:xf numFmtId="1" fontId="0" fillId="16" borderId="12" xfId="0" applyNumberFormat="1" applyFill="1" applyBorder="1" applyAlignment="1">
      <x:alignment horizontal="center" vertical="center"/>
    </x:xf>
    <x:xf numFmtId="1" fontId="44" fillId="2" borderId="5" xfId="0" applyNumberFormat="1" applyFont="1" applyFill="1" applyBorder="1" applyAlignment="1">
      <x:alignment horizontal="center"/>
    </x:xf>
    <x:xf numFmtId="1" fontId="44" fillId="2" borderId="15" xfId="0" applyNumberFormat="1" applyFont="1" applyFill="1" applyBorder="1" applyAlignment="1">
      <x:alignment horizontal="center"/>
    </x:xf>
    <x:xf numFmtId="1" fontId="0" fillId="16" borderId="14" xfId="0" applyNumberFormat="1" applyFill="1" applyBorder="1" applyAlignment="1">
      <x:alignment horizontal="center"/>
    </x:xf>
    <x:xf numFmtId="14" fontId="43" fillId="2" borderId="33" xfId="0" applyNumberFormat="1" applyFont="1" applyFill="1" applyBorder="1" applyAlignment="1">
      <x:alignment horizontal="center" vertical="center"/>
    </x:xf>
    <x:xf numFmtId="0" fontId="3" fillId="2" borderId="28" xfId="0" applyFont="1" applyFill="1" applyBorder="1" applyAlignment="1">
      <x:alignment horizontal="center" vertical="center"/>
    </x:xf>
    <x:xf numFmtId="0" fontId="3" fillId="2" borderId="12" xfId="0" applyFont="1" applyFill="1" applyBorder="1" applyAlignment="1">
      <x:alignment horizontal="center" vertical="center"/>
    </x:xf>
    <x:xf numFmtId="0" fontId="0" fillId="2" borderId="12" xfId="0" applyFill="1" applyBorder="1" applyAlignment="1">
      <x:alignment horizontal="left" vertical="top" wrapText="1"/>
    </x:xf>
    <x:xf numFmtId="0" fontId="2" fillId="2" borderId="7" xfId="0" applyFont="1" applyFill="1" applyBorder="1" applyAlignment="1">
      <x:alignment vertical="center"/>
    </x:xf>
    <x:xf numFmtId="14" fontId="2" fillId="16" borderId="12" xfId="0" applyNumberFormat="1" applyFont="1" applyFill="1" applyBorder="1" applyAlignment="1">
      <x:alignment horizontal="left" vertical="center" wrapText="1"/>
    </x:xf>
    <x:xf numFmtId="14" fontId="2" fillId="2" borderId="28" xfId="0" applyNumberFormat="1" applyFont="1" applyFill="1" applyBorder="1" applyAlignment="1">
      <x:alignment horizontal="center" vertical="center"/>
    </x:xf>
    <x:xf numFmtId="14" fontId="2" fillId="2" borderId="17" xfId="0" applyNumberFormat="1" applyFont="1" applyFill="1" applyBorder="1" applyAlignment="1">
      <x:alignment horizontal="center" vertical="center"/>
    </x:xf>
    <x:xf numFmtId="182" fontId="0" fillId="2" borderId="0" xfId="0" applyNumberFormat="1" applyFill="1"/>
    <x:xf numFmtId="0" fontId="2" fillId="3" borderId="37" xfId="0" applyFont="1" applyFill="1" applyBorder="1" applyAlignment="1">
      <x:alignment horizontal="center"/>
    </x:xf>
    <x:xf numFmtId="0" fontId="2" fillId="2" borderId="12" xfId="0" applyFont="1" applyFill="1" applyBorder="1" applyAlignment="1">
      <x:alignment vertical="center"/>
    </x:xf>
    <x:xf numFmtId="0" fontId="2" fillId="2" borderId="12" xfId="0" applyFont="1" applyFill="1" applyBorder="1" applyAlignment="1">
      <x:alignment horizontal="left" vertical="center" wrapText="1"/>
    </x:xf>
    <x:xf numFmtId="1" fontId="0" fillId="16" borderId="19" xfId="0" applyNumberFormat="1" applyFill="1" applyBorder="1" applyAlignment="1">
      <x:alignment horizontal="center"/>
    </x:xf>
    <x:xf numFmtId="14" fontId="6" fillId="2" borderId="12" xfId="0" applyNumberFormat="1" applyFont="1" applyFill="1" applyBorder="1" applyAlignment="1">
      <x:alignment horizontal="left" vertical="center"/>
    </x:xf>
    <x:xf numFmtId="176" fontId="0" fillId="2" borderId="12" xfId="0" applyNumberFormat="1" applyFill="1" applyBorder="1" applyAlignment="1">
      <x:alignment horizontal="center" vertical="center"/>
    </x:xf>
    <x:xf numFmtId="183" fontId="0" fillId="2" borderId="0" xfId="0" applyNumberFormat="1" applyFill="1"/>
    <x:xf numFmtId="14" fontId="43" fillId="2" borderId="13" xfId="0" applyNumberFormat="1" applyFont="1" applyFill="1" applyBorder="1" applyAlignment="1">
      <x:alignment vertical="center"/>
    </x:xf>
    <x:xf numFmtId="14" fontId="43" fillId="2" borderId="14" xfId="0" applyNumberFormat="1" applyFont="1" applyFill="1" applyBorder="1" applyAlignment="1">
      <x:alignment vertical="center"/>
    </x:xf>
    <x:xf numFmtId="14" fontId="2" fillId="2" borderId="12" xfId="0" applyNumberFormat="1" applyFont="1" applyFill="1" applyBorder="1" applyAlignment="1">
      <x:alignment horizontal="center" vertical="center"/>
    </x:xf>
    <x:xf numFmtId="1" fontId="0" fillId="16" borderId="20" xfId="0" applyNumberFormat="1" applyFill="1" applyBorder="1"/>
    <x:xf numFmtId="1" fontId="59" fillId="18" borderId="29" xfId="2" applyNumberFormat="1" applyFont="1" applyFill="1" applyBorder="1" applyAlignment="1">
      <x:alignment horizontal="center"/>
    </x:xf>
    <x:xf numFmtId="0" fontId="1" fillId="2" borderId="12" xfId="0" applyFont="1" applyFill="1" applyBorder="1" applyAlignment="1">
      <x:alignment horizontal="left" vertical="center" wrapText="1"/>
    </x:xf>
    <x:xf numFmtId="14" fontId="1" fillId="2" borderId="12" xfId="0" applyNumberFormat="1" applyFont="1" applyFill="1" applyBorder="1" applyAlignment="1">
      <x:alignment horizontal="center" vertical="center"/>
    </x:xf>
    <x:xf numFmtId="14" fontId="2" fillId="22" borderId="28" xfId="0" applyNumberFormat="1" applyFont="1" applyFill="1" applyBorder="1" applyAlignment="1">
      <x:alignment horizontal="center" vertical="center"/>
    </x:xf>
    <x:xf numFmtId="14" fontId="1" fillId="22" borderId="28" xfId="0" applyNumberFormat="1" applyFont="1" applyFill="1" applyBorder="1" applyAlignment="1">
      <x:alignment horizontal="center" vertical="center"/>
    </x:xf>
    <x:xf numFmtId="0" fontId="43" fillId="22" borderId="28" xfId="0" applyFont="1" applyFill="1" applyBorder="1" applyAlignment="1">
      <x:alignment horizontal="center"/>
    </x:xf>
    <x:xf numFmtId="9" fontId="0" fillId="22" borderId="28" xfId="0" applyNumberFormat="1" applyFill="1" applyBorder="1" applyAlignment="1">
      <x:alignment horizontal="center"/>
    </x:xf>
    <x:xf numFmtId="1" fontId="0" fillId="22" borderId="12" xfId="0" applyNumberFormat="1" applyFill="1" applyBorder="1" applyAlignment="1">
      <x:alignment horizontal="center"/>
    </x:xf>
    <x:xf numFmtId="1" fontId="0" fillId="22" borderId="10" xfId="0" applyNumberFormat="1" applyFill="1" applyBorder="1" applyAlignment="1">
      <x:alignment horizontal="center"/>
    </x:xf>
    <x:xf numFmtId="0" fontId="0" fillId="22" borderId="28" xfId="0" applyFill="1" applyBorder="1" applyAlignment="1">
      <x:alignment horizontal="center"/>
    </x:xf>
    <x:xf numFmtId="1" fontId="0" fillId="22" borderId="15" xfId="0" applyNumberFormat="1" applyFill="1" applyBorder="1" applyAlignment="1">
      <x:alignment horizontal="center"/>
    </x:xf>
    <x:xf numFmtId="1" fontId="0" fillId="2" borderId="21" xfId="0" applyNumberFormat="1" applyFill="1" applyBorder="1"/>
    <x:xf numFmtId="0" fontId="0" fillId="17" borderId="12" xfId="0" applyFill="1" applyBorder="1" applyAlignment="1">
      <x:alignment horizontal="center" vertical="center"/>
    </x:xf>
    <x:xf numFmtId="0" fontId="0" fillId="17" borderId="12" xfId="0" applyFill="1" applyBorder="1" applyAlignment="1">
      <x:alignment horizontal="center"/>
    </x:xf>
    <x:xf numFmtId="0" fontId="0" fillId="17" borderId="12" xfId="0" applyFill="1" applyBorder="1"/>
    <x:xf numFmtId="14" fontId="0" fillId="17" borderId="12" xfId="0" applyNumberFormat="1" applyFill="1" applyBorder="1" applyAlignment="1">
      <x:alignment horizontal="center" vertical="center"/>
    </x:xf>
    <x:xf numFmtId="0" fontId="0" fillId="23" borderId="12" xfId="0" applyFill="1" applyBorder="1"/>
    <x:xf numFmtId="0" fontId="0" fillId="24" borderId="12" xfId="0" applyFill="1" applyBorder="1"/>
    <x:xf numFmtId="1" fontId="49" fillId="24" borderId="48" xfId="0" applyNumberFormat="1" applyFont="1" applyFill="1" applyBorder="1" applyAlignment="1">
      <x:alignment horizontal="center"/>
    </x:xf>
    <x:xf numFmtId="174" fontId="49" fillId="24" borderId="48" xfId="0" applyNumberFormat="1" applyFont="1" applyFill="1" applyBorder="1" applyAlignment="1">
      <x:alignment horizontal="center"/>
    </x:xf>
    <x:xf numFmtId="176" fontId="49" fillId="24" borderId="48" xfId="0" applyNumberFormat="1" applyFont="1" applyFill="1" applyBorder="1" applyAlignment="1">
      <x:alignment horizontal="center"/>
    </x:xf>
    <x:xf numFmtId="0" fontId="49" fillId="24" borderId="48" xfId="0" applyFont="1" applyFill="1" applyBorder="1" applyAlignment="1">
      <x:alignment horizontal="center"/>
    </x:xf>
    <x:xf numFmtId="0" fontId="0" fillId="3" borderId="0" xfId="0" applyFill="1" applyAlignment="1">
      <x:alignment horizontal="center"/>
    </x:xf>
    <x:xf numFmtId="0" fontId="51" fillId="3" borderId="40" xfId="0" applyFont="1" applyFill="1" applyBorder="1" applyAlignment="1">
      <x:alignment horizontal="center" vertical="center" wrapText="1"/>
    </x:xf>
    <x:xf numFmtId="0" fontId="50" fillId="3" borderId="44" xfId="0" applyFont="1" applyFill="1" applyBorder="1" applyAlignment="1">
      <x:alignment vertical="center"/>
    </x:xf>
    <x:xf numFmtId="1" fontId="51" fillId="3" borderId="41" xfId="0" applyNumberFormat="1" applyFont="1" applyFill="1" applyBorder="1" applyAlignment="1">
      <x:alignment horizontal="center" vertical="center" wrapText="1"/>
    </x:xf>
    <x:xf numFmtId="0" fontId="50" fillId="3" borderId="42" xfId="0" applyFont="1" applyFill="1" applyBorder="1" applyAlignment="1">
      <x:alignment vertical="center"/>
    </x:xf>
    <x:xf numFmtId="0" fontId="50" fillId="3" borderId="43" xfId="0" applyFont="1" applyFill="1" applyBorder="1" applyAlignment="1">
      <x:alignment vertical="center"/>
    </x:xf>
    <x:xf numFmtId="1" fontId="51" fillId="3" borderId="40" xfId="0" applyNumberFormat="1" applyFont="1" applyFill="1" applyBorder="1" applyAlignment="1">
      <x:alignment horizontal="center" vertical="center" wrapText="1"/>
    </x:xf>
    <x:xf numFmtId="0" fontId="51" fillId="3" borderId="41" xfId="0" applyFont="1" applyFill="1" applyBorder="1" applyAlignment="1">
      <x:alignment horizontal="center" vertical="center" wrapText="1"/>
    </x:xf>
    <x:xf numFmtId="0" fontId="50" fillId="3" borderId="46" xfId="0" applyFont="1" applyFill="1" applyBorder="1" applyAlignment="1">
      <x:alignment vertical="center"/>
    </x:xf>
    <x:xf numFmtId="1" fontId="51" fillId="3" borderId="44" xfId="0" applyNumberFormat="1" applyFont="1" applyFill="1" applyBorder="1" applyAlignment="1">
      <x:alignment horizontal="center" vertical="center" wrapText="1"/>
    </x:xf>
    <x:xf numFmtId="0" fontId="44" fillId="20" borderId="12" xfId="0" applyFont="1" applyFill="1" applyBorder="1" applyAlignment="1">
      <x:alignment horizontal="center"/>
    </x:xf>
    <x:xf numFmtId="0" fontId="56" fillId="15" borderId="51" xfId="0" applyFont="1" applyFill="1" applyBorder="1" applyAlignment="1">
      <x:alignment horizontal="center"/>
    </x:xf>
    <x:xf numFmtId="0" fontId="57" fillId="15" borderId="0" xfId="0" applyFont="1" applyFill="1" applyAlignment="1">
      <x:alignment horizontal="center"/>
    </x:xf>
    <x:xf numFmtId="0" fontId="61" fillId="3" borderId="42" xfId="0" applyFont="1" applyFill="1" applyBorder="1" applyAlignment="1">
      <x:alignment horizontal="center" vertical="center"/>
    </x:xf>
    <x:xf numFmtId="0" fontId="61" fillId="3" borderId="43" xfId="0" applyFont="1" applyFill="1" applyBorder="1" applyAlignment="1">
      <x:alignment horizontal="center" vertical="center"/>
    </x:xf>
    <x:xf numFmtId="0" fontId="51" fillId="3" borderId="42" xfId="0" applyFont="1" applyFill="1" applyBorder="1" applyAlignment="1">
      <x:alignment horizontal="center" vertical="center" wrapText="1"/>
    </x:xf>
    <x:xf numFmtId="0" fontId="51" fillId="3" borderId="43" xfId="0" applyFont="1" applyFill="1" applyBorder="1" applyAlignment="1">
      <x:alignment horizontal="center" vertical="center" wrapText="1"/>
    </x:xf>
    <x:xf numFmtId="0" fontId="44" fillId="4" borderId="12" xfId="0" applyFont="1" applyFill="1" applyBorder="1" applyAlignment="1">
      <x:alignment horizontal="center"/>
    </x:xf>
    <x:xf numFmtId="0" fontId="59" fillId="18" borderId="0" xfId="0" applyFont="1" applyFill="1" applyAlignment="1">
      <x:alignment horizontal="center"/>
    </x:xf>
    <x:xf numFmtId="0" fontId="44" fillId="18" borderId="12" xfId="0" applyFont="1" applyFill="1" applyBorder="1" applyAlignment="1">
      <x:alignment horizontal="center"/>
    </x:xf>
    <x:xf numFmtId="0" fontId="44" fillId="3" borderId="7" xfId="0" applyFont="1" applyFill="1" applyBorder="1" applyAlignment="1">
      <x:alignment horizontal="center"/>
    </x:xf>
    <x:xf numFmtId="0" fontId="44" fillId="3" borderId="8" xfId="0" applyFont="1" applyFill="1" applyBorder="1" applyAlignment="1">
      <x:alignment horizontal="center"/>
    </x:xf>
    <x:xf numFmtId="0" fontId="44" fillId="3" borderId="29" xfId="0" applyFont="1" applyFill="1" applyBorder="1" applyAlignment="1">
      <x:alignment horizontal="center"/>
    </x:xf>
    <x:xf numFmtId="0" fontId="44" fillId="3" borderId="0" xfId="0" applyFont="1" applyFill="1" applyAlignment="1">
      <x:alignment horizontal="center"/>
    </x:xf>
    <x:xf numFmtId="0" fontId="64" fillId="2" borderId="20" xfId="0" applyFont="1" applyFill="1" applyBorder="1" applyAlignment="1">
      <x:alignment horizontal="left" wrapText="1"/>
    </x:xf>
    <x:xf numFmtId="0" fontId="64" fillId="2" borderId="28" xfId="0" applyFont="1" applyFill="1" applyBorder="1" applyAlignment="1">
      <x:alignment horizontal="left" wrapText="1"/>
    </x:xf>
    <x:xf numFmtId="14" fontId="64" fillId="2" borderId="1" xfId="0" applyNumberFormat="1" applyFont="1" applyFill="1" applyBorder="1" applyAlignment="1">
      <x:alignment horizontal="center" vertical="center"/>
    </x:xf>
    <x:xf numFmtId="14" fontId="64" fillId="2" borderId="4" xfId="0" applyNumberFormat="1" applyFont="1" applyFill="1" applyBorder="1" applyAlignment="1">
      <x:alignment horizontal="center" vertical="center"/>
    </x:xf>
    <x:xf numFmtId="14" fontId="64" fillId="2" borderId="13" xfId="0" applyNumberFormat="1" applyFont="1" applyFill="1" applyBorder="1" applyAlignment="1">
      <x:alignment horizontal="center" vertical="center"/>
    </x:xf>
    <x:xf numFmtId="14" fontId="64" fillId="2" borderId="14" xfId="0" applyNumberFormat="1" applyFont="1" applyFill="1" applyBorder="1" applyAlignment="1">
      <x:alignment horizontal="center" vertical="center"/>
    </x:xf>
    <x:xf numFmtId="165" fontId="64" fillId="2" borderId="0" xfId="0" applyNumberFormat="1" applyFont="1" applyFill="1" applyAlignment="1">
      <x:alignment horizontal="center" vertical="center"/>
    </x:xf>
    <x:xf numFmtId="0" fontId="64" fillId="2" borderId="53" xfId="0" applyFont="1" applyFill="1" applyBorder="1" applyAlignment="1">
      <x:alignment horizontal="center" vertical="center"/>
    </x:xf>
    <x:xf numFmtId="165" fontId="64" fillId="2" borderId="6" xfId="0" applyNumberFormat="1" applyFont="1" applyFill="1" applyBorder="1" applyAlignment="1">
      <x:alignment horizontal="center" vertical="center"/>
    </x:xf>
    <x:xf numFmtId="0" fontId="64" fillId="2" borderId="16" xfId="0" applyFont="1" applyFill="1" applyBorder="1" applyAlignment="1">
      <x:alignment horizontal="center" vertical="center"/>
    </x:xf>
    <x:xf numFmtId="14" fontId="59" fillId="4" borderId="18" xfId="0" applyNumberFormat="1" applyFont="1" applyFill="1" applyBorder="1" applyAlignment="1">
      <x:alignment horizontal="center" vertical="center"/>
    </x:xf>
    <x:xf numFmtId="14" fontId="59" fillId="4" borderId="19" xfId="0" applyNumberFormat="1" applyFont="1" applyFill="1" applyBorder="1" applyAlignment="1">
      <x:alignment horizontal="center" vertical="center"/>
    </x:xf>
    <x:xf numFmtId="0" fontId="59" fillId="4" borderId="24" xfId="0" applyFont="1" applyFill="1" applyBorder="1" applyAlignment="1">
      <x:alignment horizontal="center"/>
    </x:xf>
    <x:xf numFmtId="0" fontId="59" fillId="4" borderId="17" xfId="0" applyFont="1" applyFill="1" applyBorder="1" applyAlignment="1">
      <x:alignment horizontal="center"/>
    </x:xf>
    <x:xf numFmtId="165" fontId="64" fillId="2" borderId="5" xfId="0" applyNumberFormat="1" applyFont="1" applyFill="1" applyBorder="1" applyAlignment="1">
      <x:alignment horizontal="center" vertical="center"/>
    </x:xf>
    <x:xf numFmtId="165" fontId="64" fillId="2" borderId="15" xfId="0" applyNumberFormat="1" applyFont="1" applyFill="1" applyBorder="1" applyAlignment="1">
      <x:alignment horizontal="center" vertical="center"/>
    </x:xf>
    <x:xf numFmtId="14" fontId="64" fillId="17" borderId="1" xfId="0" applyNumberFormat="1" applyFont="1" applyFill="1" applyBorder="1" applyAlignment="1">
      <x:alignment horizontal="center" vertical="center"/>
    </x:xf>
    <x:xf numFmtId="14" fontId="64" fillId="17" borderId="4" xfId="0" applyNumberFormat="1" applyFont="1" applyFill="1" applyBorder="1" applyAlignment="1">
      <x:alignment horizontal="center" vertical="center"/>
    </x:xf>
    <x:xf numFmtId="14" fontId="64" fillId="17" borderId="13" xfId="0" applyNumberFormat="1" applyFont="1" applyFill="1" applyBorder="1" applyAlignment="1">
      <x:alignment horizontal="center" vertical="center"/>
    </x:xf>
    <x:xf numFmtId="14" fontId="64" fillId="17" borderId="14" xfId="0" applyNumberFormat="1" applyFont="1" applyFill="1" applyBorder="1" applyAlignment="1">
      <x:alignment horizontal="center" vertical="center"/>
    </x:xf>
    <x:xf numFmtId="165" fontId="64" fillId="17" borderId="5" xfId="0" applyNumberFormat="1" applyFont="1" applyFill="1" applyBorder="1" applyAlignment="1">
      <x:alignment horizontal="center" vertical="center"/>
    </x:xf>
    <x:xf numFmtId="165" fontId="64" fillId="17" borderId="15" xfId="0" applyNumberFormat="1" applyFont="1" applyFill="1" applyBorder="1" applyAlignment="1">
      <x:alignment horizontal="center" vertical="center"/>
    </x:xf>
    <x:xf numFmtId="0" fontId="59" fillId="3" borderId="18" xfId="0" applyFont="1" applyFill="1" applyBorder="1" applyAlignment="1">
      <x:alignment horizontal="center" vertical="center"/>
    </x:xf>
    <x:xf numFmtId="0" fontId="59" fillId="3" borderId="19" xfId="0" applyFont="1" applyFill="1" applyBorder="1" applyAlignment="1">
      <x:alignment horizontal="center" vertical="center"/>
    </x:xf>
    <x:xf numFmtId="165" fontId="64" fillId="2" borderId="21" xfId="0" applyNumberFormat="1" applyFont="1" applyFill="1" applyBorder="1" applyAlignment="1">
      <x:alignment horizontal="center" vertical="center"/>
    </x:xf>
    <x:xf numFmtId="0" fontId="59" fillId="3" borderId="36" xfId="0" applyFont="1" applyFill="1" applyBorder="1" applyAlignment="1">
      <x:alignment horizontal="center"/>
    </x:xf>
    <x:xf numFmtId="0" fontId="59" fillId="3" borderId="55" xfId="0" applyFont="1" applyFill="1" applyBorder="1" applyAlignment="1">
      <x:alignment horizontal="center"/>
    </x:xf>
    <x:xf numFmtId="0" fontId="59" fillId="3" borderId="56" xfId="0" applyFont="1" applyFill="1" applyBorder="1" applyAlignment="1">
      <x:alignment horizontal="center"/>
    </x:xf>
    <x:xf numFmtId="0" fontId="54" fillId="16" borderId="36" xfId="0" applyFont="1" applyFill="1" applyBorder="1" applyAlignment="1">
      <x:alignment horizontal="center"/>
    </x:xf>
    <x:xf numFmtId="0" fontId="54" fillId="16" borderId="55" xfId="0" applyFont="1" applyFill="1" applyBorder="1" applyAlignment="1">
      <x:alignment horizontal="center"/>
    </x:xf>
    <x:xf numFmtId="0" fontId="54" fillId="16" borderId="56" xfId="0" applyFont="1" applyFill="1" applyBorder="1" applyAlignment="1">
      <x:alignment horizontal="center"/>
    </x:xf>
    <x:xf numFmtId="0" fontId="44" fillId="4" borderId="1" xfId="0" applyFont="1" applyFill="1" applyBorder="1" applyAlignment="1">
      <x:alignment horizontal="center"/>
    </x:xf>
    <x:xf numFmtId="0" fontId="44" fillId="4" borderId="2" xfId="0" applyFont="1" applyFill="1" applyBorder="1" applyAlignment="1">
      <x:alignment horizontal="center"/>
    </x:xf>
    <x:xf numFmtId="0" fontId="44" fillId="4" borderId="3" xfId="0" applyFont="1" applyFill="1" applyBorder="1" applyAlignment="1">
      <x:alignment horizontal="center"/>
    </x:xf>
    <x:xf numFmtId="0" fontId="44" fillId="4" borderId="18" xfId="0" applyFont="1" applyFill="1" applyBorder="1" applyAlignment="1">
      <x:alignment horizontal="center"/>
    </x:xf>
    <x:xf numFmtId="0" fontId="44" fillId="4" borderId="0" xfId="0" applyFont="1" applyFill="1" applyAlignment="1">
      <x:alignment horizontal="center"/>
    </x:xf>
    <x:xf numFmtId="0" fontId="44" fillId="4" borderId="67" xfId="0" applyFont="1" applyFill="1" applyBorder="1" applyAlignment="1">
      <x:alignment horizontal="center"/>
    </x:xf>
    <x:xf numFmtId="0" fontId="59" fillId="4" borderId="0" xfId="0" applyFont="1" applyFill="1" applyAlignment="1">
      <x:alignment horizontal="center"/>
    </x:xf>
    <x:xf numFmtId="0" fontId="44" fillId="18" borderId="12" xfId="0" applyFont="1" applyFill="1" applyBorder="1" applyAlignment="1">
      <x:alignment horizontal="center" vertical="center"/>
    </x:xf>
    <x:xf numFmtId="0" fontId="44" fillId="18" borderId="30" xfId="0" applyFont="1" applyFill="1" applyBorder="1" applyAlignment="1">
      <x:alignment horizontal="center" vertical="center"/>
    </x:xf>
    <x:xf numFmtId="0" fontId="44" fillId="18" borderId="34" xfId="0" applyFont="1" applyFill="1" applyBorder="1" applyAlignment="1">
      <x:alignment horizontal="center" vertical="center"/>
    </x:xf>
    <x:xf numFmtId="0" fontId="44" fillId="18" borderId="31" xfId="0" applyFont="1" applyFill="1" applyBorder="1" applyAlignment="1">
      <x:alignment horizontal="center" vertical="center"/>
    </x:xf>
    <x:xf numFmtId="0" fontId="44" fillId="18" borderId="32" xfId="0" applyFont="1" applyFill="1" applyBorder="1" applyAlignment="1">
      <x:alignment horizontal="center" vertical="center"/>
    </x:xf>
    <x:xf numFmtId="0" fontId="44" fillId="18" borderId="53" xfId="0" applyFont="1" applyFill="1" applyBorder="1" applyAlignment="1">
      <x:alignment horizontal="center" vertical="center"/>
    </x:xf>
    <x:xf numFmtId="0" fontId="44" fillId="18" borderId="33" xfId="0" applyFont="1" applyFill="1" applyBorder="1" applyAlignment="1">
      <x:alignment horizontal="center" vertical="center"/>
    </x:xf>
    <x:xf numFmtId="0" fontId="44" fillId="18" borderId="20" xfId="0" applyFont="1" applyFill="1" applyBorder="1" applyAlignment="1">
      <x:alignment horizontal="center" vertical="center"/>
    </x:xf>
    <x:xf numFmtId="0" fontId="44" fillId="18" borderId="28" xfId="0" applyFont="1" applyFill="1" applyBorder="1" applyAlignment="1">
      <x:alignment horizontal="center" vertical="center"/>
    </x:xf>
    <x:xf numFmtId="0" fontId="44" fillId="18" borderId="7" xfId="0" applyFont="1" applyFill="1" applyBorder="1" applyAlignment="1">
      <x:alignment horizontal="center"/>
    </x:xf>
    <x:xf numFmtId="0" fontId="44" fillId="18" borderId="29" xfId="0" applyFont="1" applyFill="1" applyBorder="1" applyAlignment="1">
      <x:alignment horizontal="center"/>
    </x:xf>
    <x:xf numFmtId="0" fontId="44" fillId="18" borderId="8" xfId="0" applyFont="1" applyFill="1" applyBorder="1" applyAlignment="1">
      <x:alignment horizontal="center"/>
    </x:xf>
    <x:xf numFmtId="0" fontId="63" fillId="4" borderId="36" xfId="0" applyFont="1" applyFill="1" applyBorder="1" applyAlignment="1">
      <x:alignment horizontal="center"/>
    </x:xf>
    <x:xf numFmtId="0" fontId="63" fillId="4" borderId="55" xfId="0" applyFont="1" applyFill="1" applyBorder="1" applyAlignment="1">
      <x:alignment horizontal="center"/>
    </x:xf>
    <x:xf numFmtId="0" fontId="63" fillId="4" borderId="56" xfId="0" applyFont="1" applyFill="1" applyBorder="1" applyAlignment="1">
      <x:alignment horizontal="center"/>
    </x:xf>
    <x:xf numFmtId="0" fontId="44" fillId="18" borderId="21" xfId="0" applyFont="1" applyFill="1" applyBorder="1" applyAlignment="1">
      <x:alignment horizontal="center" vertical="center"/>
    </x:xf>
    <x:xf numFmtId="17" fontId="63" fillId="4" borderId="36" xfId="0" applyNumberFormat="1" applyFont="1" applyFill="1" applyBorder="1" applyAlignment="1">
      <x:alignment horizontal="center"/>
    </x:xf>
    <x:xf numFmtId="17" fontId="63" fillId="4" borderId="55" xfId="0" applyNumberFormat="1" applyFont="1" applyFill="1" applyBorder="1" applyAlignment="1">
      <x:alignment horizontal="center"/>
    </x:xf>
    <x:xf numFmtId="17" fontId="63" fillId="4" borderId="56" xfId="0" applyNumberFormat="1" applyFont="1" applyFill="1" applyBorder="1" applyAlignment="1">
      <x:alignment horizontal="center"/>
    </x:xf>
    <x:xf numFmtId="0" fontId="44" fillId="18" borderId="0" xfId="0" applyFont="1" applyFill="1" applyAlignment="1">
      <x:alignment horizontal="center"/>
    </x:xf>
    <x:xf numFmtId="14" fontId="43" fillId="2" borderId="18" xfId="0" applyNumberFormat="1" applyFont="1" applyFill="1" applyBorder="1" applyAlignment="1">
      <x:alignment horizontal="center" vertical="center"/>
    </x:xf>
    <x:xf numFmtId="14" fontId="43" fillId="2" borderId="19" xfId="0" applyNumberFormat="1" applyFont="1" applyFill="1" applyBorder="1" applyAlignment="1">
      <x:alignment horizontal="center" vertical="center"/>
    </x:xf>
    <x:xf numFmtId="14" fontId="43" fillId="2" borderId="13" xfId="0" applyNumberFormat="1" applyFont="1" applyFill="1" applyBorder="1" applyAlignment="1">
      <x:alignment horizontal="center" vertical="center"/>
    </x:xf>
    <x:xf numFmtId="14" fontId="43" fillId="2" borderId="14" xfId="0" applyNumberFormat="1" applyFont="1" applyFill="1" applyBorder="1" applyAlignment="1">
      <x:alignment horizontal="center" vertical="center"/>
    </x:xf>
    <x:xf numFmtId="14" fontId="43" fillId="2" borderId="1" xfId="0" applyNumberFormat="1" applyFont="1" applyFill="1" applyBorder="1" applyAlignment="1">
      <x:alignment horizontal="center" vertical="center"/>
    </x:xf>
    <x:xf numFmtId="14" fontId="43" fillId="2" borderId="4" xfId="0" applyNumberFormat="1" applyFont="1" applyFill="1" applyBorder="1" applyAlignment="1">
      <x:alignment horizontal="center" vertical="center"/>
    </x:xf>
    <x:xf numFmtId="1" fontId="0" fillId="2" borderId="5" xfId="0" applyNumberFormat="1" applyFill="1" applyBorder="1" applyAlignment="1">
      <x:alignment horizontal="center" vertical="center"/>
    </x:xf>
    <x:xf numFmtId="1" fontId="0" fillId="2" borderId="21" xfId="0" applyNumberFormat="1" applyFill="1" applyBorder="1" applyAlignment="1">
      <x:alignment horizontal="center" vertical="center"/>
    </x:xf>
    <x:xf numFmtId="1" fontId="0" fillId="2" borderId="28" xfId="0" applyNumberFormat="1" applyFill="1" applyBorder="1" applyAlignment="1">
      <x:alignment horizontal="center" vertical="center"/>
    </x:xf>
    <x:xf numFmtId="1" fontId="0" fillId="16" borderId="5" xfId="0" applyNumberFormat="1" applyFill="1" applyBorder="1" applyAlignment="1">
      <x:alignment horizontal="center" vertical="center"/>
    </x:xf>
    <x:xf numFmtId="1" fontId="0" fillId="16" borderId="15" xfId="0" applyNumberFormat="1" applyFill="1" applyBorder="1" applyAlignment="1">
      <x:alignment horizontal="center" vertical="center"/>
    </x:xf>
    <x:xf numFmtId="1" fontId="0" fillId="2" borderId="5" xfId="0" applyNumberFormat="1" applyFill="1" applyBorder="1" applyAlignment="1">
      <x:alignment horizontal="center"/>
    </x:xf>
    <x:xf numFmtId="1" fontId="0" fillId="2" borderId="15" xfId="0" applyNumberFormat="1" applyFill="1" applyBorder="1" applyAlignment="1">
      <x:alignment horizontal="center"/>
    </x:xf>
    <x:xf numFmtId="1" fontId="0" fillId="2" borderId="15" xfId="0" applyNumberFormat="1" applyFill="1" applyBorder="1" applyAlignment="1">
      <x:alignment horizontal="center" vertical="center"/>
    </x:xf>
    <x:xf numFmtId="1" fontId="0" fillId="2" borderId="21" xfId="0" applyNumberFormat="1" applyFill="1" applyBorder="1" applyAlignment="1">
      <x:alignment horizontal="center"/>
    </x:xf>
    <x:xf numFmtId="1" fontId="0" fillId="16" borderId="4" xfId="0" applyNumberFormat="1" applyFill="1" applyBorder="1" applyAlignment="1">
      <x:alignment horizontal="center"/>
    </x:xf>
    <x:xf numFmtId="1" fontId="0" fillId="16" borderId="14" xfId="0" applyNumberFormat="1" applyFill="1" applyBorder="1" applyAlignment="1">
      <x:alignment horizontal="center"/>
    </x:xf>
    <x:xf numFmtId="1" fontId="0" fillId="2" borderId="28" xfId="0" applyNumberFormat="1" applyFill="1" applyBorder="1" applyAlignment="1">
      <x:alignment horizontal="center"/>
    </x:xf>
    <x:xf numFmtId="0" fontId="0" fillId="2" borderId="28" xfId="0" applyFill="1" applyBorder="1" applyAlignment="1">
      <x:alignment horizontal="center" vertical="center"/>
    </x:xf>
    <x:xf numFmtId="1" fontId="44" fillId="2" borderId="5" xfId="0" applyNumberFormat="1" applyFont="1" applyFill="1" applyBorder="1" applyAlignment="1">
      <x:alignment horizontal="center"/>
    </x:xf>
    <x:xf numFmtId="1" fontId="44" fillId="2" borderId="15" xfId="0" applyNumberFormat="1" applyFont="1" applyFill="1" applyBorder="1" applyAlignment="1">
      <x:alignment horizontal="center"/>
    </x:xf>
    <x:xf numFmtId="1" fontId="44" fillId="2" borderId="5" xfId="0" applyNumberFormat="1" applyFont="1" applyFill="1" applyBorder="1" applyAlignment="1">
      <x:alignment horizontal="center" vertical="center"/>
    </x:xf>
    <x:xf numFmtId="1" fontId="44" fillId="2" borderId="15" xfId="0" applyNumberFormat="1" applyFont="1" applyFill="1" applyBorder="1" applyAlignment="1">
      <x:alignment horizontal="center" vertical="center"/>
    </x:xf>
    <x:xf numFmtId="0" fontId="44" fillId="3" borderId="30" xfId="0" applyFont="1" applyFill="1" applyBorder="1" applyAlignment="1">
      <x:alignment horizontal="center"/>
    </x:xf>
    <x:xf numFmtId="0" fontId="44" fillId="3" borderId="31" xfId="0" applyFont="1" applyFill="1" applyBorder="1" applyAlignment="1">
      <x:alignment horizontal="center"/>
    </x:xf>
    <x:xf numFmtId="14" fontId="43" fillId="16" borderId="1" xfId="0" applyNumberFormat="1" applyFont="1" applyFill="1" applyBorder="1" applyAlignment="1">
      <x:alignment horizontal="center" vertical="center"/>
    </x:xf>
    <x:xf numFmtId="14" fontId="43" fillId="16" borderId="4" xfId="0" applyNumberFormat="1" applyFont="1" applyFill="1" applyBorder="1" applyAlignment="1">
      <x:alignment horizontal="center" vertical="center"/>
    </x:xf>
    <x:xf numFmtId="14" fontId="43" fillId="16" borderId="13" xfId="0" applyNumberFormat="1" applyFont="1" applyFill="1" applyBorder="1" applyAlignment="1">
      <x:alignment horizontal="center" vertical="center"/>
    </x:xf>
    <x:xf numFmtId="14" fontId="43" fillId="16" borderId="14" xfId="0" applyNumberFormat="1" applyFont="1" applyFill="1" applyBorder="1" applyAlignment="1">
      <x:alignment horizontal="center" vertical="center"/>
    </x:xf>
    <x:xf numFmtId="1" fontId="0" fillId="16" borderId="21" xfId="0" applyNumberFormat="1" applyFill="1" applyBorder="1" applyAlignment="1">
      <x:alignment horizontal="center"/>
    </x:xf>
    <x:xf numFmtId="1" fontId="0" fillId="16" borderId="15" xfId="0" applyNumberFormat="1" applyFill="1" applyBorder="1" applyAlignment="1">
      <x:alignment horizontal="center"/>
    </x:xf>
    <x:xf numFmtId="1" fontId="0" fillId="2" borderId="20" xfId="0" applyNumberFormat="1" applyFill="1" applyBorder="1" applyAlignment="1">
      <x:alignment horizontal="center" vertical="center"/>
    </x:xf>
    <x:xf numFmtId="1" fontId="0" fillId="2" borderId="10" xfId="0" applyNumberFormat="1" applyFill="1" applyBorder="1" applyAlignment="1">
      <x:alignment horizontal="center"/>
    </x:xf>
    <x:xf numFmtId="1" fontId="0" fillId="2" borderId="20" xfId="0" applyNumberFormat="1" applyFill="1" applyBorder="1" applyAlignment="1">
      <x:alignment horizontal="center"/>
    </x:xf>
    <x:xf numFmtId="14" fontId="6" fillId="2" borderId="5" xfId="0" applyNumberFormat="1" applyFont="1" applyFill="1" applyBorder="1" applyAlignment="1">
      <x:alignment horizontal="left" vertical="center" wrapText="1"/>
    </x:xf>
    <x:xf numFmtId="14" fontId="43" fillId="2" borderId="21" xfId="0" applyNumberFormat="1" applyFont="1" applyFill="1" applyBorder="1" applyAlignment="1">
      <x:alignment horizontal="left" vertical="center" wrapText="1"/>
    </x:xf>
    <x:xf numFmtId="0" fontId="0" fillId="2" borderId="28" xfId="0" applyFill="1" applyBorder="1" applyAlignment="1">
      <x:alignment horizontal="center"/>
    </x:xf>
    <x:xf numFmtId="14" fontId="43" fillId="16" borderId="12" xfId="0" applyNumberFormat="1" applyFont="1" applyFill="1" applyBorder="1" applyAlignment="1">
      <x:alignment horizontal="center" vertical="center"/>
    </x:xf>
    <x:xf numFmtId="2" fontId="0" fillId="2" borderId="11" xfId="0" applyNumberFormat="1" applyFill="1" applyBorder="1" applyAlignment="1">
      <x:alignment horizontal="center" vertical="center"/>
    </x:xf>
    <x:xf numFmtId="2" fontId="0" fillId="2" borderId="54" xfId="0" applyNumberFormat="1" applyFill="1" applyBorder="1" applyAlignment="1">
      <x:alignment horizontal="center" vertical="center"/>
    </x:xf>
    <x:xf numFmtId="2" fontId="0" fillId="2" borderId="5" xfId="0" applyNumberFormat="1" applyFill="1" applyBorder="1" applyAlignment="1">
      <x:alignment horizontal="center"/>
    </x:xf>
    <x:xf numFmtId="2" fontId="0" fillId="2" borderId="15" xfId="0" applyNumberFormat="1" applyFill="1" applyBorder="1" applyAlignment="1">
      <x:alignment horizontal="center"/>
    </x:xf>
    <x:xf numFmtId="176" fontId="0" fillId="2" borderId="23" xfId="0" applyNumberFormat="1" applyFill="1" applyBorder="1" applyAlignment="1">
      <x:alignment horizontal="center" vertical="center"/>
    </x:xf>
    <x:xf numFmtId="176" fontId="0" fillId="2" borderId="25" xfId="0" applyNumberFormat="1" applyFill="1" applyBorder="1" applyAlignment="1">
      <x:alignment horizontal="center" vertical="center"/>
    </x:xf>
    <x:xf numFmtId="1" fontId="0" fillId="2" borderId="11" xfId="0" applyNumberFormat="1" applyFill="1" applyBorder="1" applyAlignment="1">
      <x:alignment horizontal="center" vertical="center"/>
    </x:xf>
    <x:xf numFmtId="1" fontId="0" fillId="2" borderId="54" xfId="0" applyNumberFormat="1" applyFill="1" applyBorder="1" applyAlignment="1">
      <x:alignment horizontal="center" vertical="center"/>
    </x:xf>
    <x:xf numFmtId="1" fontId="0" fillId="2" borderId="23" xfId="0" applyNumberFormat="1" applyFill="1" applyBorder="1" applyAlignment="1">
      <x:alignment horizontal="center" vertical="center"/>
    </x:xf>
    <x:xf numFmtId="1" fontId="0" fillId="2" borderId="25" xfId="0" applyNumberFormat="1" applyFill="1" applyBorder="1" applyAlignment="1">
      <x:alignment horizontal="center" vertical="center"/>
    </x:xf>
    <x:xf numFmtId="174" fontId="0" fillId="2" borderId="11" xfId="0" applyNumberFormat="1" applyFill="1" applyBorder="1" applyAlignment="1">
      <x:alignment horizontal="center" vertical="center"/>
    </x:xf>
    <x:xf numFmtId="174" fontId="0" fillId="2" borderId="54" xfId="0" applyNumberFormat="1" applyFill="1" applyBorder="1" applyAlignment="1">
      <x:alignment horizontal="center" vertical="center"/>
    </x:xf>
    <x:xf numFmtId="1" fontId="0" fillId="2" borderId="52" xfId="0" applyNumberFormat="1" applyFill="1" applyBorder="1" applyAlignment="1">
      <x:alignment horizontal="center" vertical="center"/>
    </x:xf>
    <x:xf numFmtId="1" fontId="0" fillId="2" borderId="30" xfId="0" applyNumberFormat="1" applyFill="1" applyBorder="1" applyAlignment="1">
      <x:alignment horizontal="center" vertical="center"/>
    </x:xf>
    <x:xf numFmtId="14" fontId="41" fillId="2" borderId="32" xfId="0" applyNumberFormat="1" applyFont="1" applyFill="1" applyBorder="1" applyAlignment="1">
      <x:alignment horizontal="center" vertical="center"/>
    </x:xf>
    <x:xf numFmtId="14" fontId="43" fillId="2" borderId="33" xfId="0" applyNumberFormat="1" applyFont="1" applyFill="1" applyBorder="1" applyAlignment="1">
      <x:alignment horizontal="center" vertical="center"/>
    </x:xf>
    <x:xf numFmtId="0" fontId="54" fillId="20" borderId="7" xfId="0" applyFont="1" applyFill="1" applyBorder="1" applyAlignment="1">
      <x:alignment horizontal="center"/>
    </x:xf>
    <x:xf numFmtId="0" fontId="54" fillId="20" borderId="8" xfId="0" applyFont="1" applyFill="1" applyBorder="1" applyAlignment="1">
      <x:alignment horizontal="center"/>
    </x:xf>
    <x:xf numFmtId="0" fontId="44" fillId="2" borderId="0" xfId="0" applyFont="1" applyFill="1" applyAlignment="1">
      <x:alignment horizontal="center"/>
    </x:xf>
    <x:xf numFmtId="0" fontId="44" fillId="3" borderId="34" xfId="0" applyFont="1" applyFill="1" applyBorder="1" applyAlignment="1">
      <x:alignment horizontal="center"/>
    </x:xf>
    <x:xf numFmtId="0" fontId="43" fillId="3" borderId="36" xfId="0" applyFont="1" applyFill="1" applyBorder="1" applyAlignment="1">
      <x:alignment horizontal="center"/>
    </x:xf>
    <x:xf numFmtId="0" fontId="43" fillId="3" borderId="37" xfId="0" applyFont="1" applyFill="1" applyBorder="1" applyAlignment="1">
      <x:alignment horizontal="center"/>
    </x:xf>
    <x:xf numFmtId="0" fontId="59" fillId="2" borderId="0" xfId="0" applyFont="1" applyFill="1" applyAlignment="1">
      <x:alignment horizontal="center"/>
    </x:xf>
    <x:xf numFmtId="14" fontId="20" fillId="2" borderId="32" xfId="0" applyNumberFormat="1" applyFont="1" applyFill="1" applyBorder="1" applyAlignment="1">
      <x:alignment horizontal="center" vertical="center"/>
    </x:xf>
    <x:xf numFmtId="14" fontId="43" fillId="2" borderId="32" xfId="0" applyNumberFormat="1" applyFont="1" applyFill="1" applyBorder="1" applyAlignment="1">
      <x:alignment horizontal="center" vertical="center"/>
    </x:xf>
    <x:xf numFmtId="0" fontId="58" fillId="4" borderId="1" xfId="0" applyFont="1" applyFill="1" applyBorder="1" applyAlignment="1">
      <x:alignment horizontal="center" vertical="center"/>
    </x:xf>
    <x:xf numFmtId="0" fontId="58" fillId="4" borderId="2" xfId="0" applyFont="1" applyFill="1" applyBorder="1" applyAlignment="1">
      <x:alignment horizontal="center" vertical="center"/>
    </x:xf>
    <x:xf numFmtId="0" fontId="58" fillId="4" borderId="3" xfId="0" applyFont="1" applyFill="1" applyBorder="1" applyAlignment="1">
      <x:alignment horizontal="center" vertical="center"/>
    </x:xf>
    <x:xf numFmtId="0" fontId="58" fillId="4" borderId="13" xfId="0" applyFont="1" applyFill="1" applyBorder="1" applyAlignment="1">
      <x:alignment horizontal="center" vertical="center"/>
    </x:xf>
    <x:xf numFmtId="0" fontId="58" fillId="4" borderId="51" xfId="0" applyFont="1" applyFill="1" applyBorder="1" applyAlignment="1">
      <x:alignment horizontal="center" vertical="center"/>
    </x:xf>
    <x:xf numFmtId="0" fontId="58" fillId="4" borderId="26" xfId="0" applyFont="1" applyFill="1" applyBorder="1" applyAlignment="1">
      <x:alignment horizontal="center" vertical="center"/>
    </x:xf>
    <x:xf numFmtId="20" fontId="51" fillId="11" borderId="7" xfId="0" applyNumberFormat="1" applyFont="1" applyFill="1" applyBorder="1" applyAlignment="1">
      <x:alignment horizontal="center" vertical="center"/>
    </x:xf>
    <x:xf numFmtId="20" fontId="51" fillId="11" borderId="29" xfId="0" applyNumberFormat="1" applyFont="1" applyFill="1" applyBorder="1" applyAlignment="1">
      <x:alignment horizontal="center" vertical="center"/>
    </x:xf>
    <x:xf numFmtId="20" fontId="51" fillId="11" borderId="8" xfId="0" applyNumberFormat="1" applyFont="1" applyFill="1" applyBorder="1" applyAlignment="1">
      <x:alignment horizontal="center" vertical="center"/>
    </x:xf>
    <x:xf numFmtId="20" fontId="53" fillId="10" borderId="7" xfId="0" applyNumberFormat="1" applyFont="1" applyFill="1" applyBorder="1" applyAlignment="1">
      <x:alignment horizontal="center"/>
    </x:xf>
    <x:xf numFmtId="20" fontId="53" fillId="10" borderId="29" xfId="0" applyNumberFormat="1" applyFont="1" applyFill="1" applyBorder="1" applyAlignment="1">
      <x:alignment horizontal="center"/>
    </x:xf>
    <x:xf numFmtId="20" fontId="53" fillId="10" borderId="8" xfId="0" applyNumberFormat="1" applyFont="1" applyFill="1" applyBorder="1" applyAlignment="1">
      <x:alignment horizontal="center"/>
    </x:xf>
    <x:xf numFmtId="0" fontId="51" fillId="11" borderId="29" xfId="0" applyFont="1" applyFill="1" applyBorder="1" applyAlignment="1">
      <x:alignment horizontal="center" vertical="center"/>
    </x:xf>
    <x:xf numFmtId="0" fontId="51" fillId="11" borderId="8" xfId="0" applyFont="1" applyFill="1" applyBorder="1" applyAlignment="1">
      <x:alignment horizontal="center" vertical="center"/>
    </x:xf>
    <x:xf numFmtId="0" fontId="51" fillId="11" borderId="7" xfId="0" applyFont="1" applyFill="1" applyBorder="1" applyAlignment="1">
      <x:alignment horizontal="center" vertical="center"/>
    </x:xf>
    <x:xf numFmtId="14" fontId="49" fillId="7" borderId="5" xfId="0" applyNumberFormat="1" applyFont="1" applyFill="1" applyBorder="1" applyAlignment="1">
      <x:alignment horizontal="center" vertical="center"/>
    </x:xf>
    <x:xf numFmtId="14" fontId="49" fillId="7" borderId="21" xfId="0" applyNumberFormat="1" applyFont="1" applyFill="1" applyBorder="1" applyAlignment="1">
      <x:alignment horizontal="center" vertical="center"/>
    </x:xf>
    <x:xf numFmtId="0" fontId="50" fillId="2" borderId="20" xfId="0" applyFont="1" applyFill="1" applyBorder="1" applyAlignment="1">
      <x:alignment horizontal="center"/>
    </x:xf>
    <x:xf numFmtId="0" fontId="50" fillId="2" borderId="21" xfId="0" applyFont="1" applyFill="1" applyBorder="1" applyAlignment="1">
      <x:alignment horizontal="center"/>
    </x:xf>
    <x:xf numFmtId="0" fontId="50" fillId="2" borderId="28" xfId="0" applyFont="1" applyFill="1" applyBorder="1" applyAlignment="1">
      <x:alignment horizontal="center"/>
    </x:xf>
    <x:xf numFmtId="0" fontId="50" fillId="2" borderId="20" xfId="0" applyFont="1" applyFill="1" applyBorder="1" applyAlignment="1">
      <x:alignment horizontal="center" vertical="center"/>
    </x:xf>
    <x:xf numFmtId="0" fontId="50" fillId="2" borderId="21" xfId="0" applyFont="1" applyFill="1" applyBorder="1" applyAlignment="1">
      <x:alignment horizontal="center" vertical="center"/>
    </x:xf>
    <x:xf numFmtId="0" fontId="50" fillId="2" borderId="28" xfId="0" applyFont="1" applyFill="1" applyBorder="1" applyAlignment="1">
      <x:alignment horizontal="center" vertical="center"/>
    </x:xf>
    <x:xf numFmtId="0" fontId="0" fillId="2" borderId="20" xfId="0" applyFill="1" applyBorder="1" applyAlignment="1">
      <x:alignment horizontal="center"/>
    </x:xf>
    <x:xf numFmtId="0" fontId="0" fillId="2" borderId="21" xfId="0" applyFill="1" applyBorder="1" applyAlignment="1">
      <x:alignment horizontal="center"/>
    </x:xf>
    <x:xf numFmtId="0" fontId="44" fillId="10" borderId="12" xfId="0" applyFont="1" applyFill="1" applyBorder="1" applyAlignment="1">
      <x:alignment horizontal="center" vertical="center"/>
    </x:xf>
    <x:xf numFmtId="14" fontId="49" fillId="7" borderId="20" xfId="0" applyNumberFormat="1" applyFont="1" applyFill="1" applyBorder="1" applyAlignment="1">
      <x:alignment horizontal="center" vertical="center"/>
    </x:xf>
    <x:xf numFmtId="0" fontId="44" fillId="10" borderId="12" xfId="0" applyFont="1" applyFill="1" applyBorder="1" applyAlignment="1">
      <x:alignment horizontal="center"/>
    </x:xf>
    <x:xf numFmtId="14" fontId="49" fillId="7" borderId="57" xfId="0" applyNumberFormat="1" applyFont="1" applyFill="1" applyBorder="1" applyAlignment="1">
      <x:alignment horizontal="center" vertical="center"/>
    </x:xf>
    <x:xf numFmtId="14" fontId="49" fillId="7" borderId="60" xfId="0" applyNumberFormat="1" applyFont="1" applyFill="1" applyBorder="1" applyAlignment="1">
      <x:alignment horizontal="center" vertical="center"/>
    </x:xf>
    <x:xf numFmtId="14" fontId="49" fillId="7" borderId="24" xfId="0" applyNumberFormat="1" applyFont="1" applyFill="1" applyBorder="1" applyAlignment="1">
      <x:alignment horizontal="center" vertical="center"/>
    </x:xf>
    <x:xf numFmtId="14" fontId="49" fillId="7" borderId="12" xfId="0" applyNumberFormat="1" applyFont="1" applyFill="1" applyBorder="1" applyAlignment="1">
      <x:alignment horizontal="center" vertical="center"/>
    </x:xf>
    <x:xf numFmtId="14" fontId="49" fillId="7" borderId="28" xfId="0" applyNumberFormat="1" applyFont="1" applyFill="1" applyBorder="1" applyAlignment="1">
      <x:alignment horizontal="center" vertical="center"/>
    </x:xf>
    <x:xf numFmtId="0" fontId="0" fillId="2" borderId="20" xfId="0" applyFill="1" applyBorder="1" applyAlignment="1">
      <x:alignment horizontal="center" vertical="center"/>
    </x:xf>
    <x:xf numFmtId="0" fontId="0" fillId="2" borderId="21" xfId="0" applyFill="1" applyBorder="1" applyAlignment="1">
      <x:alignment horizontal="center" vertical="center"/>
    </x:xf>
    <x:xf numFmtId="0" fontId="50" fillId="2" borderId="12" xfId="0" applyFont="1" applyFill="1" applyBorder="1"/>
    <x:xf numFmtId="14" fontId="49" fillId="2" borderId="12" xfId="0" applyNumberFormat="1" applyFont="1" applyFill="1" applyBorder="1" applyAlignment="1">
      <x:alignment horizontal="center" vertical="center"/>
    </x:xf>
    <x:xf numFmtId="0" fontId="0" fillId="2" borderId="12" xfId="0" applyFill="1" applyBorder="1"/>
    <x:xf numFmtId="0" fontId="49" fillId="2" borderId="12" xfId="0" applyFont="1" applyFill="1" applyBorder="1" applyAlignment="1">
      <x:alignment horizontal="left" vertical="top" wrapText="1"/>
    </x:xf>
    <x:xf numFmtId="0" fontId="49" fillId="8" borderId="12" xfId="0" applyFont="1" applyFill="1" applyBorder="1" applyAlignment="1">
      <x:alignment horizontal="center" vertical="center"/>
    </x:xf>
    <x:xf numFmtId="0" fontId="49" fillId="8" borderId="20" xfId="0" applyFont="1" applyFill="1" applyBorder="1" applyAlignment="1">
      <x:alignment horizontal="center" vertical="center"/>
    </x:xf>
    <x:xf numFmtId="0" fontId="49" fillId="8" borderId="21" xfId="0" applyFont="1" applyFill="1" applyBorder="1" applyAlignment="1">
      <x:alignment horizontal="center" vertical="center"/>
    </x:xf>
    <x:xf numFmtId="0" fontId="49" fillId="8" borderId="28" xfId="0" applyFont="1" applyFill="1" applyBorder="1" applyAlignment="1">
      <x:alignment horizontal="center" vertical="center"/>
    </x:xf>
    <x:xf numFmtId="0" fontId="49" fillId="2" borderId="59" xfId="0" applyFont="1" applyFill="1" applyBorder="1" applyAlignment="1">
      <x:alignment horizontal="center" vertical="top" wrapText="1"/>
    </x:xf>
    <x:xf numFmtId="0" fontId="49" fillId="2" borderId="61" xfId="0" applyFont="1" applyFill="1" applyBorder="1" applyAlignment="1">
      <x:alignment horizontal="center" vertical="top" wrapText="1"/>
    </x:xf>
    <x:xf numFmtId="0" fontId="49" fillId="2" borderId="62" xfId="0" applyFont="1" applyFill="1" applyBorder="1" applyAlignment="1">
      <x:alignment horizontal="center" vertical="top" wrapText="1"/>
    </x:xf>
    <x:xf numFmtId="0" fontId="49" fillId="2" borderId="63" xfId="0" applyFont="1" applyFill="1" applyBorder="1" applyAlignment="1">
      <x:alignment horizontal="center" vertical="top" wrapText="1"/>
    </x:xf>
    <x:xf numFmtId="0" fontId="49" fillId="2" borderId="64" xfId="0" applyFont="1" applyFill="1" applyBorder="1" applyAlignment="1">
      <x:alignment horizontal="center" vertical="top" wrapText="1"/>
    </x:xf>
    <x:xf numFmtId="0" fontId="49" fillId="2" borderId="65" xfId="0" applyFont="1" applyFill="1" applyBorder="1" applyAlignment="1">
      <x:alignment horizontal="center" vertical="top" wrapText="1"/>
    </x:xf>
    <x:xf numFmtId="0" fontId="0" fillId="2" borderId="63" xfId="0" applyFill="1" applyBorder="1" applyAlignment="1">
      <x:alignment horizontal="center"/>
    </x:xf>
    <x:xf numFmtId="0" fontId="0" fillId="2" borderId="64" xfId="0" applyFill="1" applyBorder="1" applyAlignment="1">
      <x:alignment horizontal="center"/>
    </x:xf>
    <x:xf numFmtId="0" fontId="0" fillId="2" borderId="65" xfId="0" applyFill="1" applyBorder="1" applyAlignment="1">
      <x:alignment horizontal="center"/>
    </x:xf>
    <x:xf numFmtId="0" fontId="66" fillId="0" borderId="0" xfId="0" applyNumberFormat="1" applyFont="1" applyFill="1" applyBorder="1"/>
    <x:xf numFmtId="1" fontId="66" fillId="0" borderId="0" xfId="0" applyNumberFormat="1" applyFont="1" applyFill="1" applyBorder="1" applyAlignment="1">
      <x:alignment horizontal="center"/>
    </x:xf>
    <x:xf numFmtId="0" fontId="66" fillId="0" borderId="0" xfId="0" applyNumberFormat="1" applyFont="1" applyFill="1" applyBorder="1" applyAlignment="1">
      <x:alignment horizontal="center"/>
    </x:xf>
    <x:xf numFmtId="0" fontId="67" fillId="15" borderId="51" xfId="0" applyNumberFormat="1" applyFont="1" applyFill="1" applyBorder="1" applyAlignment="1">
      <x:alignment horizontal="center"/>
    </x:xf>
    <x:xf numFmtId="0" fontId="68" fillId="15" borderId="0" xfId="0" applyNumberFormat="1" applyFont="1" applyFill="1" applyBorder="1" applyAlignment="1">
      <x:alignment horizontal="center"/>
    </x:xf>
    <x:xf numFmtId="0" fontId="66" fillId="0" borderId="38" xfId="0" applyNumberFormat="1" applyFont="1" applyFill="1" applyBorder="1"/>
    <x:xf numFmtId="1" fontId="66" fillId="0" borderId="38" xfId="0" applyNumberFormat="1" applyFont="1" applyFill="1" applyBorder="1" applyAlignment="1">
      <x:alignment horizontal="center"/>
    </x:xf>
    <x:xf numFmtId="0" fontId="66" fillId="0" borderId="38" xfId="0" applyNumberFormat="1" applyFont="1" applyFill="1" applyBorder="1" applyAlignment="1">
      <x:alignment horizontal="center"/>
    </x:xf>
    <x:xf numFmtId="164" fontId="66" fillId="0" borderId="38" xfId="0" applyNumberFormat="1" applyFont="1" applyFill="1" applyBorder="1" applyAlignment="1">
      <x:alignment horizontal="center"/>
    </x:xf>
    <x:xf numFmtId="0" fontId="66" fillId="0" borderId="39" xfId="0" applyNumberFormat="1" applyFont="1" applyFill="1" applyBorder="1"/>
    <x:xf numFmtId="0" fontId="67" fillId="3" borderId="40" xfId="0" applyNumberFormat="1" applyFont="1" applyFill="1" applyBorder="1" applyAlignment="1">
      <x:alignment horizontal="center" vertical="center" wrapText="1"/>
    </x:xf>
    <x:xf numFmtId="1" fontId="67" fillId="3" borderId="41" xfId="0" applyNumberFormat="1" applyFont="1" applyFill="1" applyBorder="1" applyAlignment="1">
      <x:alignment horizontal="center" vertical="center" wrapText="1"/>
    </x:xf>
    <x:xf numFmtId="0" fontId="66" fillId="3" borderId="42" xfId="0" applyNumberFormat="1" applyFont="1" applyFill="1" applyBorder="1" applyAlignment="1">
      <x:alignment vertical="center"/>
    </x:xf>
    <x:xf numFmtId="0" fontId="66" fillId="3" borderId="43" xfId="0" applyNumberFormat="1" applyFont="1" applyFill="1" applyBorder="1" applyAlignment="1">
      <x:alignment vertical="center"/>
    </x:xf>
    <x:xf numFmtId="1" fontId="67" fillId="3" borderId="40" xfId="0" applyNumberFormat="1" applyFont="1" applyFill="1" applyBorder="1" applyAlignment="1">
      <x:alignment horizontal="center" vertical="center" wrapText="1"/>
    </x:xf>
    <x:xf numFmtId="0" fontId="67" fillId="3" borderId="41" xfId="0" applyNumberFormat="1" applyFont="1" applyFill="1" applyBorder="1" applyAlignment="1">
      <x:alignment horizontal="center" vertical="center" wrapText="1"/>
    </x:xf>
    <x:xf numFmtId="0" fontId="67" fillId="3" borderId="42" xfId="0" applyNumberFormat="1" applyFont="1" applyFill="1" applyBorder="1" applyAlignment="1">
      <x:alignment horizontal="center" vertical="center"/>
    </x:xf>
    <x:xf numFmtId="0" fontId="67" fillId="3" borderId="43" xfId="0" applyNumberFormat="1" applyFont="1" applyFill="1" applyBorder="1" applyAlignment="1">
      <x:alignment horizontal="center" vertical="center"/>
    </x:xf>
    <x:xf numFmtId="0" fontId="67" fillId="3" borderId="42" xfId="0" applyNumberFormat="1" applyFont="1" applyFill="1" applyBorder="1" applyAlignment="1">
      <x:alignment horizontal="center" vertical="center" wrapText="1"/>
    </x:xf>
    <x:xf numFmtId="0" fontId="67" fillId="3" borderId="43" xfId="0" applyNumberFormat="1" applyFont="1" applyFill="1" applyBorder="1" applyAlignment="1">
      <x:alignment horizontal="center" vertical="center" wrapText="1"/>
    </x:xf>
    <x:xf numFmtId="0" fontId="67" fillId="0" borderId="0" xfId="0" applyNumberFormat="1" applyFont="1" applyFill="1" applyBorder="1" applyAlignment="1">
      <x:alignment wrapText="1"/>
    </x:xf>
    <x:xf numFmtId="0" fontId="66" fillId="3" borderId="44" xfId="0" applyNumberFormat="1" applyFont="1" applyFill="1" applyBorder="1" applyAlignment="1">
      <x:alignment vertical="center"/>
    </x:xf>
    <x:xf numFmtId="1" fontId="67" fillId="3" borderId="45" xfId="0" applyNumberFormat="1" applyFont="1" applyFill="1" applyBorder="1" applyAlignment="1">
      <x:alignment horizontal="center" vertical="center" wrapText="1"/>
    </x:xf>
    <x:xf numFmtId="0" fontId="67" fillId="3" borderId="45" xfId="0" applyNumberFormat="1" applyFont="1" applyFill="1" applyBorder="1" applyAlignment="1">
      <x:alignment horizontal="center" vertical="center" wrapText="1"/>
    </x:xf>
    <x:xf numFmtId="1" fontId="67" fillId="3" borderId="44" xfId="0" applyNumberFormat="1" applyFont="1" applyFill="1" applyBorder="1" applyAlignment="1">
      <x:alignment horizontal="center" vertical="center" wrapText="1"/>
    </x:xf>
    <x:xf numFmtId="0" fontId="66" fillId="3" borderId="46" xfId="0" applyNumberFormat="1" applyFont="1" applyFill="1" applyBorder="1" applyAlignment="1">
      <x:alignment vertical="center"/>
    </x:xf>
    <x:xf numFmtId="164" fontId="67" fillId="3" borderId="45" xfId="0" applyNumberFormat="1" applyFont="1" applyFill="1" applyBorder="1" applyAlignment="1">
      <x:alignment horizontal="center" vertical="center" wrapText="1"/>
    </x:xf>
    <x:xf numFmtId="0" fontId="66" fillId="0" borderId="47" xfId="0" applyNumberFormat="1" applyFont="1" applyFill="1" applyBorder="1"/>
    <x:xf numFmtId="173" fontId="66" fillId="0" borderId="48" xfId="0" applyNumberFormat="1" applyFont="1" applyFill="1" applyBorder="1" applyAlignment="1">
      <x:alignment horizontal="center"/>
    </x:xf>
    <x:xf numFmtId="1" fontId="66" fillId="0" borderId="48" xfId="0" applyNumberFormat="1" applyFont="1" applyFill="1" applyBorder="1" applyAlignment="1">
      <x:alignment horizontal="center"/>
    </x:xf>
    <x:xf numFmtId="0" fontId="66" fillId="0" borderId="48" xfId="0" applyNumberFormat="1" applyFont="1" applyFill="1" applyBorder="1" applyAlignment="1">
      <x:alignment horizontal="center"/>
    </x:xf>
    <x:xf numFmtId="174" fontId="66" fillId="0" borderId="48" xfId="0" applyNumberFormat="1" applyFont="1" applyFill="1" applyBorder="1" applyAlignment="1">
      <x:alignment horizontal="center"/>
    </x:xf>
    <x:xf numFmtId="176" fontId="66" fillId="0" borderId="48" xfId="0" applyNumberFormat="1" applyFont="1" applyFill="1" applyBorder="1" applyAlignment="1">
      <x:alignment horizontal="center"/>
    </x:xf>
    <x:xf numFmtId="9" fontId="66" fillId="0" borderId="48" xfId="0" applyNumberFormat="1" applyFont="1" applyFill="1" applyBorder="1" applyAlignment="1">
      <x:alignment horizontal="center"/>
    </x:xf>
    <x:xf numFmtId="0" fontId="66" fillId="0" borderId="47" xfId="0" applyNumberFormat="1" applyFont="1" applyFill="1" applyBorder="1" applyAlignment="1">
      <x:alignment horizontal="center"/>
    </x:xf>
    <x:xf numFmtId="9" fontId="66" fillId="0" borderId="48" xfId="0" applyNumberFormat="1" applyFont="1" applyFill="1" applyBorder="1" applyAlignment="1">
      <x:alignment horizontal="center" vertical="center"/>
    </x:xf>
    <x:xf numFmtId="0" fontId="66" fillId="0" borderId="48" xfId="0" applyNumberFormat="1" applyFont="1" applyFill="1" applyBorder="1"/>
    <x:xf numFmtId="0" fontId="66" fillId="0" borderId="12" xfId="0" applyNumberFormat="1" applyFont="1" applyFill="1" applyBorder="1"/>
    <x:xf numFmtId="0" fontId="66" fillId="0" borderId="50" xfId="0" applyNumberFormat="1" applyFont="1" applyFill="1" applyBorder="1" applyAlignment="1">
      <x:alignment horizontal="center"/>
    </x:xf>
    <x:xf numFmtId="1" fontId="66" fillId="0" borderId="50" xfId="0" applyNumberFormat="1" applyFont="1" applyFill="1" applyBorder="1" applyAlignment="1">
      <x:alignment horizontal="center"/>
    </x:xf>
    <x:xf numFmtId="176" fontId="66" fillId="0" borderId="50" xfId="0" applyNumberFormat="1" applyFont="1" applyFill="1" applyBorder="1" applyAlignment="1">
      <x:alignment horizontal="center"/>
    </x:xf>
    <x:xf numFmtId="0" fontId="66" fillId="0" borderId="49" xfId="0" applyNumberFormat="1" applyFont="1" applyFill="1" applyBorder="1"/>
    <x:xf numFmtId="0" fontId="66" fillId="0" borderId="49" xfId="0" applyNumberFormat="1" applyFont="1" applyFill="1" applyBorder="1" applyAlignment="1">
      <x:alignment horizontal="center"/>
    </x:xf>
    <x:xf numFmtId="9" fontId="66" fillId="0" borderId="47" xfId="0" applyNumberFormat="1" applyFont="1" applyFill="1" applyBorder="1" applyAlignment="1">
      <x:alignment horizontal="center"/>
    </x:xf>
    <x:xf numFmtId="9" fontId="66" fillId="0" borderId="49" xfId="0" applyNumberFormat="1" applyFont="1" applyFill="1" applyBorder="1" applyAlignment="1">
      <x:alignment horizontal="center"/>
    </x:xf>
    <x:xf numFmtId="9" fontId="66" fillId="0" borderId="12" xfId="0" applyNumberFormat="1" applyFont="1" applyFill="1" applyBorder="1" applyAlignment="1">
      <x:alignment horizontal="center"/>
    </x:xf>
    <x:xf numFmtId="2" fontId="66" fillId="0" borderId="48" xfId="0" applyNumberFormat="1" applyFont="1" applyFill="1" applyBorder="1" applyAlignment="1">
      <x:alignment horizontal="center"/>
    </x:xf>
    <x:xf numFmtId="1" fontId="66" fillId="24" borderId="48" xfId="0" applyNumberFormat="1" applyFont="1" applyFill="1" applyBorder="1" applyAlignment="1">
      <x:alignment horizontal="center"/>
    </x:xf>
    <x:xf numFmtId="174" fontId="66" fillId="24" borderId="48" xfId="0" applyNumberFormat="1" applyFont="1" applyFill="1" applyBorder="1" applyAlignment="1">
      <x:alignment horizontal="center"/>
    </x:xf>
    <x:xf numFmtId="176" fontId="66" fillId="24" borderId="48" xfId="0" applyNumberFormat="1" applyFont="1" applyFill="1" applyBorder="1" applyAlignment="1">
      <x:alignment horizontal="center"/>
    </x:xf>
    <x:xf numFmtId="0" fontId="66" fillId="24" borderId="48" xfId="0" applyNumberFormat="1" applyFont="1" applyFill="1" applyBorder="1" applyAlignment="1">
      <x:alignment horizontal="center"/>
    </x:xf>
    <x:xf numFmtId="1" fontId="66" fillId="0" borderId="47" xfId="0" applyNumberFormat="1" applyFont="1" applyFill="1" applyBorder="1" applyAlignment="1">
      <x:alignment horizontal="center"/>
    </x:xf>
    <x:xf numFmtId="174" fontId="66" fillId="0" borderId="47" xfId="0" applyNumberFormat="1" applyFont="1" applyFill="1" applyBorder="1" applyAlignment="1">
      <x:alignment horizontal="center"/>
    </x:xf>
    <x:xf numFmtId="9" fontId="66" fillId="0" borderId="47" xfId="0" applyNumberFormat="1" applyFont="1" applyFill="1" applyBorder="1" applyAlignment="1">
      <x:alignment horizontal="center" vertical="center"/>
    </x:xf>
    <x:xf numFmtId="1" fontId="66" fillId="0" borderId="12" xfId="0" applyNumberFormat="1" applyFont="1" applyFill="1" applyBorder="1" applyAlignment="1">
      <x:alignment horizontal="center"/>
    </x:xf>
    <x:xf numFmtId="174" fontId="66" fillId="0" borderId="12" xfId="0" applyNumberFormat="1" applyFont="1" applyFill="1" applyBorder="1" applyAlignment="1">
      <x:alignment horizontal="center"/>
    </x:xf>
    <x:xf numFmtId="0" fontId="66" fillId="0" borderId="12" xfId="0" applyNumberFormat="1" applyFont="1" applyFill="1" applyBorder="1" applyAlignment="1">
      <x:alignment horizontal="center"/>
    </x:xf>
    <x:xf numFmtId="9" fontId="66" fillId="0" borderId="12" xfId="0" applyNumberFormat="1" applyFont="1" applyFill="1" applyBorder="1" applyAlignment="1">
      <x:alignment horizontal="center" vertical="center"/>
    </x:xf>
    <x:xf numFmtId="173" fontId="66" fillId="0" borderId="47" xfId="0" applyNumberFormat="1" applyFont="1" applyFill="1" applyBorder="1" applyAlignment="1">
      <x:alignment horizontal="center"/>
    </x:xf>
    <x:xf numFmtId="1" fontId="66" fillId="0" borderId="20" xfId="0" applyNumberFormat="1" applyFont="1" applyFill="1" applyBorder="1" applyAlignment="1">
      <x:alignment horizontal="center"/>
    </x:xf>
    <x:xf numFmtId="174" fontId="66" fillId="0" borderId="20" xfId="0" applyNumberFormat="1" applyFont="1" applyFill="1" applyBorder="1" applyAlignment="1">
      <x:alignment horizontal="center"/>
    </x:xf>
    <x:xf numFmtId="0" fontId="66" fillId="0" borderId="20" xfId="0" applyNumberFormat="1" applyFont="1" applyFill="1" applyBorder="1"/>
    <x:xf numFmtId="9" fontId="66" fillId="0" borderId="20" xfId="0" applyNumberFormat="1" applyFont="1" applyFill="1" applyBorder="1" applyAlignment="1">
      <x:alignment horizontal="center"/>
    </x:xf>
    <x:xf numFmtId="0" fontId="66" fillId="0" borderId="20" xfId="0" applyNumberFormat="1" applyFont="1" applyFill="1" applyBorder="1" applyAlignment="1">
      <x:alignment horizontal="center"/>
    </x:xf>
    <x:xf numFmtId="9" fontId="66" fillId="0" borderId="20" xfId="0" applyNumberFormat="1" applyFont="1" applyFill="1" applyBorder="1" applyAlignment="1">
      <x:alignment horizontal="center" vertical="center"/>
    </x:xf>
    <x:xf numFmtId="173" fontId="66" fillId="14" borderId="12" xfId="0" applyNumberFormat="1" applyFont="1" applyFill="1" applyBorder="1" applyAlignment="1">
      <x:alignment horizontal="center"/>
    </x:xf>
    <x:xf numFmtId="1" fontId="66" fillId="14" borderId="12" xfId="0" applyNumberFormat="1" applyFont="1" applyFill="1" applyBorder="1" applyAlignment="1">
      <x:alignment horizontal="center"/>
    </x:xf>
    <x:xf numFmtId="2" fontId="66" fillId="14" borderId="12" xfId="0" applyNumberFormat="1" applyFont="1" applyFill="1" applyBorder="1" applyAlignment="1">
      <x:alignment horizontal="center"/>
    </x:xf>
    <x:xf numFmtId="176" fontId="66" fillId="14" borderId="12" xfId="0" applyNumberFormat="1" applyFont="1" applyFill="1" applyBorder="1" applyAlignment="1">
      <x:alignment horizontal="center"/>
    </x:xf>
    <x:xf numFmtId="1" fontId="66" fillId="14" borderId="48" xfId="0" applyNumberFormat="1" applyFont="1" applyFill="1" applyBorder="1" applyAlignment="1">
      <x:alignment horizontal="center"/>
    </x:xf>
    <x:xf numFmtId="9" fontId="66" fillId="14" borderId="12" xfId="0" applyNumberFormat="1" applyFont="1" applyFill="1" applyBorder="1" applyAlignment="1">
      <x:alignment horizontal="center"/>
    </x:xf>
    <x:xf numFmtId="0" fontId="66" fillId="14" borderId="12" xfId="0" applyNumberFormat="1" applyFont="1" applyFill="1" applyBorder="1" applyAlignment="1">
      <x:alignment horizontal="center"/>
    </x:xf>
    <x:xf numFmtId="164" fontId="66" fillId="14" borderId="12" xfId="0" applyNumberFormat="1" applyFont="1" applyFill="1" applyBorder="1" applyAlignment="1">
      <x:alignment horizontal="center"/>
    </x:xf>
    <x:xf numFmtId="0" fontId="66" fillId="14" borderId="12" xfId="0" applyNumberFormat="1" applyFont="1" applyFill="1" applyBorder="1"/>
    <x:xf numFmtId="0" fontId="67" fillId="14" borderId="12" xfId="0" applyNumberFormat="1" applyFont="1" applyFill="1" applyBorder="1" applyAlignment="1">
      <x:alignment horizontal="center" wrapText="1"/>
    </x:xf>
    <x:xf numFmtId="0" fontId="66" fillId="18" borderId="12" xfId="0" applyNumberFormat="1" applyFont="1" applyFill="1" applyBorder="1" applyAlignment="1">
      <x:alignment horizontal="center"/>
    </x:xf>
    <x:xf numFmtId="176" fontId="66" fillId="0" borderId="12" xfId="0" applyNumberFormat="1" applyFont="1" applyFill="1" applyBorder="1" applyAlignment="1">
      <x:alignment horizontal="center"/>
    </x:xf>
    <x:xf numFmtId="0" fontId="67" fillId="20" borderId="12" xfId="0" applyNumberFormat="1" applyFont="1" applyFill="1" applyBorder="1" applyAlignment="1">
      <x:alignment horizontal="center"/>
    </x:xf>
    <x:xf numFmtId="0" fontId="67" fillId="0" borderId="12" xfId="0" applyNumberFormat="1" applyFont="1" applyFill="1" applyBorder="1"/>
    <x:xf numFmtId="176" fontId="66" fillId="0" borderId="12" xfId="0" applyNumberFormat="1" applyFont="1" applyFill="1" applyBorder="1"/>
    <x:xf numFmtId="0" fontId="66" fillId="0" borderId="0" xfId="0" applyNumberFormat="1" applyFont="1" applyFill="1" applyBorder="1" applyAlignment="1">
      <x:alignment wrapText="1"/>
    </x:xf>
    <x:xf numFmtId="9" fontId="66" fillId="0" borderId="0" xfId="0" applyNumberFormat="1" applyFont="1" applyFill="1" applyBorder="1" applyAlignment="1">
      <x:alignment horizontal="center"/>
    </x:xf>
    <x:xf numFmtId="0" fontId="67" fillId="4" borderId="12" xfId="0" applyNumberFormat="1" applyFont="1" applyFill="1" applyBorder="1" applyAlignment="1">
      <x:alignment wrapText="1"/>
    </x:xf>
    <x:xf numFmtId="176" fontId="66" fillId="0" borderId="12" xfId="0" applyNumberFormat="1" applyFont="1" applyFill="1" applyBorder="1" applyAlignment="1">
      <x:alignment horizontal="center" vertical="center"/>
    </x:xf>
    <x:xf numFmtId="1" fontId="66" fillId="0" borderId="12" xfId="0" applyNumberFormat="1" applyFont="1" applyFill="1" applyBorder="1"/>
    <x:xf numFmtId="0" fontId="66" fillId="0" borderId="0" xfId="0" applyNumberFormat="1" applyFont="1" applyFill="1" applyBorder="1" applyAlignment="1">
      <x:alignment vertical="center"/>
    </x:xf>
    <x:xf numFmtId="1" fontId="66" fillId="0" borderId="0" xfId="0" applyNumberFormat="1" applyFont="1" applyFill="1" applyBorder="1" applyAlignment="1">
      <x:alignment horizontal="center" vertical="center"/>
    </x:xf>
    <x:xf numFmtId="0" fontId="66" fillId="0" borderId="0" xfId="0" applyNumberFormat="1" applyFont="1" applyFill="1" applyBorder="1" applyAlignment="1">
      <x:alignment horizontal="center" vertical="center"/>
    </x:xf>
    <x:xf numFmtId="0" fontId="67" fillId="15" borderId="51" xfId="0" applyNumberFormat="1" applyFont="1" applyFill="1" applyBorder="1" applyAlignment="1">
      <x:alignment horizontal="center" vertical="center"/>
    </x:xf>
    <x:xf numFmtId="0" fontId="68" fillId="15" borderId="0" xfId="0" applyNumberFormat="1" applyFont="1" applyFill="1" applyBorder="1" applyAlignment="1">
      <x:alignment horizontal="center" vertical="center"/>
    </x:xf>
    <x:xf numFmtId="0" fontId="66" fillId="0" borderId="38" xfId="0" applyNumberFormat="1" applyFont="1" applyFill="1" applyBorder="1" applyAlignment="1">
      <x:alignment vertical="center"/>
    </x:xf>
    <x:xf numFmtId="1" fontId="66" fillId="0" borderId="38" xfId="0" applyNumberFormat="1" applyFont="1" applyFill="1" applyBorder="1" applyAlignment="1">
      <x:alignment horizontal="center" vertical="center"/>
    </x:xf>
    <x:xf numFmtId="0" fontId="66" fillId="0" borderId="38" xfId="0" applyNumberFormat="1" applyFont="1" applyFill="1" applyBorder="1" applyAlignment="1">
      <x:alignment horizontal="center" vertical="center"/>
    </x:xf>
    <x:xf numFmtId="164" fontId="66" fillId="0" borderId="38" xfId="0" applyNumberFormat="1" applyFont="1" applyFill="1" applyBorder="1" applyAlignment="1">
      <x:alignment horizontal="center" vertical="center"/>
    </x:xf>
    <x:xf numFmtId="0" fontId="66" fillId="0" borderId="39" xfId="0" applyNumberFormat="1" applyFont="1" applyFill="1" applyBorder="1" applyAlignment="1">
      <x:alignment vertical="center"/>
    </x:xf>
    <x:xf numFmtId="0" fontId="67" fillId="0" borderId="0" xfId="0" applyNumberFormat="1" applyFont="1" applyFill="1" applyBorder="1" applyAlignment="1">
      <x:alignment vertical="center" wrapText="1"/>
    </x:xf>
    <x:xf numFmtId="0" fontId="66" fillId="0" borderId="47" xfId="0" applyNumberFormat="1" applyFont="1" applyFill="1" applyBorder="1" applyAlignment="1">
      <x:alignment vertical="center"/>
    </x:xf>
    <x:xf numFmtId="173" fontId="66" fillId="0" borderId="48" xfId="0" applyNumberFormat="1" applyFont="1" applyFill="1" applyBorder="1" applyAlignment="1">
      <x:alignment horizontal="center" vertical="center"/>
    </x:xf>
    <x:xf numFmtId="1" fontId="66" fillId="0" borderId="48" xfId="0" applyNumberFormat="1" applyFont="1" applyFill="1" applyBorder="1" applyAlignment="1">
      <x:alignment horizontal="center" vertical="center"/>
    </x:xf>
    <x:xf numFmtId="0" fontId="66" fillId="0" borderId="48" xfId="0" applyNumberFormat="1" applyFont="1" applyFill="1" applyBorder="1" applyAlignment="1">
      <x:alignment horizontal="center" vertical="center"/>
    </x:xf>
    <x:xf numFmtId="174" fontId="66" fillId="0" borderId="48" xfId="0" applyNumberFormat="1" applyFont="1" applyFill="1" applyBorder="1" applyAlignment="1">
      <x:alignment horizontal="center" vertical="center"/>
    </x:xf>
    <x:xf numFmtId="176" fontId="66" fillId="0" borderId="48" xfId="0" applyNumberFormat="1" applyFont="1" applyFill="1" applyBorder="1" applyAlignment="1">
      <x:alignment horizontal="center" vertical="center"/>
    </x:xf>
    <x:xf numFmtId="0" fontId="66" fillId="0" borderId="47" xfId="0" applyNumberFormat="1" applyFont="1" applyFill="1" applyBorder="1" applyAlignment="1">
      <x:alignment horizontal="center" vertical="center"/>
    </x:xf>
    <x:xf numFmtId="0" fontId="66" fillId="0" borderId="48" xfId="0" applyNumberFormat="1" applyFont="1" applyFill="1" applyBorder="1" applyAlignment="1">
      <x:alignment vertical="center"/>
    </x:xf>
    <x:xf numFmtId="0" fontId="66" fillId="0" borderId="12" xfId="0" applyNumberFormat="1" applyFont="1" applyFill="1" applyBorder="1" applyAlignment="1">
      <x:alignment vertical="center"/>
    </x:xf>
    <x:xf numFmtId="0" fontId="66" fillId="0" borderId="50" xfId="0" applyNumberFormat="1" applyFont="1" applyFill="1" applyBorder="1" applyAlignment="1">
      <x:alignment horizontal="center" vertical="center"/>
    </x:xf>
    <x:xf numFmtId="1" fontId="66" fillId="0" borderId="50" xfId="0" applyNumberFormat="1" applyFont="1" applyFill="1" applyBorder="1" applyAlignment="1">
      <x:alignment horizontal="center" vertical="center"/>
    </x:xf>
    <x:xf numFmtId="176" fontId="66" fillId="0" borderId="50" xfId="0" applyNumberFormat="1" applyFont="1" applyFill="1" applyBorder="1" applyAlignment="1">
      <x:alignment horizontal="center" vertical="center"/>
    </x:xf>
    <x:xf numFmtId="0" fontId="66" fillId="0" borderId="49" xfId="0" applyNumberFormat="1" applyFont="1" applyFill="1" applyBorder="1" applyAlignment="1">
      <x:alignment vertical="center"/>
    </x:xf>
    <x:xf numFmtId="0" fontId="66" fillId="0" borderId="49" xfId="0" applyNumberFormat="1" applyFont="1" applyFill="1" applyBorder="1" applyAlignment="1">
      <x:alignment horizontal="center" vertical="center"/>
    </x:xf>
    <x:xf numFmtId="9" fontId="66" fillId="0" borderId="49" xfId="0" applyNumberFormat="1" applyFont="1" applyFill="1" applyBorder="1" applyAlignment="1">
      <x:alignment horizontal="center" vertical="center"/>
    </x:xf>
    <x:xf numFmtId="2" fontId="66" fillId="0" borderId="48" xfId="0" applyNumberFormat="1" applyFont="1" applyFill="1" applyBorder="1" applyAlignment="1">
      <x:alignment horizontal="center" vertical="center"/>
    </x:xf>
    <x:xf numFmtId="1" fontId="66" fillId="24" borderId="48" xfId="0" applyNumberFormat="1" applyFont="1" applyFill="1" applyBorder="1" applyAlignment="1">
      <x:alignment horizontal="center" vertical="center"/>
    </x:xf>
    <x:xf numFmtId="174" fontId="66" fillId="24" borderId="48" xfId="0" applyNumberFormat="1" applyFont="1" applyFill="1" applyBorder="1" applyAlignment="1">
      <x:alignment horizontal="center" vertical="center"/>
    </x:xf>
    <x:xf numFmtId="176" fontId="66" fillId="24" borderId="48" xfId="0" applyNumberFormat="1" applyFont="1" applyFill="1" applyBorder="1" applyAlignment="1">
      <x:alignment horizontal="center" vertical="center"/>
    </x:xf>
    <x:xf numFmtId="0" fontId="66" fillId="24" borderId="48" xfId="0" applyNumberFormat="1" applyFont="1" applyFill="1" applyBorder="1" applyAlignment="1">
      <x:alignment horizontal="center" vertical="center"/>
    </x:xf>
    <x:xf numFmtId="1" fontId="66" fillId="0" borderId="47" xfId="0" applyNumberFormat="1" applyFont="1" applyFill="1" applyBorder="1" applyAlignment="1">
      <x:alignment horizontal="center" vertical="center"/>
    </x:xf>
    <x:xf numFmtId="174" fontId="66" fillId="0" borderId="47" xfId="0" applyNumberFormat="1" applyFont="1" applyFill="1" applyBorder="1" applyAlignment="1">
      <x:alignment horizontal="center" vertical="center"/>
    </x:xf>
    <x:xf numFmtId="1" fontId="66" fillId="0" borderId="12" xfId="0" applyNumberFormat="1" applyFont="1" applyFill="1" applyBorder="1" applyAlignment="1">
      <x:alignment horizontal="center" vertical="center"/>
    </x:xf>
    <x:xf numFmtId="174" fontId="66" fillId="0" borderId="12" xfId="0" applyNumberFormat="1" applyFont="1" applyFill="1" applyBorder="1" applyAlignment="1">
      <x:alignment horizontal="center" vertical="center"/>
    </x:xf>
    <x:xf numFmtId="0" fontId="66" fillId="0" borderId="12" xfId="0" applyNumberFormat="1" applyFont="1" applyFill="1" applyBorder="1" applyAlignment="1">
      <x:alignment horizontal="center" vertical="center"/>
    </x:xf>
    <x:xf numFmtId="173" fontId="66" fillId="0" borderId="47" xfId="0" applyNumberFormat="1" applyFont="1" applyFill="1" applyBorder="1" applyAlignment="1">
      <x:alignment horizontal="center" vertical="center"/>
    </x:xf>
    <x:xf numFmtId="1" fontId="66" fillId="0" borderId="20" xfId="0" applyNumberFormat="1" applyFont="1" applyFill="1" applyBorder="1" applyAlignment="1">
      <x:alignment horizontal="center" vertical="center"/>
    </x:xf>
    <x:xf numFmtId="174" fontId="66" fillId="0" borderId="20" xfId="0" applyNumberFormat="1" applyFont="1" applyFill="1" applyBorder="1" applyAlignment="1">
      <x:alignment horizontal="center" vertical="center"/>
    </x:xf>
    <x:xf numFmtId="0" fontId="66" fillId="0" borderId="20" xfId="0" applyNumberFormat="1" applyFont="1" applyFill="1" applyBorder="1" applyAlignment="1">
      <x:alignment vertical="center"/>
    </x:xf>
    <x:xf numFmtId="0" fontId="66" fillId="0" borderId="20" xfId="0" applyNumberFormat="1" applyFont="1" applyFill="1" applyBorder="1" applyAlignment="1">
      <x:alignment horizontal="center" vertical="center"/>
    </x:xf>
    <x:xf numFmtId="173" fontId="66" fillId="14" borderId="12" xfId="0" applyNumberFormat="1" applyFont="1" applyFill="1" applyBorder="1" applyAlignment="1">
      <x:alignment horizontal="center" vertical="center"/>
    </x:xf>
    <x:xf numFmtId="1" fontId="66" fillId="14" borderId="12" xfId="0" applyNumberFormat="1" applyFont="1" applyFill="1" applyBorder="1" applyAlignment="1">
      <x:alignment horizontal="center" vertical="center"/>
    </x:xf>
    <x:xf numFmtId="2" fontId="66" fillId="14" borderId="12" xfId="0" applyNumberFormat="1" applyFont="1" applyFill="1" applyBorder="1" applyAlignment="1">
      <x:alignment horizontal="center" vertical="center"/>
    </x:xf>
    <x:xf numFmtId="176" fontId="66" fillId="14" borderId="12" xfId="0" applyNumberFormat="1" applyFont="1" applyFill="1" applyBorder="1" applyAlignment="1">
      <x:alignment horizontal="center" vertical="center"/>
    </x:xf>
    <x:xf numFmtId="1" fontId="66" fillId="14" borderId="48" xfId="0" applyNumberFormat="1" applyFont="1" applyFill="1" applyBorder="1" applyAlignment="1">
      <x:alignment horizontal="center" vertical="center"/>
    </x:xf>
    <x:xf numFmtId="9" fontId="66" fillId="14" borderId="12" xfId="0" applyNumberFormat="1" applyFont="1" applyFill="1" applyBorder="1" applyAlignment="1">
      <x:alignment horizontal="center" vertical="center"/>
    </x:xf>
    <x:xf numFmtId="0" fontId="66" fillId="14" borderId="12" xfId="0" applyNumberFormat="1" applyFont="1" applyFill="1" applyBorder="1" applyAlignment="1">
      <x:alignment horizontal="center" vertical="center"/>
    </x:xf>
    <x:xf numFmtId="164" fontId="66" fillId="14" borderId="12" xfId="0" applyNumberFormat="1" applyFont="1" applyFill="1" applyBorder="1" applyAlignment="1">
      <x:alignment horizontal="center" vertical="center"/>
    </x:xf>
    <x:xf numFmtId="0" fontId="66" fillId="14" borderId="12" xfId="0" applyNumberFormat="1" applyFont="1" applyFill="1" applyBorder="1" applyAlignment="1">
      <x:alignment vertical="center"/>
    </x:xf>
    <x:xf numFmtId="0" fontId="67" fillId="14" borderId="12" xfId="0" applyNumberFormat="1" applyFont="1" applyFill="1" applyBorder="1" applyAlignment="1">
      <x:alignment horizontal="center" vertical="center" wrapText="1"/>
    </x:xf>
    <x:xf numFmtId="0" fontId="66" fillId="18" borderId="12" xfId="0" applyNumberFormat="1" applyFont="1" applyFill="1" applyBorder="1" applyAlignment="1">
      <x:alignment horizontal="center" vertical="center"/>
    </x:xf>
    <x:xf numFmtId="0" fontId="67" fillId="20" borderId="12" xfId="0" applyNumberFormat="1" applyFont="1" applyFill="1" applyBorder="1" applyAlignment="1">
      <x:alignment horizontal="center" vertical="center"/>
    </x:xf>
    <x:xf numFmtId="0" fontId="67" fillId="0" borderId="12" xfId="0" applyNumberFormat="1" applyFont="1" applyFill="1" applyBorder="1" applyAlignment="1">
      <x:alignment vertical="center"/>
    </x:xf>
    <x:xf numFmtId="176" fontId="66" fillId="0" borderId="12" xfId="0" applyNumberFormat="1" applyFont="1" applyFill="1" applyBorder="1" applyAlignment="1">
      <x:alignment vertical="center"/>
    </x:xf>
    <x:xf numFmtId="0" fontId="66" fillId="0" borderId="0" xfId="0" applyNumberFormat="1" applyFont="1" applyFill="1" applyBorder="1" applyAlignment="1">
      <x:alignment vertical="center" wrapText="1"/>
    </x:xf>
    <x:xf numFmtId="9" fontId="66" fillId="0" borderId="0" xfId="0" applyNumberFormat="1" applyFont="1" applyFill="1" applyBorder="1" applyAlignment="1">
      <x:alignment horizontal="center" vertical="center"/>
    </x:xf>
    <x:xf numFmtId="0" fontId="67" fillId="4" borderId="12" xfId="0" applyNumberFormat="1" applyFont="1" applyFill="1" applyBorder="1" applyAlignment="1">
      <x:alignment vertical="center" wrapText="1"/>
    </x:xf>
    <x:xf numFmtId="1" fontId="66" fillId="0" borderId="12" xfId="0" applyNumberFormat="1" applyFont="1" applyFill="1" applyBorder="1" applyAlignment="1">
      <x:alignment vertical="center"/>
    </x:xf>
    <x:xf numFmtId="0" fontId="67" fillId="4" borderId="12" xfId="0" applyNumberFormat="1" applyFont="1" applyFill="1" applyBorder="1" applyAlignment="1">
      <x:alignment horizontal="center"/>
    </x:xf>
    <x:xf numFmtId="14" fontId="66" fillId="2" borderId="12" xfId="0" applyNumberFormat="1" applyFont="1" applyFill="1" applyBorder="1"/>
    <x:xf numFmtId="14" fontId="66" fillId="2" borderId="12" xfId="0" applyNumberFormat="1" applyFont="1" applyFill="1" applyBorder="1" applyAlignment="1">
      <x:alignment horizontal="left"/>
    </x:xf>
    <x:xf numFmtId="14" fontId="66" fillId="2" borderId="12" xfId="0" applyNumberFormat="1" applyFont="1" applyFill="1" applyBorder="1" applyAlignment="1">
      <x:alignment horizontal="center"/>
    </x:xf>
    <x:xf numFmtId="0" fontId="66" fillId="2" borderId="12" xfId="0" applyNumberFormat="1" applyFont="1" applyFill="1" applyBorder="1" applyAlignment="1">
      <x:alignment horizontal="left"/>
    </x:xf>
    <x:xf numFmtId="0" fontId="66" fillId="2" borderId="12" xfId="0" applyNumberFormat="1" applyFont="1" applyFill="1" applyBorder="1"/>
    <x:xf numFmtId="0" fontId="67" fillId="4" borderId="12" xfId="0" applyNumberFormat="1" applyFont="1" applyFill="1" applyBorder="1" applyAlignment="1">
      <x:alignment horizontal="center" vertical="center"/>
    </x:xf>
    <x:xf numFmtId="14" fontId="66" fillId="2" borderId="12" xfId="0" applyNumberFormat="1" applyFont="1" applyFill="1" applyBorder="1" applyAlignment="1">
      <x:alignment vertical="center"/>
    </x:xf>
    <x:xf numFmtId="14" fontId="66" fillId="2" borderId="12" xfId="0" applyNumberFormat="1" applyFont="1" applyFill="1" applyBorder="1" applyAlignment="1">
      <x:alignment horizontal="left" vertical="center"/>
    </x:xf>
    <x:xf numFmtId="14" fontId="66" fillId="2" borderId="12" xfId="0" applyNumberFormat="1" applyFont="1" applyFill="1" applyBorder="1" applyAlignment="1">
      <x:alignment horizontal="center" vertical="center"/>
    </x:xf>
    <x:xf numFmtId="0" fontId="66" fillId="2" borderId="12" xfId="0" applyNumberFormat="1" applyFont="1" applyFill="1" applyBorder="1" applyAlignment="1">
      <x:alignment horizontal="left" vertical="center"/>
    </x:xf>
    <x:xf numFmtId="0" fontId="66" fillId="2" borderId="12" xfId="0" applyNumberFormat="1" applyFont="1" applyFill="1" applyBorder="1" applyAlignment="1">
      <x:alignment vertical="center"/>
    </x:xf>
    <x:xf numFmtId="0" fontId="67" fillId="18" borderId="0" xfId="0" applyNumberFormat="1" applyFont="1" applyFill="1" applyBorder="1" applyAlignment="1">
      <x:alignment horizontal="center"/>
    </x:xf>
    <x:xf numFmtId="0" fontId="67" fillId="3" borderId="12" xfId="0" applyNumberFormat="1" applyFont="1" applyFill="1" applyBorder="1" applyAlignment="1">
      <x:alignment horizontal="center"/>
    </x:xf>
    <x:xf numFmtId="0" fontId="67" fillId="3" borderId="7" xfId="0" applyNumberFormat="1" applyFont="1" applyFill="1" applyBorder="1" applyAlignment="1">
      <x:alignment horizontal="center"/>
    </x:xf>
    <x:xf numFmtId="0" fontId="67" fillId="3" borderId="8" xfId="0" applyNumberFormat="1" applyFont="1" applyFill="1" applyBorder="1" applyAlignment="1">
      <x:alignment horizontal="center"/>
    </x:xf>
    <x:xf numFmtId="0" fontId="67" fillId="3" borderId="29" xfId="0" applyNumberFormat="1" applyFont="1" applyFill="1" applyBorder="1" applyAlignment="1">
      <x:alignment horizontal="center"/>
    </x:xf>
    <x:xf numFmtId="0" fontId="67" fillId="3" borderId="0" xfId="0" applyNumberFormat="1" applyFont="1" applyFill="1" applyBorder="1" applyAlignment="1">
      <x:alignment horizontal="center"/>
    </x:xf>
    <x:xf numFmtId="0" fontId="67" fillId="3" borderId="21" xfId="0" applyNumberFormat="1" applyFont="1" applyFill="1" applyBorder="1" applyAlignment="1">
      <x:alignment horizontal="center"/>
    </x:xf>
    <x:xf numFmtId="14" fontId="66" fillId="2" borderId="7" xfId="0" applyNumberFormat="1" applyFont="1" applyFill="1" applyBorder="1" applyAlignment="1">
      <x:alignment horizontal="center" vertical="center"/>
    </x:xf>
    <x:xf numFmtId="0" fontId="66" fillId="2" borderId="7" xfId="0" applyNumberFormat="1" applyFont="1" applyFill="1" applyBorder="1" applyAlignment="1">
      <x:alignment horizontal="center" vertical="center"/>
    </x:xf>
    <x:xf numFmtId="0" fontId="66" fillId="2" borderId="12" xfId="0" applyNumberFormat="1" applyFont="1" applyFill="1" applyBorder="1" applyAlignment="1">
      <x:alignment horizontal="center"/>
    </x:xf>
    <x:xf numFmtId="14" fontId="66" fillId="0" borderId="12" xfId="0" applyNumberFormat="1" applyFont="1" applyFill="1" applyBorder="1"/>
    <x:xf numFmtId="0" fontId="67" fillId="19" borderId="12" xfId="0" applyNumberFormat="1" applyFont="1" applyFill="1" applyBorder="1" applyAlignment="1">
      <x:alignment horizontal="center"/>
    </x:xf>
    <x:xf numFmtId="0" fontId="66" fillId="2" borderId="7" xfId="0" applyNumberFormat="1" applyFont="1" applyFill="1" applyBorder="1" applyAlignment="1">
      <x:alignment vertical="center"/>
    </x:xf>
    <x:xf numFmtId="0" fontId="67" fillId="18" borderId="12" xfId="0" applyNumberFormat="1" applyFont="1" applyFill="1" applyBorder="1" applyAlignment="1">
      <x:alignment horizontal="center"/>
    </x:xf>
    <x:xf numFmtId="0" fontId="66" fillId="18" borderId="12" xfId="0" applyNumberFormat="1" applyFont="1" applyFill="1" applyBorder="1"/>
    <x:xf numFmtId="2" fontId="66" fillId="0" borderId="12" xfId="0" applyNumberFormat="1" applyFont="1" applyFill="1" applyBorder="1" applyAlignment="1">
      <x:alignment horizontal="center"/>
    </x:xf>
    <x:xf numFmtId="0" fontId="67" fillId="0" borderId="12" xfId="0" applyNumberFormat="1" applyFont="1" applyFill="1" applyBorder="1" applyAlignment="1">
      <x:alignment horizontal="center"/>
    </x:xf>
    <x:xf numFmtId="0" fontId="67" fillId="0" borderId="0" xfId="0" applyNumberFormat="1" applyFont="1" applyFill="1" applyBorder="1" applyAlignment="1">
      <x:alignment horizontal="center"/>
    </x:xf>
    <x:xf numFmtId="177" fontId="66" fillId="0" borderId="0" xfId="0" applyNumberFormat="1" applyFont="1" applyFill="1" applyBorder="1"/>
    <x:xf numFmtId="1" fontId="66" fillId="2" borderId="12" xfId="0" applyNumberFormat="1" applyFont="1" applyFill="1" applyBorder="1"/>
    <x:xf numFmtId="0" fontId="67" fillId="3" borderId="12" xfId="0" applyNumberFormat="1" applyFont="1" applyFill="1" applyBorder="1"/>
    <x:xf numFmtId="0" fontId="66" fillId="3" borderId="12" xfId="0" applyNumberFormat="1" applyFont="1" applyFill="1" applyBorder="1"/>
    <x:xf numFmtId="0" fontId="67" fillId="18" borderId="0" xfId="0" applyNumberFormat="1" applyFont="1" applyFill="1" applyBorder="1" applyAlignment="1">
      <x:alignment horizontal="center" vertical="center"/>
    </x:xf>
    <x:xf numFmtId="0" fontId="67" fillId="3" borderId="12" xfId="0" applyNumberFormat="1" applyFont="1" applyFill="1" applyBorder="1" applyAlignment="1">
      <x:alignment horizontal="center" vertical="center"/>
    </x:xf>
    <x:xf numFmtId="0" fontId="67" fillId="3" borderId="7" xfId="0" applyNumberFormat="1" applyFont="1" applyFill="1" applyBorder="1" applyAlignment="1">
      <x:alignment horizontal="center" vertical="center"/>
    </x:xf>
    <x:xf numFmtId="0" fontId="67" fillId="3" borderId="8" xfId="0" applyNumberFormat="1" applyFont="1" applyFill="1" applyBorder="1" applyAlignment="1">
      <x:alignment horizontal="center" vertical="center"/>
    </x:xf>
    <x:xf numFmtId="0" fontId="67" fillId="3" borderId="29" xfId="0" applyNumberFormat="1" applyFont="1" applyFill="1" applyBorder="1" applyAlignment="1">
      <x:alignment horizontal="center" vertical="center"/>
    </x:xf>
    <x:xf numFmtId="0" fontId="67" fillId="3" borderId="0" xfId="0" applyNumberFormat="1" applyFont="1" applyFill="1" applyBorder="1" applyAlignment="1">
      <x:alignment horizontal="center" vertical="center"/>
    </x:xf>
    <x:xf numFmtId="0" fontId="67" fillId="3" borderId="21" xfId="0" applyNumberFormat="1" applyFont="1" applyFill="1" applyBorder="1" applyAlignment="1">
      <x:alignment horizontal="center" vertical="center"/>
    </x:xf>
    <x:xf numFmtId="0" fontId="66" fillId="2" borderId="12" xfId="0" applyNumberFormat="1" applyFont="1" applyFill="1" applyBorder="1" applyAlignment="1">
      <x:alignment horizontal="center" vertical="center"/>
    </x:xf>
    <x:xf numFmtId="14" fontId="66" fillId="0" borderId="12" xfId="0" applyNumberFormat="1" applyFont="1" applyFill="1" applyBorder="1" applyAlignment="1">
      <x:alignment vertical="center"/>
    </x:xf>
    <x:xf numFmtId="0" fontId="67" fillId="19" borderId="12" xfId="0" applyNumberFormat="1" applyFont="1" applyFill="1" applyBorder="1" applyAlignment="1">
      <x:alignment horizontal="center" vertical="center"/>
    </x:xf>
    <x:xf numFmtId="0" fontId="67" fillId="18" borderId="12" xfId="0" applyNumberFormat="1" applyFont="1" applyFill="1" applyBorder="1" applyAlignment="1">
      <x:alignment horizontal="center" vertical="center"/>
    </x:xf>
    <x:xf numFmtId="0" fontId="66" fillId="18" borderId="12" xfId="0" applyNumberFormat="1" applyFont="1" applyFill="1" applyBorder="1" applyAlignment="1">
      <x:alignment vertical="center"/>
    </x:xf>
    <x:xf numFmtId="2" fontId="66" fillId="0" borderId="12" xfId="0" applyNumberFormat="1" applyFont="1" applyFill="1" applyBorder="1" applyAlignment="1">
      <x:alignment horizontal="center" vertical="center"/>
    </x:xf>
    <x:xf numFmtId="0" fontId="67" fillId="0" borderId="12" xfId="0" applyNumberFormat="1" applyFont="1" applyFill="1" applyBorder="1" applyAlignment="1">
      <x:alignment horizontal="center" vertical="center"/>
    </x:xf>
    <x:xf numFmtId="0" fontId="67" fillId="0" borderId="0" xfId="0" applyNumberFormat="1" applyFont="1" applyFill="1" applyBorder="1" applyAlignment="1">
      <x:alignment horizontal="center" vertical="center"/>
    </x:xf>
    <x:xf numFmtId="177" fontId="66" fillId="0" borderId="0" xfId="0" applyNumberFormat="1" applyFont="1" applyFill="1" applyBorder="1" applyAlignment="1">
      <x:alignment vertical="center"/>
    </x:xf>
    <x:xf numFmtId="1" fontId="66" fillId="2" borderId="12" xfId="0" applyNumberFormat="1" applyFont="1" applyFill="1" applyBorder="1" applyAlignment="1">
      <x:alignment vertical="center"/>
    </x:xf>
    <x:xf numFmtId="0" fontId="67" fillId="3" borderId="12" xfId="0" applyNumberFormat="1" applyFont="1" applyFill="1" applyBorder="1" applyAlignment="1">
      <x:alignment vertical="center"/>
    </x:xf>
    <x:xf numFmtId="0" fontId="66" fillId="3" borderId="12" xfId="0" applyNumberFormat="1" applyFont="1" applyFill="1" applyBorder="1" applyAlignment="1">
      <x:alignment vertical="center"/>
    </x:xf>
    <x:xf numFmtId="9" fontId="66" fillId="2" borderId="0" xfId="0" applyNumberFormat="1" applyFont="1" applyFill="1" applyBorder="1"/>
    <x:xf numFmtId="0" fontId="67" fillId="3" borderId="36" xfId="0" applyNumberFormat="1" applyFont="1" applyFill="1" applyBorder="1" applyAlignment="1">
      <x:alignment horizontal="center"/>
    </x:xf>
    <x:xf numFmtId="0" fontId="67" fillId="3" borderId="55" xfId="0" applyNumberFormat="1" applyFont="1" applyFill="1" applyBorder="1" applyAlignment="1">
      <x:alignment horizontal="center"/>
    </x:xf>
    <x:xf numFmtId="0" fontId="67" fillId="3" borderId="56" xfId="0" applyNumberFormat="1" applyFont="1" applyFill="1" applyBorder="1" applyAlignment="1">
      <x:alignment horizontal="center"/>
    </x:xf>
    <x:xf numFmtId="0" fontId="67" fillId="3" borderId="18" xfId="0" applyNumberFormat="1" applyFont="1" applyFill="1" applyBorder="1" applyAlignment="1">
      <x:alignment horizontal="center" vertical="center"/>
    </x:xf>
    <x:xf numFmtId="0" fontId="67" fillId="3" borderId="19" xfId="0" applyNumberFormat="1" applyFont="1" applyFill="1" applyBorder="1" applyAlignment="1">
      <x:alignment horizontal="center" vertical="center"/>
    </x:xf>
    <x:xf numFmtId="165" fontId="67" fillId="3" borderId="21" xfId="0" applyNumberFormat="1" applyFont="1" applyFill="1" applyBorder="1" applyAlignment="1">
      <x:alignment horizontal="center" vertical="center"/>
    </x:xf>
    <x:xf numFmtId="166" fontId="67" fillId="3" borderId="21" xfId="0" applyNumberFormat="1" applyFont="1" applyFill="1" applyBorder="1" applyAlignment="1">
      <x:alignment horizontal="center" vertical="center"/>
    </x:xf>
    <x:xf numFmtId="9" fontId="67" fillId="3" borderId="21" xfId="0" applyNumberFormat="1" applyFont="1" applyFill="1" applyBorder="1" applyAlignment="1">
      <x:alignment horizontal="center" vertical="center"/>
    </x:xf>
    <x:xf numFmtId="9" fontId="67" fillId="3" borderId="22" xfId="0" applyNumberFormat="1" applyFont="1" applyFill="1" applyBorder="1" applyAlignment="1">
      <x:alignment horizontal="center" vertical="center" wrapText="1"/>
    </x:xf>
    <x:xf numFmtId="0" fontId="67" fillId="3" borderId="22" xfId="0" applyNumberFormat="1" applyFont="1" applyFill="1" applyBorder="1" applyAlignment="1">
      <x:alignment horizontal="center" vertical="center" wrapText="1"/>
    </x:xf>
    <x:xf numFmtId="0" fontId="67" fillId="3" borderId="21" xfId="0" applyNumberFormat="1" applyFont="1" applyFill="1" applyBorder="1" applyAlignment="1">
      <x:alignment horizontal="center" vertical="center" wrapText="1"/>
    </x:xf>
    <x:xf numFmtId="0" fontId="67" fillId="20" borderId="28" xfId="0" applyNumberFormat="1" applyFont="1" applyFill="1" applyBorder="1" applyAlignment="1">
      <x:alignment horizontal="center" vertical="center"/>
    </x:xf>
    <x:xf numFmtId="14" fontId="66" fillId="2" borderId="1" xfId="0" applyNumberFormat="1" applyFont="1" applyFill="1" applyBorder="1" applyAlignment="1">
      <x:alignment horizontal="center" vertical="center"/>
    </x:xf>
    <x:xf numFmtId="14" fontId="66" fillId="2" borderId="4" xfId="0" applyNumberFormat="1" applyFont="1" applyFill="1" applyBorder="1" applyAlignment="1">
      <x:alignment horizontal="center" vertical="center"/>
    </x:xf>
    <x:xf numFmtId="14" fontId="66" fillId="2" borderId="9" xfId="0" applyNumberFormat="1" applyFont="1" applyFill="1" applyBorder="1" applyAlignment="1">
      <x:alignment horizontal="center" vertical="center"/>
    </x:xf>
    <x:xf numFmtId="0" fontId="66" fillId="2" borderId="10" xfId="0" applyNumberFormat="1" applyFont="1" applyFill="1" applyBorder="1" applyAlignment="1">
      <x:alignment vertical="center"/>
    </x:xf>
    <x:xf numFmtId="165" fontId="66" fillId="2" borderId="10" xfId="0" applyNumberFormat="1" applyFont="1" applyFill="1" applyBorder="1" applyAlignment="1">
      <x:alignment horizontal="center" vertical="center"/>
    </x:xf>
    <x:xf numFmtId="166" fontId="66" fillId="2" borderId="10" xfId="0" applyNumberFormat="1" applyFont="1" applyFill="1" applyBorder="1" applyAlignment="1">
      <x:alignment horizontal="center" vertical="center"/>
    </x:xf>
    <x:xf numFmtId="9" fontId="66" fillId="2" borderId="10" xfId="0" applyNumberFormat="1" applyFont="1" applyFill="1" applyBorder="1" applyAlignment="1">
      <x:alignment horizontal="center" vertical="center"/>
    </x:xf>
    <x:xf numFmtId="167" fontId="66" fillId="2" borderId="11" xfId="0" applyNumberFormat="1" applyFont="1" applyFill="1" applyBorder="1" applyAlignment="1">
      <x:alignment horizontal="center" vertical="center"/>
    </x:xf>
    <x:xf numFmtId="0" fontId="66" fillId="2" borderId="11" xfId="0" applyNumberFormat="1" applyFont="1" applyFill="1" applyBorder="1" applyAlignment="1">
      <x:alignment horizontal="center" vertical="center"/>
    </x:xf>
    <x:xf numFmtId="1" fontId="66" fillId="2" borderId="11" xfId="0" applyNumberFormat="1" applyFont="1" applyFill="1" applyBorder="1" applyAlignment="1">
      <x:alignment horizontal="center" vertical="center"/>
    </x:xf>
    <x:xf numFmtId="165" fontId="66" fillId="2" borderId="6" xfId="0" applyNumberFormat="1" applyFont="1" applyFill="1" applyBorder="1" applyAlignment="1">
      <x:alignment horizontal="center" vertical="center"/>
    </x:xf>
    <x:xf numFmtId="165" fontId="66" fillId="2" borderId="0" xfId="0" applyNumberFormat="1" applyFont="1" applyFill="1" applyBorder="1"/>
    <x:xf numFmtId="0" fontId="66" fillId="2" borderId="0" xfId="0" applyNumberFormat="1" applyFont="1" applyFill="1" applyBorder="1"/>
    <x:xf numFmtId="14" fontId="66" fillId="2" borderId="13" xfId="0" applyNumberFormat="1" applyFont="1" applyFill="1" applyBorder="1" applyAlignment="1">
      <x:alignment horizontal="center" vertical="center"/>
    </x:xf>
    <x:xf numFmtId="14" fontId="66" fillId="2" borderId="14" xfId="0" applyNumberFormat="1" applyFont="1" applyFill="1" applyBorder="1" applyAlignment="1">
      <x:alignment horizontal="center" vertical="center"/>
    </x:xf>
    <x:xf numFmtId="0" fontId="66" fillId="2" borderId="15" xfId="0" applyNumberFormat="1" applyFont="1" applyFill="1" applyBorder="1" applyAlignment="1">
      <x:alignment vertical="center"/>
    </x:xf>
    <x:xf numFmtId="165" fontId="66" fillId="2" borderId="15" xfId="0" applyNumberFormat="1" applyFont="1" applyFill="1" applyBorder="1" applyAlignment="1">
      <x:alignment horizontal="center" vertical="center"/>
    </x:xf>
    <x:xf numFmtId="166" fontId="66" fillId="2" borderId="15" xfId="0" applyNumberFormat="1" applyFont="1" applyFill="1" applyBorder="1" applyAlignment="1">
      <x:alignment horizontal="center" vertical="center"/>
    </x:xf>
    <x:xf numFmtId="9" fontId="66" fillId="2" borderId="15" xfId="0" applyNumberFormat="1" applyFont="1" applyFill="1" applyBorder="1" applyAlignment="1">
      <x:alignment horizontal="center" vertical="center"/>
    </x:xf>
    <x:xf numFmtId="0" fontId="66" fillId="2" borderId="16" xfId="0" applyNumberFormat="1" applyFont="1" applyFill="1" applyBorder="1" applyAlignment="1">
      <x:alignment horizontal="center" vertical="center"/>
    </x:xf>
    <x:xf numFmtId="9" fontId="66" fillId="2" borderId="12" xfId="0" applyNumberFormat="1" applyFont="1" applyFill="1" applyBorder="1" applyAlignment="1">
      <x:alignment horizontal="center"/>
    </x:xf>
    <x:xf numFmtId="14" fontId="66" fillId="17" borderId="1" xfId="0" applyNumberFormat="1" applyFont="1" applyFill="1" applyBorder="1" applyAlignment="1">
      <x:alignment horizontal="center" vertical="center"/>
    </x:xf>
    <x:xf numFmtId="14" fontId="66" fillId="17" borderId="4" xfId="0" applyNumberFormat="1" applyFont="1" applyFill="1" applyBorder="1" applyAlignment="1">
      <x:alignment horizontal="center" vertical="center"/>
    </x:xf>
    <x:xf numFmtId="14" fontId="66" fillId="17" borderId="9" xfId="0" applyNumberFormat="1" applyFont="1" applyFill="1" applyBorder="1" applyAlignment="1">
      <x:alignment horizontal="center" vertical="center"/>
    </x:xf>
    <x:xf numFmtId="0" fontId="66" fillId="17" borderId="10" xfId="0" applyNumberFormat="1" applyFont="1" applyFill="1" applyBorder="1" applyAlignment="1">
      <x:alignment vertical="center"/>
    </x:xf>
    <x:xf numFmtId="165" fontId="66" fillId="17" borderId="10" xfId="0" applyNumberFormat="1" applyFont="1" applyFill="1" applyBorder="1" applyAlignment="1">
      <x:alignment horizontal="center" vertical="center"/>
    </x:xf>
    <x:xf numFmtId="166" fontId="66" fillId="17" borderId="10" xfId="0" applyNumberFormat="1" applyFont="1" applyFill="1" applyBorder="1" applyAlignment="1">
      <x:alignment horizontal="center" vertical="center"/>
    </x:xf>
    <x:xf numFmtId="9" fontId="66" fillId="17" borderId="10" xfId="0" applyNumberFormat="1" applyFont="1" applyFill="1" applyBorder="1" applyAlignment="1">
      <x:alignment horizontal="center" vertical="center"/>
    </x:xf>
    <x:xf numFmtId="167" fontId="66" fillId="17" borderId="11" xfId="0" applyNumberFormat="1" applyFont="1" applyFill="1" applyBorder="1" applyAlignment="1">
      <x:alignment horizontal="center" vertical="center"/>
    </x:xf>
    <x:xf numFmtId="1" fontId="66" fillId="17" borderId="11" xfId="0" applyNumberFormat="1" applyFont="1" applyFill="1" applyBorder="1" applyAlignment="1">
      <x:alignment horizontal="center" vertical="center"/>
    </x:xf>
    <x:xf numFmtId="165" fontId="66" fillId="17" borderId="5" xfId="0" applyNumberFormat="1" applyFont="1" applyFill="1" applyBorder="1" applyAlignment="1">
      <x:alignment horizontal="center" vertical="center"/>
    </x:xf>
    <x:xf numFmtId="0" fontId="66" fillId="17" borderId="12" xfId="0" applyNumberFormat="1" applyFont="1" applyFill="1" applyBorder="1"/>
    <x:xf numFmtId="14" fontId="66" fillId="17" borderId="13" xfId="0" applyNumberFormat="1" applyFont="1" applyFill="1" applyBorder="1" applyAlignment="1">
      <x:alignment horizontal="center" vertical="center"/>
    </x:xf>
    <x:xf numFmtId="14" fontId="66" fillId="17" borderId="14" xfId="0" applyNumberFormat="1" applyFont="1" applyFill="1" applyBorder="1" applyAlignment="1">
      <x:alignment horizontal="center" vertical="center"/>
    </x:xf>
    <x:xf numFmtId="0" fontId="66" fillId="17" borderId="15" xfId="0" applyNumberFormat="1" applyFont="1" applyFill="1" applyBorder="1" applyAlignment="1">
      <x:alignment vertical="center"/>
    </x:xf>
    <x:xf numFmtId="165" fontId="66" fillId="17" borderId="17" xfId="0" applyNumberFormat="1" applyFont="1" applyFill="1" applyBorder="1" applyAlignment="1">
      <x:alignment horizontal="center" vertical="center"/>
    </x:xf>
    <x:xf numFmtId="9" fontId="66" fillId="17" borderId="15" xfId="0" applyNumberFormat="1" applyFont="1" applyFill="1" applyBorder="1" applyAlignment="1">
      <x:alignment horizontal="center" vertical="center"/>
    </x:xf>
    <x:xf numFmtId="167" fontId="66" fillId="17" borderId="16" xfId="0" applyNumberFormat="1" applyFont="1" applyFill="1" applyBorder="1" applyAlignment="1">
      <x:alignment horizontal="center" vertical="center"/>
    </x:xf>
    <x:xf numFmtId="165" fontId="66" fillId="17" borderId="15" xfId="0" applyNumberFormat="1" applyFont="1" applyFill="1" applyBorder="1" applyAlignment="1">
      <x:alignment horizontal="center" vertical="center"/>
    </x:xf>
    <x:xf numFmtId="165" fontId="66" fillId="17" borderId="12" xfId="0" applyNumberFormat="1" applyFont="1" applyFill="1" applyBorder="1"/>
    <x:xf numFmtId="165" fontId="66" fillId="2" borderId="5" xfId="0" applyNumberFormat="1" applyFont="1" applyFill="1" applyBorder="1" applyAlignment="1">
      <x:alignment horizontal="center" vertical="center"/>
    </x:xf>
    <x:xf numFmtId="168" fontId="66" fillId="2" borderId="12" xfId="0" applyNumberFormat="1" applyFont="1" applyFill="1" applyBorder="1"/>
    <x:xf numFmtId="165" fontId="66" fillId="2" borderId="17" xfId="0" applyNumberFormat="1" applyFont="1" applyFill="1" applyBorder="1" applyAlignment="1">
      <x:alignment horizontal="center" vertical="center"/>
    </x:xf>
    <x:xf numFmtId="167" fontId="66" fillId="2" borderId="16" xfId="0" applyNumberFormat="1" applyFont="1" applyFill="1" applyBorder="1" applyAlignment="1">
      <x:alignment horizontal="center" vertical="center"/>
    </x:xf>
    <x:xf numFmtId="167" fontId="66" fillId="2" borderId="12" xfId="0" applyNumberFormat="1" applyFont="1" applyFill="1" applyBorder="1"/>
    <x:xf numFmtId="166" fontId="66" fillId="17" borderId="15" xfId="0" applyNumberFormat="1" applyFont="1" applyFill="1" applyBorder="1" applyAlignment="1">
      <x:alignment horizontal="center" vertical="center"/>
    </x:xf>
    <x:xf numFmtId="0" fontId="66" fillId="2" borderId="17" xfId="0" applyNumberFormat="1" applyFont="1" applyFill="1" applyBorder="1" applyAlignment="1">
      <x:alignment vertical="center"/>
    </x:xf>
    <x:xf numFmtId="1" fontId="66" fillId="2" borderId="16" xfId="0" applyNumberFormat="1" applyFont="1" applyFill="1" applyBorder="1" applyAlignment="1">
      <x:alignment horizontal="center" vertical="center"/>
    </x:xf>
    <x:xf numFmtId="0" fontId="66" fillId="17" borderId="17" xfId="0" applyNumberFormat="1" applyFont="1" applyFill="1" applyBorder="1" applyAlignment="1">
      <x:alignment vertical="center"/>
    </x:xf>
    <x:xf numFmtId="1" fontId="66" fillId="17" borderId="16" xfId="0" applyNumberFormat="1" applyFont="1" applyFill="1" applyBorder="1" applyAlignment="1">
      <x:alignment horizontal="center" vertical="center"/>
    </x:xf>
    <x:xf numFmtId="14" fontId="66" fillId="2" borderId="19" xfId="0" applyNumberFormat="1" applyFont="1" applyFill="1" applyBorder="1" applyAlignment="1">
      <x:alignment horizontal="center" vertical="center"/>
    </x:xf>
    <x:xf numFmtId="0" fontId="66" fillId="2" borderId="20" xfId="0" applyNumberFormat="1" applyFont="1" applyFill="1" applyBorder="1" applyAlignment="1">
      <x:alignment vertical="center"/>
    </x:xf>
    <x:xf numFmtId="165" fontId="66" fillId="2" borderId="20" xfId="0" applyNumberFormat="1" applyFont="1" applyFill="1" applyBorder="1" applyAlignment="1">
      <x:alignment horizontal="center" vertical="center"/>
    </x:xf>
    <x:xf numFmtId="166" fontId="66" fillId="2" borderId="21" xfId="0" applyNumberFormat="1" applyFont="1" applyFill="1" applyBorder="1" applyAlignment="1">
      <x:alignment horizontal="center" vertical="center"/>
    </x:xf>
    <x:xf numFmtId="9" fontId="66" fillId="2" borderId="21" xfId="0" applyNumberFormat="1" applyFont="1" applyFill="1" applyBorder="1" applyAlignment="1">
      <x:alignment horizontal="center" vertical="center"/>
    </x:xf>
    <x:xf numFmtId="167" fontId="66" fillId="2" borderId="22" xfId="0" applyNumberFormat="1" applyFont="1" applyFill="1" applyBorder="1" applyAlignment="1">
      <x:alignment horizontal="center" vertical="center"/>
    </x:xf>
    <x:xf numFmtId="1" fontId="66" fillId="2" borderId="22" xfId="0" applyNumberFormat="1" applyFont="1" applyFill="1" applyBorder="1" applyAlignment="1">
      <x:alignment horizontal="center" vertical="center"/>
    </x:xf>
    <x:xf numFmtId="165" fontId="66" fillId="2" borderId="21" xfId="0" applyNumberFormat="1" applyFont="1" applyFill="1" applyBorder="1" applyAlignment="1">
      <x:alignment horizontal="center" vertical="center"/>
    </x:xf>
    <x:xf numFmtId="10" fontId="66" fillId="2" borderId="0" xfId="0" applyNumberFormat="1" applyFont="1" applyFill="1" applyBorder="1"/>
    <x:xf numFmtId="175" fontId="66" fillId="2" borderId="0" xfId="0" applyNumberFormat="1" applyFont="1" applyFill="1" applyBorder="1"/>
    <x:xf numFmtId="165" fontId="66" fillId="2" borderId="23" xfId="0" applyNumberFormat="1" applyFont="1" applyFill="1" applyBorder="1" applyAlignment="1">
      <x:alignment horizontal="center" vertical="center"/>
    </x:xf>
    <x:xf numFmtId="165" fontId="66" fillId="2" borderId="12" xfId="0" applyNumberFormat="1" applyFont="1" applyFill="1" applyBorder="1"/>
    <x:xf numFmtId="165" fontId="66" fillId="2" borderId="25" xfId="0" applyNumberFormat="1" applyFont="1" applyFill="1" applyBorder="1" applyAlignment="1">
      <x:alignment horizontal="center" vertical="center"/>
    </x:xf>
    <x:xf numFmtId="164" fontId="66" fillId="2" borderId="0" xfId="0" applyNumberFormat="1" applyFont="1" applyFill="1" applyBorder="1"/>
    <x:xf numFmtId="0" fontId="66" fillId="2" borderId="12" xfId="0" applyNumberFormat="1" applyFont="1" applyFill="1" applyBorder="1" applyAlignment="1">
      <x:alignment wrapText="1"/>
    </x:xf>
    <x:xf numFmtId="9" fontId="66" fillId="2" borderId="0" xfId="0" applyNumberFormat="1" applyFont="1" applyFill="1" applyBorder="1" applyAlignment="1">
      <x:alignment horizontal="center"/>
    </x:xf>
    <x:xf numFmtId="0" fontId="66" fillId="2" borderId="20" xfId="0" applyNumberFormat="1" applyFont="1" applyFill="1" applyBorder="1" applyAlignment="1">
      <x:alignment horizontal="left" wrapText="1"/>
    </x:xf>
    <x:xf numFmtId="0" fontId="66" fillId="2" borderId="28" xfId="0" applyNumberFormat="1" applyFont="1" applyFill="1" applyBorder="1" applyAlignment="1">
      <x:alignment horizontal="left" wrapText="1"/>
    </x:xf>
    <x:xf numFmtId="0" fontId="66" fillId="2" borderId="27" xfId="0" applyNumberFormat="1" applyFont="1" applyFill="1" applyBorder="1" applyAlignment="1">
      <x:alignment vertical="center"/>
    </x:xf>
    <x:xf numFmtId="165" fontId="66" fillId="2" borderId="27" xfId="0" applyNumberFormat="1" applyFont="1" applyFill="1" applyBorder="1" applyAlignment="1">
      <x:alignment horizontal="center" vertical="center"/>
    </x:xf>
    <x:xf numFmtId="166" fontId="66" fillId="2" borderId="27" xfId="0" applyNumberFormat="1" applyFont="1" applyFill="1" applyBorder="1" applyAlignment="1">
      <x:alignment horizontal="center" vertical="center"/>
    </x:xf>
    <x:xf numFmtId="9" fontId="66" fillId="2" borderId="27" xfId="0" applyNumberFormat="1" applyFont="1" applyFill="1" applyBorder="1" applyAlignment="1">
      <x:alignment horizontal="center" vertical="center"/>
    </x:xf>
    <x:xf numFmtId="165" fontId="66" fillId="2" borderId="15" xfId="0" applyNumberFormat="1" applyFont="1" applyFill="1" applyBorder="1" applyAlignment="1">
      <x:alignment vertical="center"/>
    </x:xf>
    <x:xf numFmtId="165" fontId="66" fillId="2" borderId="17" xfId="0" applyNumberFormat="1" applyFont="1" applyFill="1" applyBorder="1" applyAlignment="1">
      <x:alignment vertical="center"/>
    </x:xf>
    <x:xf numFmtId="175" fontId="66" fillId="2" borderId="27" xfId="0" applyNumberFormat="1" applyFont="1" applyFill="1" applyBorder="1" applyAlignment="1">
      <x:alignment horizontal="center" vertical="center"/>
    </x:xf>
    <x:xf numFmtId="165" fontId="66" fillId="2" borderId="0" xfId="0" applyNumberFormat="1" applyFont="1" applyFill="1" applyBorder="1" applyAlignment="1">
      <x:alignment horizontal="center" vertical="center"/>
    </x:xf>
    <x:xf numFmtId="0" fontId="66" fillId="2" borderId="53" xfId="0" applyNumberFormat="1" applyFont="1" applyFill="1" applyBorder="1" applyAlignment="1">
      <x:alignment horizontal="center" vertical="center"/>
    </x:xf>
    <x:xf numFmtId="14" fontId="67" fillId="4" borderId="18" xfId="0" applyNumberFormat="1" applyFont="1" applyFill="1" applyBorder="1" applyAlignment="1">
      <x:alignment horizontal="center" vertical="center"/>
    </x:xf>
    <x:xf numFmtId="14" fontId="67" fillId="4" borderId="19" xfId="0" applyNumberFormat="1" applyFont="1" applyFill="1" applyBorder="1" applyAlignment="1">
      <x:alignment horizontal="center" vertical="center"/>
    </x:xf>
    <x:xf numFmtId="0" fontId="67" fillId="4" borderId="21" xfId="0" applyNumberFormat="1" applyFont="1" applyFill="1" applyBorder="1" applyAlignment="1">
      <x:alignment vertical="center"/>
    </x:xf>
    <x:xf numFmtId="165" fontId="67" fillId="4" borderId="21" xfId="0" applyNumberFormat="1" applyFont="1" applyFill="1" applyBorder="1" applyAlignment="1">
      <x:alignment horizontal="center" vertical="center"/>
    </x:xf>
    <x:xf numFmtId="166" fontId="67" fillId="4" borderId="21" xfId="0" applyNumberFormat="1" applyFont="1" applyFill="1" applyBorder="1" applyAlignment="1">
      <x:alignment horizontal="center" vertical="center"/>
    </x:xf>
    <x:xf numFmtId="9" fontId="67" fillId="4" borderId="21" xfId="0" applyNumberFormat="1" applyFont="1" applyFill="1" applyBorder="1" applyAlignment="1">
      <x:alignment horizontal="center" vertical="center"/>
    </x:xf>
    <x:xf numFmtId="167" fontId="67" fillId="4" borderId="22" xfId="0" applyNumberFormat="1" applyFont="1" applyFill="1" applyBorder="1" applyAlignment="1">
      <x:alignment horizontal="center" vertical="center"/>
    </x:xf>
    <x:xf numFmtId="0" fontId="67" fillId="4" borderId="22" xfId="0" applyNumberFormat="1" applyFont="1" applyFill="1" applyBorder="1" applyAlignment="1">
      <x:alignment horizontal="center" vertical="center"/>
    </x:xf>
    <x:xf numFmtId="1" fontId="67" fillId="4" borderId="22" xfId="0" applyNumberFormat="1" applyFont="1" applyFill="1" applyBorder="1" applyAlignment="1">
      <x:alignment horizontal="center" vertical="center"/>
    </x:xf>
    <x:xf numFmtId="165" fontId="66" fillId="4" borderId="28" xfId="0" applyNumberFormat="1" applyFont="1" applyFill="1" applyBorder="1" applyAlignment="1">
      <x:alignment horizontal="center" vertical="center"/>
    </x:xf>
    <x:xf numFmtId="165" fontId="67" fillId="4" borderId="6" xfId="0" applyNumberFormat="1" applyFont="1" applyFill="1" applyBorder="1" applyAlignment="1">
      <x:alignment horizontal="center" vertical="center"/>
    </x:xf>
    <x:xf numFmtId="0" fontId="67" fillId="4" borderId="24" xfId="0" applyNumberFormat="1" applyFont="1" applyFill="1" applyBorder="1" applyAlignment="1">
      <x:alignment horizontal="center"/>
    </x:xf>
    <x:xf numFmtId="0" fontId="67" fillId="4" borderId="17" xfId="0" applyNumberFormat="1" applyFont="1" applyFill="1" applyBorder="1" applyAlignment="1">
      <x:alignment horizontal="center"/>
    </x:xf>
    <x:xf numFmtId="0" fontId="67" fillId="4" borderId="17" xfId="0" applyNumberFormat="1" applyFont="1" applyFill="1" applyBorder="1"/>
    <x:xf numFmtId="165" fontId="67" fillId="4" borderId="17" xfId="0" applyNumberFormat="1" applyFont="1" applyFill="1" applyBorder="1" applyAlignment="1">
      <x:alignment horizontal="center" vertical="center"/>
    </x:xf>
    <x:xf numFmtId="9" fontId="67" fillId="4" borderId="17" xfId="0" applyNumberFormat="1" applyFont="1" applyFill="1" applyBorder="1" applyAlignment="1">
      <x:alignment horizontal="center" vertical="center"/>
    </x:xf>
    <x:xf numFmtId="1" fontId="67" fillId="4" borderId="17" xfId="0" applyNumberFormat="1" applyFont="1" applyFill="1" applyBorder="1" applyAlignment="1">
      <x:alignment horizontal="center"/>
    </x:xf>
    <x:xf numFmtId="165" fontId="67" fillId="4" borderId="17" xfId="0" applyNumberFormat="1" applyFont="1" applyFill="1" applyBorder="1"/>
    <x:xf numFmtId="165" fontId="67" fillId="4" borderId="54" xfId="0" applyNumberFormat="1" applyFont="1" applyFill="1" applyBorder="1" applyAlignment="1">
      <x:alignment vertical="center"/>
    </x:xf>
    <x:xf numFmtId="9" fontId="66" fillId="2" borderId="0" xfId="0" applyNumberFormat="1" applyFont="1" applyFill="1" applyBorder="1" applyAlignment="1">
      <x:alignment vertical="center"/>
    </x:xf>
    <x:xf numFmtId="0" fontId="67" fillId="3" borderId="36" xfId="0" applyNumberFormat="1" applyFont="1" applyFill="1" applyBorder="1" applyAlignment="1">
      <x:alignment horizontal="center" vertical="center"/>
    </x:xf>
    <x:xf numFmtId="0" fontId="67" fillId="3" borderId="55" xfId="0" applyNumberFormat="1" applyFont="1" applyFill="1" applyBorder="1" applyAlignment="1">
      <x:alignment horizontal="center" vertical="center"/>
    </x:xf>
    <x:xf numFmtId="0" fontId="67" fillId="3" borderId="56" xfId="0" applyNumberFormat="1" applyFont="1" applyFill="1" applyBorder="1" applyAlignment="1">
      <x:alignment horizontal="center" vertical="center"/>
    </x:xf>
    <x:xf numFmtId="165" fontId="66" fillId="2" borderId="0" xfId="0" applyNumberFormat="1" applyFont="1" applyFill="1" applyBorder="1" applyAlignment="1">
      <x:alignment vertical="center"/>
    </x:xf>
    <x:xf numFmtId="0" fontId="66" fillId="2" borderId="0" xfId="0" applyNumberFormat="1" applyFont="1" applyFill="1" applyBorder="1" applyAlignment="1">
      <x:alignment vertical="center"/>
    </x:xf>
    <x:xf numFmtId="9" fontId="66" fillId="2" borderId="12" xfId="0" applyNumberFormat="1" applyFont="1" applyFill="1" applyBorder="1" applyAlignment="1">
      <x:alignment horizontal="center" vertical="center"/>
    </x:xf>
    <x:xf numFmtId="0" fontId="66" fillId="17" borderId="12" xfId="0" applyNumberFormat="1" applyFont="1" applyFill="1" applyBorder="1" applyAlignment="1">
      <x:alignment vertical="center"/>
    </x:xf>
    <x:xf numFmtId="165" fontId="66" fillId="17" borderId="12" xfId="0" applyNumberFormat="1" applyFont="1" applyFill="1" applyBorder="1" applyAlignment="1">
      <x:alignment vertical="center"/>
    </x:xf>
    <x:xf numFmtId="168" fontId="66" fillId="2" borderId="12" xfId="0" applyNumberFormat="1" applyFont="1" applyFill="1" applyBorder="1" applyAlignment="1">
      <x:alignment vertical="center"/>
    </x:xf>
    <x:xf numFmtId="167" fontId="66" fillId="2" borderId="12" xfId="0" applyNumberFormat="1" applyFont="1" applyFill="1" applyBorder="1" applyAlignment="1">
      <x:alignment vertical="center"/>
    </x:xf>
    <x:xf numFmtId="10" fontId="66" fillId="2" borderId="0" xfId="0" applyNumberFormat="1" applyFont="1" applyFill="1" applyBorder="1" applyAlignment="1">
      <x:alignment vertical="center"/>
    </x:xf>
    <x:xf numFmtId="175" fontId="66" fillId="2" borderId="0" xfId="0" applyNumberFormat="1" applyFont="1" applyFill="1" applyBorder="1" applyAlignment="1">
      <x:alignment vertical="center"/>
    </x:xf>
    <x:xf numFmtId="165" fontId="66" fillId="2" borderId="12" xfId="0" applyNumberFormat="1" applyFont="1" applyFill="1" applyBorder="1" applyAlignment="1">
      <x:alignment vertical="center"/>
    </x:xf>
    <x:xf numFmtId="164" fontId="66" fillId="2" borderId="0" xfId="0" applyNumberFormat="1" applyFont="1" applyFill="1" applyBorder="1" applyAlignment="1">
      <x:alignment vertical="center"/>
    </x:xf>
    <x:xf numFmtId="0" fontId="66" fillId="2" borderId="12" xfId="0" applyNumberFormat="1" applyFont="1" applyFill="1" applyBorder="1" applyAlignment="1">
      <x:alignment vertical="center" wrapText="1"/>
    </x:xf>
    <x:xf numFmtId="9" fontId="66" fillId="2" borderId="0" xfId="0" applyNumberFormat="1" applyFont="1" applyFill="1" applyBorder="1" applyAlignment="1">
      <x:alignment horizontal="center" vertical="center"/>
    </x:xf>
    <x:xf numFmtId="0" fontId="66" fillId="2" borderId="20" xfId="0" applyNumberFormat="1" applyFont="1" applyFill="1" applyBorder="1" applyAlignment="1">
      <x:alignment horizontal="left" vertical="center" wrapText="1"/>
    </x:xf>
    <x:xf numFmtId="0" fontId="66" fillId="2" borderId="28" xfId="0" applyNumberFormat="1" applyFont="1" applyFill="1" applyBorder="1" applyAlignment="1">
      <x:alignment horizontal="left" vertical="center" wrapText="1"/>
    </x:xf>
    <x:xf numFmtId="0" fontId="67" fillId="4" borderId="24" xfId="0" applyNumberFormat="1" applyFont="1" applyFill="1" applyBorder="1" applyAlignment="1">
      <x:alignment horizontal="center" vertical="center"/>
    </x:xf>
    <x:xf numFmtId="0" fontId="67" fillId="4" borderId="17" xfId="0" applyNumberFormat="1" applyFont="1" applyFill="1" applyBorder="1" applyAlignment="1">
      <x:alignment horizontal="center" vertical="center"/>
    </x:xf>
    <x:xf numFmtId="0" fontId="67" fillId="4" borderId="17" xfId="0" applyNumberFormat="1" applyFont="1" applyFill="1" applyBorder="1" applyAlignment="1">
      <x:alignment vertical="center"/>
    </x:xf>
    <x:xf numFmtId="1" fontId="67" fillId="4" borderId="17" xfId="0" applyNumberFormat="1" applyFont="1" applyFill="1" applyBorder="1" applyAlignment="1">
      <x:alignment horizontal="center" vertical="center"/>
    </x:xf>
    <x:xf numFmtId="165" fontId="67" fillId="4" borderId="17" xfId="0" applyNumberFormat="1" applyFont="1" applyFill="1" applyBorder="1" applyAlignment="1">
      <x:alignment vertical="center"/>
    </x:xf>
    <x:xf numFmtId="0" fontId="67" fillId="16" borderId="36" xfId="0" applyNumberFormat="1" applyFont="1" applyFill="1" applyBorder="1" applyAlignment="1">
      <x:alignment horizontal="center"/>
    </x:xf>
    <x:xf numFmtId="0" fontId="67" fillId="16" borderId="55" xfId="0" applyNumberFormat="1" applyFont="1" applyFill="1" applyBorder="1" applyAlignment="1">
      <x:alignment horizontal="center"/>
    </x:xf>
    <x:xf numFmtId="0" fontId="67" fillId="16" borderId="56" xfId="0" applyNumberFormat="1" applyFont="1" applyFill="1" applyBorder="1" applyAlignment="1">
      <x:alignment horizontal="center"/>
    </x:xf>
    <x:xf numFmtId="0" fontId="67" fillId="2" borderId="0" xfId="0" applyNumberFormat="1" applyFont="1" applyFill="1" applyBorder="1" applyAlignment="1">
      <x:alignment horizontal="center"/>
    </x:xf>
    <x:xf numFmtId="0" fontId="67" fillId="2" borderId="0" xfId="0" applyNumberFormat="1" applyFont="1" applyFill="1" applyBorder="1" applyAlignment="1">
      <x:alignment horizontal="center" wrapText="1"/>
    </x:xf>
    <x:xf numFmtId="0" fontId="67" fillId="4" borderId="12" xfId="0" applyNumberFormat="1" applyFont="1" applyFill="1" applyBorder="1" applyAlignment="1">
      <x:alignment horizontal="center" wrapText="1"/>
    </x:xf>
    <x:xf numFmtId="0" fontId="66" fillId="2" borderId="12" xfId="0" applyNumberFormat="1" applyFont="1" applyFill="1" applyBorder="1" applyAlignment="1">
      <x:alignment horizontal="center" wrapText="1"/>
    </x:xf>
    <x:xf numFmtId="1" fontId="66" fillId="2" borderId="12" xfId="0" applyNumberFormat="1" applyFont="1" applyFill="1" applyBorder="1" applyAlignment="1">
      <x:alignment horizontal="center" wrapText="1"/>
    </x:xf>
    <x:xf numFmtId="0" fontId="67" fillId="4" borderId="12" xfId="0" applyNumberFormat="1" applyFont="1" applyFill="1" applyBorder="1"/>
    <x:xf numFmtId="2" fontId="66" fillId="2" borderId="0" xfId="0" applyNumberFormat="1" applyFont="1" applyFill="1" applyBorder="1"/>
    <x:xf numFmtId="176" fontId="66" fillId="2" borderId="0" xfId="0" applyNumberFormat="1" applyFont="1" applyFill="1" applyBorder="1"/>
    <x:xf numFmtId="0" fontId="67" fillId="18" borderId="12" xfId="0" applyNumberFormat="1" applyFont="1" applyFill="1" applyBorder="1"/>
    <x:xf numFmtId="176" fontId="66" fillId="2" borderId="12" xfId="0" applyNumberFormat="1" applyFont="1" applyFill="1" applyBorder="1" applyAlignment="1">
      <x:alignment horizontal="center"/>
    </x:xf>
    <x:xf numFmtId="176" fontId="66" fillId="2" borderId="12" xfId="0" applyNumberFormat="1" applyFont="1" applyFill="1" applyBorder="1" applyAlignment="1">
      <x:alignment horizontal="center" wrapText="1"/>
    </x:xf>
    <x:xf numFmtId="0" fontId="67" fillId="18" borderId="12" xfId="0" applyNumberFormat="1" applyFont="1" applyFill="1" applyBorder="1" applyAlignment="1">
      <x:alignment horizontal="left"/>
    </x:xf>
    <x:xf numFmtId="4" fontId="66" fillId="2" borderId="12" xfId="0" applyNumberFormat="1" applyFont="1" applyFill="1" applyBorder="1" applyAlignment="1">
      <x:alignment horizontal="center" wrapText="1"/>
    </x:xf>
    <x:xf numFmtId="2" fontId="66" fillId="2" borderId="12" xfId="0" applyNumberFormat="1" applyFont="1" applyFill="1" applyBorder="1" applyAlignment="1">
      <x:alignment horizontal="center" wrapText="1"/>
    </x:xf>
    <x:xf numFmtId="0" fontId="67" fillId="2" borderId="12" xfId="0" applyNumberFormat="1" applyFont="1" applyFill="1" applyBorder="1"/>
    <x:xf numFmtId="1" fontId="67" fillId="2" borderId="12" xfId="0" applyNumberFormat="1" applyFont="1" applyFill="1" applyBorder="1" applyAlignment="1">
      <x:alignment horizontal="center"/>
    </x:xf>
    <x:xf numFmtId="0" fontId="67" fillId="4" borderId="1" xfId="0" applyNumberFormat="1" applyFont="1" applyFill="1" applyBorder="1" applyAlignment="1">
      <x:alignment horizontal="center"/>
    </x:xf>
    <x:xf numFmtId="0" fontId="67" fillId="4" borderId="2" xfId="0" applyNumberFormat="1" applyFont="1" applyFill="1" applyBorder="1" applyAlignment="1">
      <x:alignment horizontal="center"/>
    </x:xf>
    <x:xf numFmtId="0" fontId="67" fillId="18" borderId="12" xfId="0" applyNumberFormat="1" applyFont="1" applyFill="1" applyBorder="1" applyAlignment="1">
      <x:alignment horizontal="center" wrapText="1"/>
    </x:xf>
    <x:xf numFmtId="2" fontId="67" fillId="18" borderId="12" xfId="0" applyNumberFormat="1" applyFont="1" applyFill="1" applyBorder="1" applyAlignment="1">
      <x:alignment horizontal="center" wrapText="1"/>
    </x:xf>
    <x:xf numFmtId="1" fontId="67" fillId="18" borderId="12" xfId="0" applyNumberFormat="1" applyFont="1" applyFill="1" applyBorder="1" applyAlignment="1">
      <x:alignment horizontal="center" wrapText="1"/>
    </x:xf>
    <x:xf numFmtId="0" fontId="66" fillId="2" borderId="0" xfId="0" applyNumberFormat="1" applyFont="1" applyFill="1" applyBorder="1" applyAlignment="1">
      <x:alignment horizontal="center"/>
    </x:xf>
    <x:xf numFmtId="177" fontId="66" fillId="2" borderId="0" xfId="0" applyNumberFormat="1" applyFont="1" applyFill="1" applyBorder="1"/>
    <x:xf numFmtId="0" fontId="67" fillId="4" borderId="18" xfId="0" applyNumberFormat="1" applyFont="1" applyFill="1" applyBorder="1" applyAlignment="1">
      <x:alignment horizontal="center"/>
    </x:xf>
    <x:xf numFmtId="0" fontId="67" fillId="4" borderId="0" xfId="0" applyNumberFormat="1" applyFont="1" applyFill="1" applyBorder="1" applyAlignment="1">
      <x:alignment horizontal="center"/>
    </x:xf>
    <x:xf numFmtId="0" fontId="66" fillId="18" borderId="12" xfId="0" applyNumberFormat="1" applyFont="1" applyFill="1" applyBorder="1" applyAlignment="1">
      <x:alignment horizontal="center" wrapText="1"/>
    </x:xf>
    <x:xf numFmtId="1" fontId="66" fillId="18" borderId="12" xfId="0" applyNumberFormat="1" applyFont="1" applyFill="1" applyBorder="1" applyAlignment="1">
      <x:alignment horizontal="center" wrapText="1"/>
    </x:xf>
    <x:xf numFmtId="0" fontId="66" fillId="2" borderId="18" xfId="0" applyNumberFormat="1" applyFont="1" applyFill="1" applyBorder="1"/>
    <x:xf numFmtId="174" fontId="66" fillId="2" borderId="0" xfId="0" applyNumberFormat="1" applyFont="1" applyFill="1" applyBorder="1"/>
    <x:xf numFmtId="0" fontId="66" fillId="2" borderId="0" xfId="0" applyNumberFormat="1" applyFont="1" applyFill="1" applyBorder="1" applyAlignment="1">
      <x:alignment horizontal="center" wrapText="1"/>
    </x:xf>
    <x:xf numFmtId="1" fontId="66" fillId="2" borderId="0" xfId="0" applyNumberFormat="1" applyFont="1" applyFill="1" applyBorder="1" applyAlignment="1">
      <x:alignment wrapText="1"/>
    </x:xf>
    <x:xf numFmtId="1" fontId="66" fillId="2" borderId="0" xfId="0" applyNumberFormat="1" applyFont="1" applyFill="1" applyBorder="1" applyAlignment="1">
      <x:alignment horizontal="center" wrapText="1"/>
    </x:xf>
    <x:xf numFmtId="0" fontId="66" fillId="2" borderId="0" xfId="0" applyNumberFormat="1" applyFont="1" applyFill="1" applyBorder="1" applyAlignment="1">
      <x:alignment wrapText="1"/>
    </x:xf>
    <x:xf numFmtId="0" fontId="66" fillId="2" borderId="13" xfId="0" applyNumberFormat="1" applyFont="1" applyFill="1" applyBorder="1"/>
    <x:xf numFmtId="0" fontId="66" fillId="2" borderId="51" xfId="0" applyNumberFormat="1" applyFont="1" applyFill="1" applyBorder="1"/>
    <x:xf numFmtId="1" fontId="66" fillId="2" borderId="12" xfId="0" applyNumberFormat="1" applyFont="1" applyFill="1" applyBorder="1" applyAlignment="1">
      <x:alignment horizontal="center"/>
    </x:xf>
    <x:xf numFmtId="0" fontId="67" fillId="16" borderId="36" xfId="0" applyNumberFormat="1" applyFont="1" applyFill="1" applyBorder="1" applyAlignment="1">
      <x:alignment horizontal="center" vertical="center"/>
    </x:xf>
    <x:xf numFmtId="0" fontId="67" fillId="16" borderId="55" xfId="0" applyNumberFormat="1" applyFont="1" applyFill="1" applyBorder="1" applyAlignment="1">
      <x:alignment horizontal="center" vertical="center"/>
    </x:xf>
    <x:xf numFmtId="0" fontId="67" fillId="16" borderId="56" xfId="0" applyNumberFormat="1" applyFont="1" applyFill="1" applyBorder="1" applyAlignment="1">
      <x:alignment horizontal="center" vertical="center"/>
    </x:xf>
    <x:xf numFmtId="0" fontId="67" fillId="2" borderId="0" xfId="0" applyNumberFormat="1" applyFont="1" applyFill="1" applyBorder="1" applyAlignment="1">
      <x:alignment horizontal="center" vertical="center"/>
    </x:xf>
    <x:xf numFmtId="0" fontId="67" fillId="2" borderId="0" xfId="0" applyNumberFormat="1" applyFont="1" applyFill="1" applyBorder="1" applyAlignment="1">
      <x:alignment horizontal="center" vertical="center" wrapText="1"/>
    </x:xf>
    <x:xf numFmtId="0" fontId="67" fillId="4" borderId="12" xfId="0" applyNumberFormat="1" applyFont="1" applyFill="1" applyBorder="1" applyAlignment="1">
      <x:alignment horizontal="center" vertical="center" wrapText="1"/>
    </x:xf>
    <x:xf numFmtId="0" fontId="66" fillId="2" borderId="12" xfId="0" applyNumberFormat="1" applyFont="1" applyFill="1" applyBorder="1" applyAlignment="1">
      <x:alignment horizontal="center" vertical="center" wrapText="1"/>
    </x:xf>
    <x:xf numFmtId="1" fontId="66" fillId="2" borderId="12" xfId="0" applyNumberFormat="1" applyFont="1" applyFill="1" applyBorder="1" applyAlignment="1">
      <x:alignment horizontal="center" vertical="center" wrapText="1"/>
    </x:xf>
    <x:xf numFmtId="0" fontId="67" fillId="4" borderId="12" xfId="0" applyNumberFormat="1" applyFont="1" applyFill="1" applyBorder="1" applyAlignment="1">
      <x:alignment vertical="center"/>
    </x:xf>
    <x:xf numFmtId="2" fontId="66" fillId="2" borderId="0" xfId="0" applyNumberFormat="1" applyFont="1" applyFill="1" applyBorder="1" applyAlignment="1">
      <x:alignment vertical="center"/>
    </x:xf>
    <x:xf numFmtId="176" fontId="66" fillId="2" borderId="0" xfId="0" applyNumberFormat="1" applyFont="1" applyFill="1" applyBorder="1" applyAlignment="1">
      <x:alignment vertical="center"/>
    </x:xf>
    <x:xf numFmtId="0" fontId="67" fillId="18" borderId="12" xfId="0" applyNumberFormat="1" applyFont="1" applyFill="1" applyBorder="1" applyAlignment="1">
      <x:alignment vertical="center"/>
    </x:xf>
    <x:xf numFmtId="176" fontId="66" fillId="2" borderId="12" xfId="0" applyNumberFormat="1" applyFont="1" applyFill="1" applyBorder="1" applyAlignment="1">
      <x:alignment horizontal="center" vertical="center"/>
    </x:xf>
    <x:xf numFmtId="176" fontId="66" fillId="2" borderId="12" xfId="0" applyNumberFormat="1" applyFont="1" applyFill="1" applyBorder="1" applyAlignment="1">
      <x:alignment horizontal="center" vertical="center" wrapText="1"/>
    </x:xf>
    <x:xf numFmtId="0" fontId="67" fillId="18" borderId="12" xfId="0" applyNumberFormat="1" applyFont="1" applyFill="1" applyBorder="1" applyAlignment="1">
      <x:alignment horizontal="left" vertical="center"/>
    </x:xf>
    <x:xf numFmtId="4" fontId="66" fillId="2" borderId="12" xfId="0" applyNumberFormat="1" applyFont="1" applyFill="1" applyBorder="1" applyAlignment="1">
      <x:alignment horizontal="center" vertical="center" wrapText="1"/>
    </x:xf>
    <x:xf numFmtId="2" fontId="66" fillId="2" borderId="12" xfId="0" applyNumberFormat="1" applyFont="1" applyFill="1" applyBorder="1" applyAlignment="1">
      <x:alignment horizontal="center" vertical="center" wrapText="1"/>
    </x:xf>
    <x:xf numFmtId="0" fontId="67" fillId="2" borderId="12" xfId="0" applyNumberFormat="1" applyFont="1" applyFill="1" applyBorder="1" applyAlignment="1">
      <x:alignment vertical="center"/>
    </x:xf>
    <x:xf numFmtId="1" fontId="67" fillId="2" borderId="12" xfId="0" applyNumberFormat="1" applyFont="1" applyFill="1" applyBorder="1" applyAlignment="1">
      <x:alignment horizontal="center" vertical="center"/>
    </x:xf>
    <x:xf numFmtId="0" fontId="67" fillId="4" borderId="1" xfId="0" applyNumberFormat="1" applyFont="1" applyFill="1" applyBorder="1" applyAlignment="1">
      <x:alignment horizontal="center" vertical="center"/>
    </x:xf>
    <x:xf numFmtId="0" fontId="67" fillId="4" borderId="2" xfId="0" applyNumberFormat="1" applyFont="1" applyFill="1" applyBorder="1" applyAlignment="1">
      <x:alignment horizontal="center" vertical="center"/>
    </x:xf>
    <x:xf numFmtId="0" fontId="67" fillId="18" borderId="12" xfId="0" applyNumberFormat="1" applyFont="1" applyFill="1" applyBorder="1" applyAlignment="1">
      <x:alignment horizontal="center" vertical="center" wrapText="1"/>
    </x:xf>
    <x:xf numFmtId="2" fontId="67" fillId="18" borderId="12" xfId="0" applyNumberFormat="1" applyFont="1" applyFill="1" applyBorder="1" applyAlignment="1">
      <x:alignment horizontal="center" vertical="center" wrapText="1"/>
    </x:xf>
    <x:xf numFmtId="1" fontId="67" fillId="18" borderId="12" xfId="0" applyNumberFormat="1" applyFont="1" applyFill="1" applyBorder="1" applyAlignment="1">
      <x:alignment horizontal="center" vertical="center" wrapText="1"/>
    </x:xf>
    <x:xf numFmtId="0" fontId="66" fillId="2" borderId="0" xfId="0" applyNumberFormat="1" applyFont="1" applyFill="1" applyBorder="1" applyAlignment="1">
      <x:alignment horizontal="center" vertical="center"/>
    </x:xf>
    <x:xf numFmtId="177" fontId="66" fillId="2" borderId="0" xfId="0" applyNumberFormat="1" applyFont="1" applyFill="1" applyBorder="1" applyAlignment="1">
      <x:alignment vertical="center"/>
    </x:xf>
    <x:xf numFmtId="0" fontId="67" fillId="4" borderId="18" xfId="0" applyNumberFormat="1" applyFont="1" applyFill="1" applyBorder="1" applyAlignment="1">
      <x:alignment horizontal="center" vertical="center"/>
    </x:xf>
    <x:xf numFmtId="0" fontId="67" fillId="4" borderId="0" xfId="0" applyNumberFormat="1" applyFont="1" applyFill="1" applyBorder="1" applyAlignment="1">
      <x:alignment horizontal="center" vertical="center"/>
    </x:xf>
    <x:xf numFmtId="0" fontId="66" fillId="18" borderId="12" xfId="0" applyNumberFormat="1" applyFont="1" applyFill="1" applyBorder="1" applyAlignment="1">
      <x:alignment horizontal="center" vertical="center" wrapText="1"/>
    </x:xf>
    <x:xf numFmtId="1" fontId="66" fillId="18" borderId="12" xfId="0" applyNumberFormat="1" applyFont="1" applyFill="1" applyBorder="1" applyAlignment="1">
      <x:alignment horizontal="center" vertical="center" wrapText="1"/>
    </x:xf>
    <x:xf numFmtId="0" fontId="66" fillId="2" borderId="18" xfId="0" applyNumberFormat="1" applyFont="1" applyFill="1" applyBorder="1" applyAlignment="1">
      <x:alignment vertical="center"/>
    </x:xf>
    <x:xf numFmtId="174" fontId="66" fillId="2" borderId="0" xfId="0" applyNumberFormat="1" applyFont="1" applyFill="1" applyBorder="1" applyAlignment="1">
      <x:alignment vertical="center"/>
    </x:xf>
    <x:xf numFmtId="0" fontId="66" fillId="2" borderId="0" xfId="0" applyNumberFormat="1" applyFont="1" applyFill="1" applyBorder="1" applyAlignment="1">
      <x:alignment horizontal="center" vertical="center" wrapText="1"/>
    </x:xf>
    <x:xf numFmtId="1" fontId="66" fillId="2" borderId="0" xfId="0" applyNumberFormat="1" applyFont="1" applyFill="1" applyBorder="1" applyAlignment="1">
      <x:alignment vertical="center" wrapText="1"/>
    </x:xf>
    <x:xf numFmtId="1" fontId="66" fillId="2" borderId="0" xfId="0" applyNumberFormat="1" applyFont="1" applyFill="1" applyBorder="1" applyAlignment="1">
      <x:alignment horizontal="center" vertical="center" wrapText="1"/>
    </x:xf>
    <x:xf numFmtId="0" fontId="66" fillId="2" borderId="0" xfId="0" applyNumberFormat="1" applyFont="1" applyFill="1" applyBorder="1" applyAlignment="1">
      <x:alignment vertical="center" wrapText="1"/>
    </x:xf>
    <x:xf numFmtId="0" fontId="66" fillId="2" borderId="13" xfId="0" applyNumberFormat="1" applyFont="1" applyFill="1" applyBorder="1" applyAlignment="1">
      <x:alignment vertical="center"/>
    </x:xf>
    <x:xf numFmtId="0" fontId="66" fillId="2" borderId="51" xfId="0" applyNumberFormat="1" applyFont="1" applyFill="1" applyBorder="1" applyAlignment="1">
      <x:alignment vertical="center"/>
    </x:xf>
    <x:xf numFmtId="1" fontId="66" fillId="2" borderId="12" xfId="0" applyNumberFormat="1" applyFont="1" applyFill="1" applyBorder="1" applyAlignment="1">
      <x:alignment horizontal="center" vertical="center"/>
    </x:xf>
    <x:xf numFmtId="0" fontId="67" fillId="4" borderId="36" xfId="0" applyNumberFormat="1" applyFont="1" applyFill="1" applyBorder="1" applyAlignment="1">
      <x:alignment horizontal="center"/>
    </x:xf>
    <x:xf numFmtId="0" fontId="67" fillId="4" borderId="55" xfId="0" applyNumberFormat="1" applyFont="1" applyFill="1" applyBorder="1" applyAlignment="1">
      <x:alignment horizontal="center"/>
    </x:xf>
    <x:xf numFmtId="0" fontId="67" fillId="4" borderId="56" xfId="0" applyNumberFormat="1" applyFont="1" applyFill="1" applyBorder="1" applyAlignment="1">
      <x:alignment horizontal="center"/>
    </x:xf>
    <x:xf numFmtId="17" fontId="67" fillId="4" borderId="36" xfId="0" applyNumberFormat="1" applyFont="1" applyFill="1" applyBorder="1" applyAlignment="1">
      <x:alignment horizontal="center"/>
    </x:xf>
    <x:xf numFmtId="17" fontId="67" fillId="4" borderId="55" xfId="0" applyNumberFormat="1" applyFont="1" applyFill="1" applyBorder="1" applyAlignment="1">
      <x:alignment horizontal="center"/>
    </x:xf>
    <x:xf numFmtId="17" fontId="67" fillId="4" borderId="56" xfId="0" applyNumberFormat="1" applyFont="1" applyFill="1" applyBorder="1" applyAlignment="1">
      <x:alignment horizontal="center"/>
    </x:xf>
    <x:xf numFmtId="1" fontId="66" fillId="2" borderId="0" xfId="0" applyNumberFormat="1" applyFont="1" applyFill="1" applyBorder="1"/>
    <x:xf numFmtId="1" fontId="66" fillId="2" borderId="0" xfId="0" applyNumberFormat="1" applyFont="1" applyFill="1" applyBorder="1" applyAlignment="1">
      <x:alignment horizontal="center"/>
    </x:xf>
    <x:xf numFmtId="0" fontId="67" fillId="18" borderId="20" xfId="0" applyNumberFormat="1" applyFont="1" applyFill="1" applyBorder="1" applyAlignment="1">
      <x:alignment horizontal="center" vertical="center"/>
    </x:xf>
    <x:xf numFmtId="0" fontId="67" fillId="18" borderId="30" xfId="0" applyNumberFormat="1" applyFont="1" applyFill="1" applyBorder="1" applyAlignment="1">
      <x:alignment horizontal="center"/>
    </x:xf>
    <x:xf numFmtId="0" fontId="67" fillId="18" borderId="30" xfId="0" applyNumberFormat="1" applyFont="1" applyFill="1" applyBorder="1" applyAlignment="1">
      <x:alignment horizontal="center" vertical="center"/>
    </x:xf>
    <x:xf numFmtId="0" fontId="67" fillId="18" borderId="34" xfId="0" applyNumberFormat="1" applyFont="1" applyFill="1" applyBorder="1" applyAlignment="1">
      <x:alignment horizontal="center" vertical="center"/>
    </x:xf>
    <x:xf numFmtId="0" fontId="67" fillId="18" borderId="31" xfId="0" applyNumberFormat="1" applyFont="1" applyFill="1" applyBorder="1" applyAlignment="1">
      <x:alignment horizontal="center" vertical="center"/>
    </x:xf>
    <x:xf numFmtId="164" fontId="67" fillId="18" borderId="12" xfId="0" applyNumberFormat="1" applyFont="1" applyFill="1" applyBorder="1" applyAlignment="1">
      <x:alignment horizontal="center"/>
    </x:xf>
    <x:xf numFmtId="0" fontId="67" fillId="18" borderId="21" xfId="0" applyNumberFormat="1" applyFont="1" applyFill="1" applyBorder="1" applyAlignment="1">
      <x:alignment horizontal="center" vertical="center"/>
    </x:xf>
    <x:xf numFmtId="0" fontId="67" fillId="18" borderId="32" xfId="0" applyNumberFormat="1" applyFont="1" applyFill="1" applyBorder="1" applyAlignment="1">
      <x:alignment horizontal="center"/>
    </x:xf>
    <x:xf numFmtId="0" fontId="67" fillId="18" borderId="32" xfId="0" applyNumberFormat="1" applyFont="1" applyFill="1" applyBorder="1" applyAlignment="1">
      <x:alignment horizontal="center" vertical="center"/>
    </x:xf>
    <x:xf numFmtId="0" fontId="67" fillId="18" borderId="53" xfId="0" applyNumberFormat="1" applyFont="1" applyFill="1" applyBorder="1" applyAlignment="1">
      <x:alignment horizontal="center" vertical="center"/>
    </x:xf>
    <x:xf numFmtId="0" fontId="67" fillId="18" borderId="33" xfId="0" applyNumberFormat="1" applyFont="1" applyFill="1" applyBorder="1" applyAlignment="1">
      <x:alignment horizontal="center" vertical="center"/>
    </x:xf>
    <x:xf numFmtId="0" fontId="67" fillId="18" borderId="28" xfId="0" applyNumberFormat="1" applyFont="1" applyFill="1" applyBorder="1" applyAlignment="1">
      <x:alignment horizontal="center" vertical="center"/>
    </x:xf>
    <x:xf numFmtId="20" fontId="66" fillId="2" borderId="12" xfId="0" applyNumberFormat="1" applyFont="1" applyFill="1" applyBorder="1" applyAlignment="1">
      <x:alignment horizontal="center"/>
    </x:xf>
    <x:xf numFmtId="179" fontId="66" fillId="2" borderId="12" xfId="0" applyNumberFormat="1" applyFont="1" applyFill="1" applyBorder="1" applyAlignment="1">
      <x:alignment horizontal="center"/>
    </x:xf>
    <x:xf numFmtId="165" fontId="66" fillId="2" borderId="12" xfId="0" applyNumberFormat="1" applyFont="1" applyFill="1" applyBorder="1" applyAlignment="1">
      <x:alignment horizontal="center" vertical="center"/>
    </x:xf>
    <x:xf numFmtId="165" fontId="66" fillId="2" borderId="12" xfId="0" applyNumberFormat="1" applyFont="1" applyFill="1" applyBorder="1" applyAlignment="1">
      <x:alignment horizontal="left" vertical="center"/>
    </x:xf>
    <x:xf numFmtId="2" fontId="66" fillId="2" borderId="12" xfId="0" applyNumberFormat="1" applyFont="1" applyFill="1" applyBorder="1" applyAlignment="1">
      <x:alignment horizontal="center"/>
    </x:xf>
    <x:xf numFmtId="1" fontId="66" fillId="2" borderId="7" xfId="0" applyNumberFormat="1" applyFont="1" applyFill="1" applyBorder="1" applyAlignment="1">
      <x:alignment horizontal="center"/>
    </x:xf>
    <x:xf numFmtId="165" fontId="66" fillId="2" borderId="12" xfId="0" applyNumberFormat="1" applyFont="1" applyFill="1" applyBorder="1" applyAlignment="1">
      <x:alignment horizontal="left"/>
    </x:xf>
    <x:xf numFmtId="164" fontId="66" fillId="2" borderId="12" xfId="0" applyNumberFormat="1" applyFont="1" applyFill="1" applyBorder="1"/>
    <x:xf numFmtId="0" fontId="66" fillId="2" borderId="7" xfId="0" applyNumberFormat="1" applyFont="1" applyFill="1" applyBorder="1"/>
    <x:xf numFmtId="0" fontId="67" fillId="2" borderId="7" xfId="0" applyNumberFormat="1" applyFont="1" applyFill="1" applyBorder="1" applyAlignment="1">
      <x:alignment horizontal="center"/>
    </x:xf>
    <x:xf numFmtId="1" fontId="66" fillId="18" borderId="12" xfId="0" applyNumberFormat="1" applyFont="1" applyFill="1" applyBorder="1" applyAlignment="1">
      <x:alignment horizontal="center"/>
    </x:xf>
    <x:xf numFmtId="176" fontId="66" fillId="18" borderId="12" xfId="0" applyNumberFormat="1" applyFont="1" applyFill="1" applyBorder="1" applyAlignment="1">
      <x:alignment horizontal="center"/>
    </x:xf>
    <x:xf numFmtId="9" fontId="66" fillId="18" borderId="12" xfId="0" applyNumberFormat="1" applyFont="1" applyFill="1" applyBorder="1" applyAlignment="1">
      <x:alignment horizontal="center"/>
    </x:xf>
    <x:xf numFmtId="164" fontId="66" fillId="18" borderId="12" xfId="0" applyNumberFormat="1" applyFont="1" applyFill="1" applyBorder="1"/>
    <x:xf numFmtId="0" fontId="66" fillId="18" borderId="7" xfId="0" applyNumberFormat="1" applyFont="1" applyFill="1" applyBorder="1"/>
    <x:xf numFmtId="1" fontId="66" fillId="18" borderId="12" xfId="0" applyNumberFormat="1" applyFont="1" applyFill="1" applyBorder="1"/>
    <x:xf numFmtId="1" fontId="67" fillId="18" borderId="12" xfId="0" applyNumberFormat="1" applyFont="1" applyFill="1" applyBorder="1"/>
    <x:xf numFmtId="176" fontId="66" fillId="2" borderId="0" xfId="0" applyNumberFormat="1" applyFont="1" applyFill="1" applyBorder="1" applyAlignment="1">
      <x:alignment horizontal="center"/>
    </x:xf>
    <x:xf numFmtId="0" fontId="67" fillId="20" borderId="0" xfId="0" applyNumberFormat="1" applyFont="1" applyFill="1" applyBorder="1" applyAlignment="1">
      <x:alignment horizontal="center"/>
    </x:xf>
    <x:xf numFmtId="0" fontId="67" fillId="20" borderId="12" xfId="0" applyNumberFormat="1" applyFont="1" applyFill="1" applyBorder="1"/>
    <x:xf numFmtId="9" fontId="66" fillId="2" borderId="12" xfId="0" applyNumberFormat="1" applyFont="1" applyFill="1" applyBorder="1"/>
    <x:xf numFmtId="2" fontId="66" fillId="2" borderId="12" xfId="0" applyNumberFormat="1" applyFont="1" applyFill="1" applyBorder="1"/>
    <x:xf numFmtId="0" fontId="67" fillId="18" borderId="7" xfId="0" applyNumberFormat="1" applyFont="1" applyFill="1" applyBorder="1" applyAlignment="1">
      <x:alignment horizontal="center"/>
    </x:xf>
    <x:xf numFmtId="0" fontId="67" fillId="18" borderId="29" xfId="0" applyNumberFormat="1" applyFont="1" applyFill="1" applyBorder="1" applyAlignment="1">
      <x:alignment horizontal="center"/>
    </x:xf>
    <x:xf numFmtId="0" fontId="67" fillId="18" borderId="8" xfId="0" applyNumberFormat="1" applyFont="1" applyFill="1" applyBorder="1" applyAlignment="1">
      <x:alignment horizontal="center"/>
    </x:xf>
    <x:xf numFmtId="1" fontId="67" fillId="4" borderId="12" xfId="0" applyNumberFormat="1" applyFont="1" applyFill="1" applyBorder="1" applyAlignment="1">
      <x:alignment horizontal="center"/>
    </x:xf>
    <x:xf numFmtId="176" fontId="67" fillId="4" borderId="12" xfId="0" applyNumberFormat="1" applyFont="1" applyFill="1" applyBorder="1" applyAlignment="1">
      <x:alignment horizontal="center"/>
    </x:xf>
    <x:xf numFmtId="0" fontId="67" fillId="4" borderId="36" xfId="0" applyNumberFormat="1" applyFont="1" applyFill="1" applyBorder="1" applyAlignment="1">
      <x:alignment horizontal="center" vertical="center"/>
    </x:xf>
    <x:xf numFmtId="0" fontId="67" fillId="4" borderId="55" xfId="0" applyNumberFormat="1" applyFont="1" applyFill="1" applyBorder="1" applyAlignment="1">
      <x:alignment horizontal="center" vertical="center"/>
    </x:xf>
    <x:xf numFmtId="0" fontId="67" fillId="4" borderId="56" xfId="0" applyNumberFormat="1" applyFont="1" applyFill="1" applyBorder="1" applyAlignment="1">
      <x:alignment horizontal="center" vertical="center"/>
    </x:xf>
    <x:xf numFmtId="17" fontId="67" fillId="4" borderId="36" xfId="0" applyNumberFormat="1" applyFont="1" applyFill="1" applyBorder="1" applyAlignment="1">
      <x:alignment horizontal="center" vertical="center"/>
    </x:xf>
    <x:xf numFmtId="17" fontId="67" fillId="4" borderId="55" xfId="0" applyNumberFormat="1" applyFont="1" applyFill="1" applyBorder="1" applyAlignment="1">
      <x:alignment horizontal="center" vertical="center"/>
    </x:xf>
    <x:xf numFmtId="17" fontId="67" fillId="4" borderId="56" xfId="0" applyNumberFormat="1" applyFont="1" applyFill="1" applyBorder="1" applyAlignment="1">
      <x:alignment horizontal="center" vertical="center"/>
    </x:xf>
    <x:xf numFmtId="1" fontId="66" fillId="2" borderId="0" xfId="0" applyNumberFormat="1" applyFont="1" applyFill="1" applyBorder="1" applyAlignment="1">
      <x:alignment vertical="center"/>
    </x:xf>
    <x:xf numFmtId="1" fontId="66" fillId="2" borderId="0" xfId="0" applyNumberFormat="1" applyFont="1" applyFill="1" applyBorder="1" applyAlignment="1">
      <x:alignment horizontal="center" vertical="center"/>
    </x:xf>
    <x:xf numFmtId="164" fontId="67" fillId="18" borderId="12" xfId="0" applyNumberFormat="1" applyFont="1" applyFill="1" applyBorder="1" applyAlignment="1">
      <x:alignment horizontal="center" vertical="center"/>
    </x:xf>
    <x:xf numFmtId="20" fontId="66" fillId="2" borderId="12" xfId="0" applyNumberFormat="1" applyFont="1" applyFill="1" applyBorder="1" applyAlignment="1">
      <x:alignment horizontal="center" vertical="center"/>
    </x:xf>
    <x:xf numFmtId="179" fontId="66" fillId="2" borderId="12" xfId="0" applyNumberFormat="1" applyFont="1" applyFill="1" applyBorder="1" applyAlignment="1">
      <x:alignment horizontal="center" vertical="center"/>
    </x:xf>
    <x:xf numFmtId="2" fontId="66" fillId="2" borderId="12" xfId="0" applyNumberFormat="1" applyFont="1" applyFill="1" applyBorder="1" applyAlignment="1">
      <x:alignment horizontal="center" vertical="center"/>
    </x:xf>
    <x:xf numFmtId="1" fontId="66" fillId="2" borderId="7" xfId="0" applyNumberFormat="1" applyFont="1" applyFill="1" applyBorder="1" applyAlignment="1">
      <x:alignment horizontal="center" vertical="center"/>
    </x:xf>
    <x:xf numFmtId="164" fontId="66" fillId="2" borderId="12" xfId="0" applyNumberFormat="1" applyFont="1" applyFill="1" applyBorder="1" applyAlignment="1">
      <x:alignment vertical="center"/>
    </x:xf>
    <x:xf numFmtId="0" fontId="67" fillId="2" borderId="7" xfId="0" applyNumberFormat="1" applyFont="1" applyFill="1" applyBorder="1" applyAlignment="1">
      <x:alignment horizontal="center" vertical="center"/>
    </x:xf>
    <x:xf numFmtId="1" fontId="66" fillId="18" borderId="12" xfId="0" applyNumberFormat="1" applyFont="1" applyFill="1" applyBorder="1" applyAlignment="1">
      <x:alignment horizontal="center" vertical="center"/>
    </x:xf>
    <x:xf numFmtId="176" fontId="66" fillId="18" borderId="12" xfId="0" applyNumberFormat="1" applyFont="1" applyFill="1" applyBorder="1" applyAlignment="1">
      <x:alignment horizontal="center" vertical="center"/>
    </x:xf>
    <x:xf numFmtId="9" fontId="66" fillId="18" borderId="12" xfId="0" applyNumberFormat="1" applyFont="1" applyFill="1" applyBorder="1" applyAlignment="1">
      <x:alignment horizontal="center" vertical="center"/>
    </x:xf>
    <x:xf numFmtId="164" fontId="66" fillId="18" borderId="12" xfId="0" applyNumberFormat="1" applyFont="1" applyFill="1" applyBorder="1" applyAlignment="1">
      <x:alignment vertical="center"/>
    </x:xf>
    <x:xf numFmtId="0" fontId="66" fillId="18" borderId="7" xfId="0" applyNumberFormat="1" applyFont="1" applyFill="1" applyBorder="1" applyAlignment="1">
      <x:alignment vertical="center"/>
    </x:xf>
    <x:xf numFmtId="1" fontId="66" fillId="18" borderId="12" xfId="0" applyNumberFormat="1" applyFont="1" applyFill="1" applyBorder="1" applyAlignment="1">
      <x:alignment vertical="center"/>
    </x:xf>
    <x:xf numFmtId="1" fontId="67" fillId="18" borderId="12" xfId="0" applyNumberFormat="1" applyFont="1" applyFill="1" applyBorder="1" applyAlignment="1">
      <x:alignment vertical="center"/>
    </x:xf>
    <x:xf numFmtId="176" fontId="66" fillId="2" borderId="0" xfId="0" applyNumberFormat="1" applyFont="1" applyFill="1" applyBorder="1" applyAlignment="1">
      <x:alignment horizontal="center" vertical="center"/>
    </x:xf>
    <x:xf numFmtId="0" fontId="67" fillId="20" borderId="0" xfId="0" applyNumberFormat="1" applyFont="1" applyFill="1" applyBorder="1" applyAlignment="1">
      <x:alignment horizontal="center" vertical="center"/>
    </x:xf>
    <x:xf numFmtId="0" fontId="67" fillId="20" borderId="12" xfId="0" applyNumberFormat="1" applyFont="1" applyFill="1" applyBorder="1" applyAlignment="1">
      <x:alignment vertical="center"/>
    </x:xf>
    <x:xf numFmtId="9" fontId="66" fillId="2" borderId="12" xfId="0" applyNumberFormat="1" applyFont="1" applyFill="1" applyBorder="1" applyAlignment="1">
      <x:alignment vertical="center"/>
    </x:xf>
    <x:xf numFmtId="2" fontId="66" fillId="2" borderId="12" xfId="0" applyNumberFormat="1" applyFont="1" applyFill="1" applyBorder="1" applyAlignment="1">
      <x:alignment vertical="center"/>
    </x:xf>
    <x:xf numFmtId="0" fontId="67" fillId="18" borderId="7" xfId="0" applyNumberFormat="1" applyFont="1" applyFill="1" applyBorder="1" applyAlignment="1">
      <x:alignment horizontal="center" vertical="center"/>
    </x:xf>
    <x:xf numFmtId="0" fontId="67" fillId="18" borderId="29" xfId="0" applyNumberFormat="1" applyFont="1" applyFill="1" applyBorder="1" applyAlignment="1">
      <x:alignment horizontal="center" vertical="center"/>
    </x:xf>
    <x:xf numFmtId="0" fontId="67" fillId="18" borderId="8" xfId="0" applyNumberFormat="1" applyFont="1" applyFill="1" applyBorder="1" applyAlignment="1">
      <x:alignment horizontal="center" vertical="center"/>
    </x:xf>
    <x:xf numFmtId="1" fontId="67" fillId="4" borderId="12" xfId="0" applyNumberFormat="1" applyFont="1" applyFill="1" applyBorder="1" applyAlignment="1">
      <x:alignment horizontal="center" vertical="center"/>
    </x:xf>
    <x:xf numFmtId="176" fontId="67" fillId="4" borderId="12" xfId="0" applyNumberFormat="1" applyFont="1" applyFill="1" applyBorder="1" applyAlignment="1">
      <x:alignment horizontal="center" vertical="center"/>
    </x:xf>
    <x:xf numFmtId="0" fontId="66" fillId="24" borderId="12" xfId="0" applyNumberFormat="1" applyFont="1" applyFill="1" applyBorder="1"/>
    <x:xf numFmtId="2" fontId="66" fillId="2" borderId="0" xfId="0" applyNumberFormat="1" applyFont="1" applyFill="1" applyBorder="1" applyAlignment="1">
      <x:alignment horizontal="center"/>
    </x:xf>
    <x:xf numFmtId="0" fontId="66" fillId="23" borderId="12" xfId="0" applyNumberFormat="1" applyFont="1" applyFill="1" applyBorder="1"/>
    <x:xf numFmtId="0" fontId="66" fillId="17" borderId="12" xfId="0" applyNumberFormat="1" applyFont="1" applyFill="1" applyBorder="1" applyAlignment="1">
      <x:alignment horizontal="center" vertical="center"/>
    </x:xf>
    <x:xf numFmtId="0" fontId="66" fillId="17" borderId="12" xfId="0" applyNumberFormat="1" applyFont="1" applyFill="1" applyBorder="1" applyAlignment="1">
      <x:alignment horizontal="center"/>
    </x:xf>
    <x:xf numFmtId="14" fontId="66" fillId="17" borderId="12" xfId="0" applyNumberFormat="1" applyFont="1" applyFill="1" applyBorder="1" applyAlignment="1">
      <x:alignment horizontal="center" vertical="center"/>
    </x:xf>
    <x:xf numFmtId="0" fontId="66" fillId="4" borderId="0" xfId="0" applyNumberFormat="1" applyFont="1" applyFill="1" applyBorder="1"/>
    <x:xf numFmtId="0" fontId="66" fillId="4" borderId="12" xfId="0" applyNumberFormat="1" applyFont="1" applyFill="1" applyBorder="1"/>
    <x:xf numFmtId="176" fontId="66" fillId="2" borderId="12" xfId="0" applyNumberFormat="1" applyFont="1" applyFill="1" applyBorder="1"/>
    <x:xf numFmtId="0" fontId="66" fillId="24" borderId="12" xfId="0" applyNumberFormat="1" applyFont="1" applyFill="1" applyBorder="1" applyAlignment="1">
      <x:alignment vertical="center"/>
    </x:xf>
    <x:xf numFmtId="2" fontId="66" fillId="2" borderId="0" xfId="0" applyNumberFormat="1" applyFont="1" applyFill="1" applyBorder="1" applyAlignment="1">
      <x:alignment horizontal="center" vertical="center"/>
    </x:xf>
    <x:xf numFmtId="0" fontId="66" fillId="23" borderId="12" xfId="0" applyNumberFormat="1" applyFont="1" applyFill="1" applyBorder="1" applyAlignment="1">
      <x:alignment vertical="center"/>
    </x:xf>
    <x:xf numFmtId="0" fontId="66" fillId="4" borderId="0" xfId="0" applyNumberFormat="1" applyFont="1" applyFill="1" applyBorder="1" applyAlignment="1">
      <x:alignment vertical="center"/>
    </x:xf>
    <x:xf numFmtId="0" fontId="66" fillId="4" borderId="12" xfId="0" applyNumberFormat="1" applyFont="1" applyFill="1" applyBorder="1" applyAlignment="1">
      <x:alignment vertical="center"/>
    </x:xf>
    <x:xf numFmtId="176" fontId="66" fillId="2" borderId="12" xfId="0" applyNumberFormat="1" applyFont="1" applyFill="1" applyBorder="1" applyAlignment="1">
      <x:alignment vertical="center"/>
    </x:xf>
    <x:xf numFmtId="0" fontId="67" fillId="3" borderId="30" xfId="0" applyNumberFormat="1" applyFont="1" applyFill="1" applyBorder="1" applyAlignment="1">
      <x:alignment horizontal="center"/>
    </x:xf>
    <x:xf numFmtId="0" fontId="67" fillId="3" borderId="31" xfId="0" applyNumberFormat="1" applyFont="1" applyFill="1" applyBorder="1" applyAlignment="1">
      <x:alignment horizontal="center"/>
    </x:xf>
    <x:xf numFmtId="0" fontId="67" fillId="3" borderId="20" xfId="0" applyNumberFormat="1" applyFont="1" applyFill="1" applyBorder="1" applyAlignment="1">
      <x:alignment horizontal="center"/>
    </x:xf>
    <x:xf numFmtId="0" fontId="67" fillId="3" borderId="20" xfId="0" applyNumberFormat="1" applyFont="1" applyFill="1" applyBorder="1" applyAlignment="1">
      <x:alignment horizontal="center" wrapText="1"/>
    </x:xf>
    <x:xf numFmtId="14" fontId="66" fillId="2" borderId="10" xfId="0" applyNumberFormat="1" applyFont="1" applyFill="1" applyBorder="1" applyAlignment="1">
      <x:alignment horizontal="left" vertical="center"/>
    </x:xf>
    <x:xf numFmtId="14" fontId="66" fillId="2" borderId="10" xfId="0" applyNumberFormat="1" applyFont="1" applyFill="1" applyBorder="1" applyAlignment="1">
      <x:alignment horizontal="center" vertical="center"/>
    </x:xf>
    <x:xf numFmtId="0" fontId="66" fillId="2" borderId="10" xfId="0" applyNumberFormat="1" applyFont="1" applyFill="1" applyBorder="1" applyAlignment="1">
      <x:alignment horizontal="center"/>
    </x:xf>
    <x:xf numFmtId="9" fontId="66" fillId="2" borderId="10" xfId="0" applyNumberFormat="1" applyFont="1" applyFill="1" applyBorder="1" applyAlignment="1">
      <x:alignment horizontal="center"/>
    </x:xf>
    <x:xf numFmtId="1" fontId="66" fillId="2" borderId="10" xfId="0" applyNumberFormat="1" applyFont="1" applyFill="1" applyBorder="1" applyAlignment="1">
      <x:alignment horizontal="center" vertical="center"/>
    </x:xf>
    <x:xf numFmtId="1" fontId="66" fillId="2" borderId="10" xfId="0" applyNumberFormat="1" applyFont="1" applyFill="1" applyBorder="1" applyAlignment="1">
      <x:alignment horizontal="center"/>
    </x:xf>
    <x:xf numFmtId="180" fontId="66" fillId="2" borderId="10" xfId="0" applyNumberFormat="1" applyFont="1" applyFill="1" applyBorder="1" applyAlignment="1">
      <x:alignment horizontal="center"/>
    </x:xf>
    <x:xf numFmtId="1" fontId="66" fillId="2" borderId="5" xfId="0" applyNumberFormat="1" applyFont="1" applyFill="1" applyBorder="1" applyAlignment="1">
      <x:alignment horizontal="center" vertical="center"/>
    </x:xf>
    <x:xf numFmtId="1" fontId="66" fillId="2" borderId="20" xfId="0" applyNumberFormat="1" applyFont="1" applyFill="1" applyBorder="1" applyAlignment="1">
      <x:alignment horizontal="center" vertical="center"/>
    </x:xf>
    <x:xf numFmtId="176" fontId="66" fillId="2" borderId="23" xfId="0" applyNumberFormat="1" applyFont="1" applyFill="1" applyBorder="1" applyAlignment="1">
      <x:alignment horizontal="center" vertical="center"/>
    </x:xf>
    <x:xf numFmtId="174" fontId="66" fillId="2" borderId="12" xfId="0" applyNumberFormat="1" applyFont="1" applyFill="1" applyBorder="1" applyAlignment="1">
      <x:alignment horizontal="center" vertical="center"/>
    </x:xf>
    <x:xf numFmtId="183" fontId="66" fillId="2" borderId="0" xfId="0" applyNumberFormat="1" applyFont="1" applyFill="1" applyBorder="1"/>
    <x:xf numFmtId="0" fontId="68" fillId="5" borderId="0" xfId="0" applyNumberFormat="1" applyFont="1" applyFill="1" applyBorder="1"/>
    <x:xf numFmtId="0" fontId="66" fillId="5" borderId="0" xfId="0" applyNumberFormat="1" applyFont="1" applyFill="1" applyBorder="1"/>
    <x:xf numFmtId="14" fontId="66" fillId="2" borderId="17" xfId="0" applyNumberFormat="1" applyFont="1" applyFill="1" applyBorder="1" applyAlignment="1">
      <x:alignment horizontal="left" vertical="center"/>
    </x:xf>
    <x:xf numFmtId="0" fontId="66" fillId="2" borderId="17" xfId="0" applyNumberFormat="1" applyFont="1" applyFill="1" applyBorder="1" applyAlignment="1">
      <x:alignment horizontal="center"/>
    </x:xf>
    <x:xf numFmtId="9" fontId="66" fillId="2" borderId="17" xfId="0" applyNumberFormat="1" applyFont="1" applyFill="1" applyBorder="1" applyAlignment="1">
      <x:alignment horizontal="center"/>
    </x:xf>
    <x:xf numFmtId="164" fontId="66" fillId="2" borderId="17" xfId="0" applyNumberFormat="1" applyFont="1" applyFill="1" applyBorder="1" applyAlignment="1">
      <x:alignment vertical="center"/>
    </x:xf>
    <x:xf numFmtId="1" fontId="66" fillId="2" borderId="21" xfId="0" applyNumberFormat="1" applyFont="1" applyFill="1" applyBorder="1" applyAlignment="1">
      <x:alignment horizontal="center"/>
    </x:xf>
    <x:xf numFmtId="180" fontId="66" fillId="2" borderId="17" xfId="0" applyNumberFormat="1" applyFont="1" applyFill="1" applyBorder="1" applyAlignment="1">
      <x:alignment horizontal="center"/>
    </x:xf>
    <x:xf numFmtId="1" fontId="66" fillId="2" borderId="15" xfId="0" applyNumberFormat="1" applyFont="1" applyFill="1" applyBorder="1" applyAlignment="1">
      <x:alignment horizontal="center" vertical="center"/>
    </x:xf>
    <x:xf numFmtId="1" fontId="66" fillId="2" borderId="28" xfId="0" applyNumberFormat="1" applyFont="1" applyFill="1" applyBorder="1" applyAlignment="1">
      <x:alignment horizontal="center" vertical="center"/>
    </x:xf>
    <x:xf numFmtId="1" fontId="66" fillId="2" borderId="21" xfId="0" applyNumberFormat="1" applyFont="1" applyFill="1" applyBorder="1" applyAlignment="1">
      <x:alignment horizontal="center" vertical="center"/>
    </x:xf>
    <x:xf numFmtId="176" fontId="66" fillId="2" borderId="25" xfId="0" applyNumberFormat="1" applyFont="1" applyFill="1" applyBorder="1" applyAlignment="1">
      <x:alignment horizontal="center" vertical="center"/>
    </x:xf>
    <x:xf numFmtId="178" fontId="66" fillId="2" borderId="0" xfId="0" applyNumberFormat="1" applyFont="1" applyFill="1" applyBorder="1"/>
    <x:xf numFmtId="14" fontId="66" fillId="16" borderId="1" xfId="0" applyNumberFormat="1" applyFont="1" applyFill="1" applyBorder="1" applyAlignment="1">
      <x:alignment horizontal="center" vertical="center"/>
    </x:xf>
    <x:xf numFmtId="14" fontId="66" fillId="16" borderId="4" xfId="0" applyNumberFormat="1" applyFont="1" applyFill="1" applyBorder="1" applyAlignment="1">
      <x:alignment horizontal="center" vertical="center"/>
    </x:xf>
    <x:xf numFmtId="14" fontId="66" fillId="16" borderId="10" xfId="0" applyNumberFormat="1" applyFont="1" applyFill="1" applyBorder="1" applyAlignment="1">
      <x:alignment horizontal="left" vertical="center"/>
    </x:xf>
    <x:xf numFmtId="14" fontId="66" fillId="16" borderId="10" xfId="0" applyNumberFormat="1" applyFont="1" applyFill="1" applyBorder="1" applyAlignment="1">
      <x:alignment horizontal="center" vertical="center"/>
    </x:xf>
    <x:xf numFmtId="0" fontId="66" fillId="16" borderId="10" xfId="0" applyNumberFormat="1" applyFont="1" applyFill="1" applyBorder="1" applyAlignment="1">
      <x:alignment horizontal="center"/>
    </x:xf>
    <x:xf numFmtId="9" fontId="66" fillId="16" borderId="10" xfId="0" applyNumberFormat="1" applyFont="1" applyFill="1" applyBorder="1" applyAlignment="1">
      <x:alignment horizontal="center"/>
    </x:xf>
    <x:xf numFmtId="164" fontId="66" fillId="16" borderId="10" xfId="0" applyNumberFormat="1" applyFont="1" applyFill="1" applyBorder="1" applyAlignment="1">
      <x:alignment horizontal="center" vertical="center"/>
    </x:xf>
    <x:xf numFmtId="1" fontId="66" fillId="16" borderId="10" xfId="0" applyNumberFormat="1" applyFont="1" applyFill="1" applyBorder="1" applyAlignment="1">
      <x:alignment horizontal="center"/>
    </x:xf>
    <x:xf numFmtId="1" fontId="66" fillId="16" borderId="5" xfId="0" applyNumberFormat="1" applyFont="1" applyFill="1" applyBorder="1" applyAlignment="1">
      <x:alignment horizontal="center" vertical="center"/>
    </x:xf>
    <x:xf numFmtId="1" fontId="66" fillId="16" borderId="21" xfId="0" applyNumberFormat="1" applyFont="1" applyFill="1" applyBorder="1" applyAlignment="1">
      <x:alignment horizontal="center"/>
    </x:xf>
    <x:xf numFmtId="1" fontId="66" fillId="16" borderId="12" xfId="0" applyNumberFormat="1" applyFont="1" applyFill="1" applyBorder="1"/>
    <x:xf numFmtId="176" fontId="66" fillId="16" borderId="23" xfId="0" applyNumberFormat="1" applyFont="1" applyFill="1" applyBorder="1" applyAlignment="1">
      <x:alignment horizontal="center" vertical="center"/>
    </x:xf>
    <x:xf numFmtId="174" fontId="66" fillId="16" borderId="12" xfId="0" applyNumberFormat="1" applyFont="1" applyFill="1" applyBorder="1" applyAlignment="1">
      <x:alignment horizontal="center" vertical="center"/>
    </x:xf>
    <x:xf numFmtId="1" fontId="66" fillId="16" borderId="12" xfId="0" applyNumberFormat="1" applyFont="1" applyFill="1" applyBorder="1" applyAlignment="1">
      <x:alignment vertical="center"/>
    </x:xf>
    <x:xf numFmtId="0" fontId="66" fillId="16" borderId="0" xfId="0" applyNumberFormat="1" applyFont="1" applyFill="1" applyBorder="1"/>
    <x:xf numFmtId="14" fontId="66" fillId="16" borderId="13" xfId="0" applyNumberFormat="1" applyFont="1" applyFill="1" applyBorder="1" applyAlignment="1">
      <x:alignment horizontal="center" vertical="center"/>
    </x:xf>
    <x:xf numFmtId="14" fontId="66" fillId="16" borderId="14" xfId="0" applyNumberFormat="1" applyFont="1" applyFill="1" applyBorder="1" applyAlignment="1">
      <x:alignment horizontal="center" vertical="center"/>
    </x:xf>
    <x:xf numFmtId="14" fontId="66" fillId="16" borderId="17" xfId="0" applyNumberFormat="1" applyFont="1" applyFill="1" applyBorder="1" applyAlignment="1">
      <x:alignment horizontal="left" vertical="center"/>
    </x:xf>
    <x:xf numFmtId="0" fontId="66" fillId="16" borderId="17" xfId="0" applyNumberFormat="1" applyFont="1" applyFill="1" applyBorder="1" applyAlignment="1">
      <x:alignment horizontal="center"/>
    </x:xf>
    <x:xf numFmtId="9" fontId="66" fillId="16" borderId="17" xfId="0" applyNumberFormat="1" applyFont="1" applyFill="1" applyBorder="1" applyAlignment="1">
      <x:alignment horizontal="center"/>
    </x:xf>
    <x:xf numFmtId="1" fontId="66" fillId="16" borderId="17" xfId="0" applyNumberFormat="1" applyFont="1" applyFill="1" applyBorder="1" applyAlignment="1">
      <x:alignment horizontal="center" vertical="center"/>
    </x:xf>
    <x:xf numFmtId="1" fontId="66" fillId="16" borderId="15" xfId="0" applyNumberFormat="1" applyFont="1" applyFill="1" applyBorder="1" applyAlignment="1">
      <x:alignment horizontal="center" vertical="center"/>
    </x:xf>
    <x:xf numFmtId="1" fontId="66" fillId="16" borderId="15" xfId="0" applyNumberFormat="1" applyFont="1" applyFill="1" applyBorder="1" applyAlignment="1">
      <x:alignment horizontal="center"/>
    </x:xf>
    <x:xf numFmtId="176" fontId="66" fillId="16" borderId="25" xfId="0" applyNumberFormat="1" applyFont="1" applyFill="1" applyBorder="1" applyAlignment="1">
      <x:alignment horizontal="center" vertical="center"/>
    </x:xf>
    <x:xf numFmtId="180" fontId="66" fillId="16" borderId="0" xfId="0" applyNumberFormat="1" applyFont="1" applyFill="1" applyBorder="1"/>
    <x:xf numFmtId="181" fontId="66" fillId="16" borderId="0" xfId="0" applyNumberFormat="1" applyFont="1" applyFill="1" applyBorder="1"/>
    <x:xf numFmtId="1" fontId="66" fillId="2" borderId="17" xfId="0" applyNumberFormat="1" applyFont="1" applyFill="1" applyBorder="1" applyAlignment="1">
      <x:alignment horizontal="center"/>
    </x:xf>
    <x:xf numFmtId="1" fontId="66" fillId="2" borderId="5" xfId="0" applyNumberFormat="1" applyFont="1" applyFill="1" applyBorder="1" applyAlignment="1">
      <x:alignment horizontal="center"/>
    </x:xf>
    <x:xf numFmtId="169" fontId="66" fillId="2" borderId="0" xfId="0" applyNumberFormat="1" applyFont="1" applyFill="1" applyBorder="1"/>
    <x:xf numFmtId="14" fontId="66" fillId="2" borderId="17" xfId="0" applyNumberFormat="1" applyFont="1" applyFill="1" applyBorder="1" applyAlignment="1">
      <x:alignment horizontal="center" vertical="center"/>
    </x:xf>
    <x:xf numFmtId="1" fontId="66" fillId="2" borderId="15" xfId="0" applyNumberFormat="1" applyFont="1" applyFill="1" applyBorder="1" applyAlignment="1">
      <x:alignment horizontal="center"/>
    </x:xf>
    <x:xf numFmtId="170" fontId="66" fillId="5" borderId="0" xfId="0" applyNumberFormat="1" applyFont="1" applyFill="1" applyBorder="1"/>
    <x:xf numFmtId="14" fontId="66" fillId="16" borderId="9" xfId="0" applyNumberFormat="1" applyFont="1" applyFill="1" applyBorder="1" applyAlignment="1">
      <x:alignment horizontal="center" vertical="center"/>
    </x:xf>
    <x:xf numFmtId="1" fontId="66" fillId="16" borderId="17" xfId="0" applyNumberFormat="1" applyFont="1" applyFill="1" applyBorder="1" applyAlignment="1">
      <x:alignment horizontal="center"/>
    </x:xf>
    <x:xf numFmtId="1" fontId="66" fillId="16" borderId="4" xfId="0" applyNumberFormat="1" applyFont="1" applyFill="1" applyBorder="1" applyAlignment="1">
      <x:alignment horizontal="center"/>
    </x:xf>
    <x:xf numFmtId="1" fontId="66" fillId="16" borderId="19" xfId="0" applyNumberFormat="1" applyFont="1" applyFill="1" applyBorder="1" applyAlignment="1">
      <x:alignment horizontal="center"/>
    </x:xf>
    <x:xf numFmtId="171" fontId="66" fillId="16" borderId="0" xfId="0" applyNumberFormat="1" applyFont="1" applyFill="1" applyBorder="1"/>
    <x:xf numFmtId="14" fontId="66" fillId="16" borderId="58" xfId="0" applyNumberFormat="1" applyFont="1" applyFill="1" applyBorder="1" applyAlignment="1">
      <x:alignment horizontal="center" vertical="center"/>
    </x:xf>
    <x:xf numFmtId="1" fontId="66" fillId="16" borderId="14" xfId="0" applyNumberFormat="1" applyFont="1" applyFill="1" applyBorder="1" applyAlignment="1">
      <x:alignment horizontal="center"/>
    </x:xf>
    <x:xf numFmtId="176" fontId="66" fillId="16" borderId="25" xfId="0" applyNumberFormat="1" applyFont="1" applyFill="1" applyBorder="1" applyAlignment="1">
      <x:alignment vertical="center"/>
    </x:xf>
    <x:xf numFmtId="176" fontId="66" fillId="16" borderId="54" xfId="0" applyNumberFormat="1" applyFont="1" applyFill="1" applyBorder="1" applyAlignment="1">
      <x:alignment vertical="center"/>
    </x:xf>
    <x:xf numFmtId="14" fontId="66" fillId="2" borderId="5" xfId="0" applyNumberFormat="1" applyFont="1" applyFill="1" applyBorder="1" applyAlignment="1">
      <x:alignment horizontal="left" vertical="center" wrapText="1"/>
    </x:xf>
    <x:xf numFmtId="14" fontId="66" fillId="2" borderId="28" xfId="0" applyNumberFormat="1" applyFont="1" applyFill="1" applyBorder="1" applyAlignment="1">
      <x:alignment horizontal="center" vertical="center"/>
    </x:xf>
    <x:xf numFmtId="0" fontId="66" fillId="2" borderId="28" xfId="0" applyNumberFormat="1" applyFont="1" applyFill="1" applyBorder="1" applyAlignment="1">
      <x:alignment horizontal="center"/>
    </x:xf>
    <x:xf numFmtId="9" fontId="66" fillId="2" borderId="28" xfId="0" applyNumberFormat="1" applyFont="1" applyFill="1" applyBorder="1" applyAlignment="1">
      <x:alignment horizontal="center"/>
    </x:xf>
    <x:xf numFmtId="0" fontId="66" fillId="2" borderId="28" xfId="0" applyNumberFormat="1" applyFont="1" applyFill="1" applyBorder="1"/>
    <x:xf numFmtId="176" fontId="66" fillId="2" borderId="11" xfId="0" applyNumberFormat="1" applyFont="1" applyFill="1" applyBorder="1" applyAlignment="1">
      <x:alignment horizontal="center" vertical="center"/>
    </x:xf>
    <x:xf numFmtId="10" fontId="67" fillId="5" borderId="0" xfId="0" applyNumberFormat="1" applyFont="1" applyFill="1" applyBorder="1"/>
    <x:xf numFmtId="14" fontId="66" fillId="2" borderId="18" xfId="0" applyNumberFormat="1" applyFont="1" applyFill="1" applyBorder="1" applyAlignment="1">
      <x:alignment horizontal="center" vertical="center"/>
    </x:xf>
    <x:xf numFmtId="14" fontId="66" fillId="2" borderId="21" xfId="0" applyNumberFormat="1" applyFont="1" applyFill="1" applyBorder="1" applyAlignment="1">
      <x:alignment horizontal="left" vertical="center" wrapText="1"/>
    </x:xf>
    <x:xf numFmtId="14" fontId="66" fillId="2" borderId="20" xfId="0" applyNumberFormat="1" applyFont="1" applyFill="1" applyBorder="1" applyAlignment="1">
      <x:alignment horizontal="center" vertical="center"/>
    </x:xf>
    <x:xf numFmtId="0" fontId="66" fillId="2" borderId="20" xfId="0" applyNumberFormat="1" applyFont="1" applyFill="1" applyBorder="1" applyAlignment="1">
      <x:alignment horizontal="center"/>
    </x:xf>
    <x:xf numFmtId="9" fontId="66" fillId="2" borderId="20" xfId="0" applyNumberFormat="1" applyFont="1" applyFill="1" applyBorder="1" applyAlignment="1">
      <x:alignment horizontal="center"/>
    </x:xf>
    <x:xf numFmtId="1" fontId="66" fillId="2" borderId="20" xfId="0" applyNumberFormat="1" applyFont="1" applyFill="1" applyBorder="1" applyAlignment="1">
      <x:alignment horizontal="center"/>
    </x:xf>
    <x:xf numFmtId="1" fontId="66" fillId="2" borderId="28" xfId="0" applyNumberFormat="1" applyFont="1" applyFill="1" applyBorder="1" applyAlignment="1">
      <x:alignment horizontal="center"/>
    </x:xf>
    <x:xf numFmtId="176" fontId="66" fillId="2" borderId="52" xfId="0" applyNumberFormat="1" applyFont="1" applyFill="1" applyBorder="1" applyAlignment="1">
      <x:alignment horizontal="center" vertical="center"/>
    </x:xf>
    <x:xf numFmtId="176" fontId="66" fillId="2" borderId="30" xfId="0" applyNumberFormat="1" applyFont="1" applyFill="1" applyBorder="1" applyAlignment="1">
      <x:alignment horizontal="center" vertical="center"/>
    </x:xf>
    <x:xf numFmtId="174" fontId="66" fillId="2" borderId="20" xfId="0" applyNumberFormat="1" applyFont="1" applyFill="1" applyBorder="1" applyAlignment="1">
      <x:alignment horizontal="center" vertical="center"/>
    </x:xf>
    <x:xf numFmtId="1" fontId="66" fillId="2" borderId="20" xfId="0" applyNumberFormat="1" applyFont="1" applyFill="1" applyBorder="1" applyAlignment="1">
      <x:alignment vertical="center"/>
    </x:xf>
    <x:xf numFmtId="172" fontId="66" fillId="5" borderId="0" xfId="0" applyNumberFormat="1" applyFont="1" applyFill="1" applyBorder="1"/>
    <x:xf numFmtId="14" fontId="66" fillId="16" borderId="12" xfId="0" applyNumberFormat="1" applyFont="1" applyFill="1" applyBorder="1" applyAlignment="1">
      <x:alignment horizontal="center" vertical="center"/>
    </x:xf>
    <x:xf numFmtId="14" fontId="66" fillId="16" borderId="12" xfId="0" applyNumberFormat="1" applyFont="1" applyFill="1" applyBorder="1" applyAlignment="1">
      <x:alignment horizontal="left" vertical="center" wrapText="1"/>
    </x:xf>
    <x:xf numFmtId="0" fontId="66" fillId="16" borderId="12" xfId="0" applyNumberFormat="1" applyFont="1" applyFill="1" applyBorder="1" applyAlignment="1">
      <x:alignment horizontal="center"/>
    </x:xf>
    <x:xf numFmtId="9" fontId="66" fillId="16" borderId="12" xfId="0" applyNumberFormat="1" applyFont="1" applyFill="1" applyBorder="1" applyAlignment="1">
      <x:alignment horizontal="center"/>
    </x:xf>
    <x:xf numFmtId="1" fontId="66" fillId="16" borderId="12" xfId="0" applyNumberFormat="1" applyFont="1" applyFill="1" applyBorder="1" applyAlignment="1">
      <x:alignment horizontal="center"/>
    </x:xf>
    <x:xf numFmtId="1" fontId="66" fillId="16" borderId="20" xfId="0" applyNumberFormat="1" applyFont="1" applyFill="1" applyBorder="1"/>
    <x:xf numFmtId="1" fontId="66" fillId="16" borderId="12" xfId="0" applyNumberFormat="1" applyFont="1" applyFill="1" applyBorder="1" applyAlignment="1">
      <x:alignment horizontal="center" vertical="center"/>
    </x:xf>
    <x:xf numFmtId="176" fontId="66" fillId="16" borderId="12" xfId="0" applyNumberFormat="1" applyFont="1" applyFill="1" applyBorder="1" applyAlignment="1">
      <x:alignment horizontal="center" vertical="center"/>
    </x:xf>
    <x:xf numFmtId="176" fontId="66" fillId="2" borderId="66" xfId="0" applyNumberFormat="1" applyFont="1" applyFill="1" applyBorder="1" applyAlignment="1">
      <x:alignment horizontal="center" vertical="center"/>
    </x:xf>
    <x:xf numFmtId="174" fontId="66" fillId="2" borderId="28" xfId="0" applyNumberFormat="1" applyFont="1" applyFill="1" applyBorder="1" applyAlignment="1">
      <x:alignment horizontal="center" vertical="center"/>
    </x:xf>
    <x:xf numFmtId="1" fontId="66" fillId="2" borderId="28" xfId="0" applyNumberFormat="1" applyFont="1" applyFill="1" applyBorder="1" applyAlignment="1">
      <x:alignment vertical="center"/>
    </x:xf>
    <x:xf numFmtId="14" fontId="66" fillId="22" borderId="28" xfId="0" applyNumberFormat="1" applyFont="1" applyFill="1" applyBorder="1" applyAlignment="1">
      <x:alignment horizontal="center" vertical="center"/>
    </x:xf>
    <x:xf numFmtId="0" fontId="66" fillId="22" borderId="28" xfId="0" applyNumberFormat="1" applyFont="1" applyFill="1" applyBorder="1" applyAlignment="1">
      <x:alignment horizontal="center"/>
    </x:xf>
    <x:xf numFmtId="9" fontId="66" fillId="22" borderId="28" xfId="0" applyNumberFormat="1" applyFont="1" applyFill="1" applyBorder="1" applyAlignment="1">
      <x:alignment horizontal="center"/>
    </x:xf>
    <x:xf numFmtId="1" fontId="66" fillId="22" borderId="12" xfId="0" applyNumberFormat="1" applyFont="1" applyFill="1" applyBorder="1" applyAlignment="1">
      <x:alignment horizontal="center"/>
    </x:xf>
    <x:xf numFmtId="1" fontId="66" fillId="22" borderId="10" xfId="0" applyNumberFormat="1" applyFont="1" applyFill="1" applyBorder="1" applyAlignment="1">
      <x:alignment horizontal="center"/>
    </x:xf>
    <x:xf numFmtId="1" fontId="66" fillId="22" borderId="15" xfId="0" applyNumberFormat="1" applyFont="1" applyFill="1" applyBorder="1" applyAlignment="1">
      <x:alignment horizontal="center"/>
    </x:xf>
    <x:xf numFmtId="1" fontId="66" fillId="2" borderId="66" xfId="0" applyNumberFormat="1" applyFont="1" applyFill="1" applyBorder="1" applyAlignment="1">
      <x:alignment vertical="center"/>
    </x:xf>
    <x:xf numFmtId="1" fontId="66" fillId="2" borderId="32" xfId="0" applyNumberFormat="1" applyFont="1" applyFill="1" applyBorder="1" applyAlignment="1">
      <x:alignment vertical="center"/>
    </x:xf>
    <x:xf numFmtId="1" fontId="66" fillId="2" borderId="25" xfId="0" applyNumberFormat="1" applyFont="1" applyFill="1" applyBorder="1" applyAlignment="1">
      <x:alignment vertical="center"/>
    </x:xf>
    <x:xf numFmtId="1" fontId="66" fillId="2" borderId="54" xfId="0" applyNumberFormat="1" applyFont="1" applyFill="1" applyBorder="1" applyAlignment="1">
      <x:alignment vertical="center"/>
    </x:xf>
    <x:xf numFmtId="1" fontId="66" fillId="2" borderId="23" xfId="0" applyNumberFormat="1" applyFont="1" applyFill="1" applyBorder="1" applyAlignment="1">
      <x:alignment horizontal="center" vertical="center"/>
    </x:xf>
    <x:xf numFmtId="0" fontId="66" fillId="2" borderId="28" xfId="0" applyNumberFormat="1" applyFont="1" applyFill="1" applyBorder="1" applyAlignment="1">
      <x:alignment horizontal="center" vertical="center"/>
    </x:xf>
    <x:xf numFmtId="1" fontId="66" fillId="2" borderId="21" xfId="0" applyNumberFormat="1" applyFont="1" applyFill="1" applyBorder="1"/>
    <x:xf numFmtId="1" fontId="66" fillId="2" borderId="15" xfId="0" applyNumberFormat="1" applyFont="1" applyFill="1" applyBorder="1"/>
    <x:xf numFmtId="1" fontId="66" fillId="2" borderId="52" xfId="0" applyNumberFormat="1" applyFont="1" applyFill="1" applyBorder="1" applyAlignment="1">
      <x:alignment horizontal="center" vertical="center"/>
    </x:xf>
    <x:xf numFmtId="1" fontId="66" fillId="2" borderId="30" xfId="0" applyNumberFormat="1" applyFont="1" applyFill="1" applyBorder="1" applyAlignment="1">
      <x:alignment horizontal="center" vertical="center"/>
    </x:xf>
    <x:xf numFmtId="1" fontId="66" fillId="2" borderId="17" xfId="0" applyNumberFormat="1" applyFont="1" applyFill="1" applyBorder="1" applyAlignment="1">
      <x:alignment horizontal="center" vertical="center"/>
    </x:xf>
    <x:xf numFmtId="176" fontId="66" fillId="2" borderId="17" xfId="0" applyNumberFormat="1" applyFont="1" applyFill="1" applyBorder="1" applyAlignment="1">
      <x:alignment horizontal="center" vertical="center"/>
    </x:xf>
    <x:xf numFmtId="1" fontId="66" fillId="2" borderId="27" xfId="0" applyNumberFormat="1" applyFont="1" applyFill="1" applyBorder="1" applyAlignment="1">
      <x:alignment horizontal="center" vertical="center"/>
    </x:xf>
    <x:xf numFmtId="0" fontId="66" fillId="2" borderId="10" xfId="0" applyNumberFormat="1" applyFont="1" applyFill="1" applyBorder="1" applyAlignment="1">
      <x:alignment horizontal="center" vertical="center"/>
    </x:xf>
    <x:xf numFmtId="14" fontId="66" fillId="2" borderId="27" xfId="0" applyNumberFormat="1" applyFont="1" applyFill="1" applyBorder="1" applyAlignment="1">
      <x:alignment horizontal="center" vertical="center"/>
    </x:xf>
    <x:xf numFmtId="0" fontId="66" fillId="2" borderId="17" xfId="0" applyNumberFormat="1" applyFont="1" applyFill="1" applyBorder="1"/>
    <x:xf numFmtId="176" fontId="66" fillId="2" borderId="54" xfId="0" applyNumberFormat="1" applyFont="1" applyFill="1" applyBorder="1" applyAlignment="1">
      <x:alignment horizontal="center" vertical="center"/>
    </x:xf>
    <x:xf numFmtId="182" fontId="66" fillId="2" borderId="0" xfId="0" applyNumberFormat="1" applyFont="1" applyFill="1" applyBorder="1"/>
    <x:xf numFmtId="0" fontId="66" fillId="2" borderId="10" xfId="0" applyNumberFormat="1" applyFont="1" applyFill="1" applyBorder="1"/>
    <x:xf numFmtId="0" fontId="66" fillId="2" borderId="23" xfId="0" applyNumberFormat="1" applyFont="1" applyFill="1" applyBorder="1"/>
    <x:xf numFmtId="0" fontId="66" fillId="2" borderId="25" xfId="0" applyNumberFormat="1" applyFont="1" applyFill="1" applyBorder="1"/>
    <x:xf numFmtId="14" fontId="67" fillId="2" borderId="12" xfId="0" applyNumberFormat="1" applyFont="1" applyFill="1" applyBorder="1" applyAlignment="1">
      <x:alignment horizontal="center" vertical="center"/>
    </x:xf>
    <x:xf numFmtId="9" fontId="67" fillId="2" borderId="12" xfId="0" applyNumberFormat="1" applyFont="1" applyFill="1" applyBorder="1" applyAlignment="1">
      <x:alignment horizontal="center"/>
    </x:xf>
    <x:xf numFmtId="0" fontId="67" fillId="2" borderId="12" xfId="0" applyNumberFormat="1" applyFont="1" applyFill="1" applyBorder="1" applyAlignment="1">
      <x:alignment horizontal="center"/>
    </x:xf>
    <x:xf numFmtId="1" fontId="67" fillId="2" borderId="27" xfId="0" applyNumberFormat="1" applyFont="1" applyFill="1" applyBorder="1" applyAlignment="1">
      <x:alignment horizontal="center" vertical="center"/>
    </x:xf>
    <x:xf numFmtId="1" fontId="67" fillId="2" borderId="5" xfId="0" applyNumberFormat="1" applyFont="1" applyFill="1" applyBorder="1" applyAlignment="1">
      <x:alignment horizontal="center" vertical="center"/>
    </x:xf>
    <x:xf numFmtId="1" fontId="67" fillId="2" borderId="5" xfId="0" applyNumberFormat="1" applyFont="1" applyFill="1" applyBorder="1" applyAlignment="1">
      <x:alignment horizontal="center"/>
    </x:xf>
    <x:xf numFmtId="176" fontId="67" fillId="2" borderId="23" xfId="0" applyNumberFormat="1" applyFont="1" applyFill="1" applyBorder="1" applyAlignment="1">
      <x:alignment horizontal="center" vertical="center"/>
    </x:xf>
    <x:xf numFmtId="176" fontId="67" fillId="2" borderId="11" xfId="0" applyNumberFormat="1" applyFont="1" applyFill="1" applyBorder="1" applyAlignment="1">
      <x:alignment horizontal="center" vertical="center"/>
    </x:xf>
    <x:xf numFmtId="1" fontId="67" fillId="2" borderId="15" xfId="0" applyNumberFormat="1" applyFont="1" applyFill="1" applyBorder="1" applyAlignment="1">
      <x:alignment horizontal="center" vertical="center"/>
    </x:xf>
    <x:xf numFmtId="1" fontId="67" fillId="2" borderId="15" xfId="0" applyNumberFormat="1" applyFont="1" applyFill="1" applyBorder="1" applyAlignment="1">
      <x:alignment horizontal="center"/>
    </x:xf>
    <x:xf numFmtId="176" fontId="67" fillId="2" borderId="25" xfId="0" applyNumberFormat="1" applyFont="1" applyFill="1" applyBorder="1" applyAlignment="1">
      <x:alignment horizontal="center" vertical="center"/>
    </x:xf>
    <x:xf numFmtId="176" fontId="67" fillId="2" borderId="54" xfId="0" applyNumberFormat="1" applyFont="1" applyFill="1" applyBorder="1" applyAlignment="1">
      <x:alignment horizontal="center" vertical="center"/>
    </x:xf>
    <x:xf numFmtId="1" fontId="66" fillId="2" borderId="25" xfId="0" applyNumberFormat="1" applyFont="1" applyFill="1" applyBorder="1" applyAlignment="1">
      <x:alignment horizontal="center" vertical="center"/>
    </x:xf>
    <x:xf numFmtId="1" fontId="66" fillId="2" borderId="54" xfId="0" applyNumberFormat="1" applyFont="1" applyFill="1" applyBorder="1" applyAlignment="1">
      <x:alignment horizontal="center" vertical="center"/>
    </x:xf>
    <x:xf numFmtId="2" fontId="66" fillId="2" borderId="11" xfId="0" applyNumberFormat="1" applyFont="1" applyFill="1" applyBorder="1" applyAlignment="1">
      <x:alignment horizontal="center" vertical="center"/>
    </x:xf>
    <x:xf numFmtId="2" fontId="66" fillId="2" borderId="54" xfId="0" applyNumberFormat="1" applyFont="1" applyFill="1" applyBorder="1" applyAlignment="1">
      <x:alignment horizontal="center" vertical="center"/>
    </x:xf>
    <x:xf numFmtId="174" fontId="66" fillId="2" borderId="11" xfId="0" applyNumberFormat="1" applyFont="1" applyFill="1" applyBorder="1" applyAlignment="1">
      <x:alignment horizontal="center" vertical="center"/>
    </x:xf>
    <x:xf numFmtId="174" fontId="66" fillId="2" borderId="54" xfId="0" applyNumberFormat="1" applyFont="1" applyFill="1" applyBorder="1" applyAlignment="1">
      <x:alignment horizontal="center" vertical="center"/>
    </x:xf>
    <x:xf numFmtId="2" fontId="66" fillId="2" borderId="5" xfId="0" applyNumberFormat="1" applyFont="1" applyFill="1" applyBorder="1" applyAlignment="1">
      <x:alignment horizontal="center"/>
    </x:xf>
    <x:xf numFmtId="2" fontId="66" fillId="2" borderId="15" xfId="0" applyNumberFormat="1" applyFont="1" applyFill="1" applyBorder="1" applyAlignment="1">
      <x:alignment horizontal="center"/>
    </x:xf>
    <x:xf numFmtId="0" fontId="66" fillId="2" borderId="20" xfId="0" applyNumberFormat="1" applyFont="1" applyFill="1" applyBorder="1"/>
    <x:xf numFmtId="0" fontId="66" fillId="2" borderId="34" xfId="0" applyNumberFormat="1" applyFont="1" applyFill="1" applyBorder="1"/>
    <x:xf numFmtId="14" fontId="66" fillId="2" borderId="13" xfId="0" applyNumberFormat="1" applyFont="1" applyFill="1" applyBorder="1" applyAlignment="1">
      <x:alignment vertical="center"/>
    </x:xf>
    <x:xf numFmtId="14" fontId="66" fillId="2" borderId="14" xfId="0" applyNumberFormat="1" applyFont="1" applyFill="1" applyBorder="1" applyAlignment="1">
      <x:alignment vertical="center"/>
    </x:xf>
    <x:xf numFmtId="0" fontId="67" fillId="18" borderId="7" xfId="0" applyNumberFormat="1" applyFont="1" applyFill="1" applyBorder="1"/>
    <x:xf numFmtId="0" fontId="67" fillId="18" borderId="29" xfId="0" applyNumberFormat="1" applyFont="1" applyFill="1" applyBorder="1"/>
    <x:xf numFmtId="9" fontId="67" fillId="18" borderId="29" xfId="0" applyNumberFormat="1" applyFont="1" applyFill="1" applyBorder="1" applyAlignment="1">
      <x:alignment horizontal="center"/>
    </x:xf>
    <x:xf numFmtId="1" fontId="67" fillId="18" borderId="29" xfId="0" applyNumberFormat="1" applyFont="1" applyFill="1" applyBorder="1" applyAlignment="1">
      <x:alignment horizontal="center"/>
    </x:xf>
    <x:xf numFmtId="174" fontId="67" fillId="18" borderId="29" xfId="0" applyNumberFormat="1" applyFont="1" applyFill="1" applyBorder="1" applyAlignment="1">
      <x:alignment horizontal="center"/>
    </x:xf>
    <x:xf numFmtId="176" fontId="67" fillId="18" borderId="12" xfId="0" applyNumberFormat="1" applyFont="1" applyFill="1" applyBorder="1" applyAlignment="1">
      <x:alignment horizontal="center"/>
    </x:xf>
    <x:xf numFmtId="2" fontId="67" fillId="18" borderId="12" xfId="0" applyNumberFormat="1" applyFont="1" applyFill="1" applyBorder="1" applyAlignment="1">
      <x:alignment horizontal="center"/>
    </x:xf>
    <x:xf numFmtId="0" fontId="67" fillId="3" borderId="30" xfId="0" applyNumberFormat="1" applyFont="1" applyFill="1" applyBorder="1" applyAlignment="1">
      <x:alignment horizontal="center" vertical="center"/>
    </x:xf>
    <x:xf numFmtId="0" fontId="67" fillId="3" borderId="31" xfId="0" applyNumberFormat="1" applyFont="1" applyFill="1" applyBorder="1" applyAlignment="1">
      <x:alignment horizontal="center" vertical="center"/>
    </x:xf>
    <x:xf numFmtId="0" fontId="67" fillId="3" borderId="20" xfId="0" applyNumberFormat="1" applyFont="1" applyFill="1" applyBorder="1" applyAlignment="1">
      <x:alignment horizontal="center" vertical="center"/>
    </x:xf>
    <x:xf numFmtId="0" fontId="67" fillId="3" borderId="20" xfId="0" applyNumberFormat="1" applyFont="1" applyFill="1" applyBorder="1" applyAlignment="1">
      <x:alignment horizontal="center" vertical="center" wrapText="1"/>
    </x:xf>
    <x:xf numFmtId="180" fontId="66" fillId="2" borderId="10" xfId="0" applyNumberFormat="1" applyFont="1" applyFill="1" applyBorder="1" applyAlignment="1">
      <x:alignment horizontal="center" vertical="center"/>
    </x:xf>
    <x:xf numFmtId="183" fontId="66" fillId="2" borderId="0" xfId="0" applyNumberFormat="1" applyFont="1" applyFill="1" applyBorder="1" applyAlignment="1">
      <x:alignment vertical="center"/>
    </x:xf>
    <x:xf numFmtId="0" fontId="68" fillId="5" borderId="0" xfId="0" applyNumberFormat="1" applyFont="1" applyFill="1" applyBorder="1" applyAlignment="1">
      <x:alignment vertical="center"/>
    </x:xf>
    <x:xf numFmtId="0" fontId="66" fillId="5" borderId="0" xfId="0" applyNumberFormat="1" applyFont="1" applyFill="1" applyBorder="1" applyAlignment="1">
      <x:alignment vertical="center"/>
    </x:xf>
    <x:xf numFmtId="0" fontId="66" fillId="2" borderId="17" xfId="0" applyNumberFormat="1" applyFont="1" applyFill="1" applyBorder="1" applyAlignment="1">
      <x:alignment horizontal="center" vertical="center"/>
    </x:xf>
    <x:xf numFmtId="9" fontId="66" fillId="2" borderId="17" xfId="0" applyNumberFormat="1" applyFont="1" applyFill="1" applyBorder="1" applyAlignment="1">
      <x:alignment horizontal="center" vertical="center"/>
    </x:xf>
    <x:xf numFmtId="180" fontId="66" fillId="2" borderId="17" xfId="0" applyNumberFormat="1" applyFont="1" applyFill="1" applyBorder="1" applyAlignment="1">
      <x:alignment horizontal="center" vertical="center"/>
    </x:xf>
    <x:xf numFmtId="178" fontId="66" fillId="2" borderId="0" xfId="0" applyNumberFormat="1" applyFont="1" applyFill="1" applyBorder="1" applyAlignment="1">
      <x:alignment vertical="center"/>
    </x:xf>
    <x:xf numFmtId="0" fontId="66" fillId="16" borderId="10" xfId="0" applyNumberFormat="1" applyFont="1" applyFill="1" applyBorder="1" applyAlignment="1">
      <x:alignment horizontal="center" vertical="center"/>
    </x:xf>
    <x:xf numFmtId="9" fontId="66" fillId="16" borderId="10" xfId="0" applyNumberFormat="1" applyFont="1" applyFill="1" applyBorder="1" applyAlignment="1">
      <x:alignment horizontal="center" vertical="center"/>
    </x:xf>
    <x:xf numFmtId="1" fontId="66" fillId="16" borderId="10" xfId="0" applyNumberFormat="1" applyFont="1" applyFill="1" applyBorder="1" applyAlignment="1">
      <x:alignment horizontal="center" vertical="center"/>
    </x:xf>
    <x:xf numFmtId="1" fontId="66" fillId="16" borderId="21" xfId="0" applyNumberFormat="1" applyFont="1" applyFill="1" applyBorder="1" applyAlignment="1">
      <x:alignment horizontal="center" vertical="center"/>
    </x:xf>
    <x:xf numFmtId="0" fontId="66" fillId="16" borderId="0" xfId="0" applyNumberFormat="1" applyFont="1" applyFill="1" applyBorder="1" applyAlignment="1">
      <x:alignment vertical="center"/>
    </x:xf>
    <x:xf numFmtId="0" fontId="66" fillId="16" borderId="17" xfId="0" applyNumberFormat="1" applyFont="1" applyFill="1" applyBorder="1" applyAlignment="1">
      <x:alignment horizontal="center" vertical="center"/>
    </x:xf>
    <x:xf numFmtId="9" fontId="66" fillId="16" borderId="17" xfId="0" applyNumberFormat="1" applyFont="1" applyFill="1" applyBorder="1" applyAlignment="1">
      <x:alignment horizontal="center" vertical="center"/>
    </x:xf>
    <x:xf numFmtId="180" fontId="66" fillId="16" borderId="0" xfId="0" applyNumberFormat="1" applyFont="1" applyFill="1" applyBorder="1" applyAlignment="1">
      <x:alignment vertical="center"/>
    </x:xf>
    <x:xf numFmtId="181" fontId="66" fillId="16" borderId="0" xfId="0" applyNumberFormat="1" applyFont="1" applyFill="1" applyBorder="1" applyAlignment="1">
      <x:alignment vertical="center"/>
    </x:xf>
    <x:xf numFmtId="169" fontId="66" fillId="2" borderId="0" xfId="0" applyNumberFormat="1" applyFont="1" applyFill="1" applyBorder="1" applyAlignment="1">
      <x:alignment vertical="center"/>
    </x:xf>
    <x:xf numFmtId="170" fontId="66" fillId="5" borderId="0" xfId="0" applyNumberFormat="1" applyFont="1" applyFill="1" applyBorder="1" applyAlignment="1">
      <x:alignment vertical="center"/>
    </x:xf>
    <x:xf numFmtId="1" fontId="66" fillId="16" borderId="4" xfId="0" applyNumberFormat="1" applyFont="1" applyFill="1" applyBorder="1" applyAlignment="1">
      <x:alignment horizontal="center" vertical="center"/>
    </x:xf>
    <x:xf numFmtId="1" fontId="66" fillId="16" borderId="19" xfId="0" applyNumberFormat="1" applyFont="1" applyFill="1" applyBorder="1" applyAlignment="1">
      <x:alignment horizontal="center" vertical="center"/>
    </x:xf>
    <x:xf numFmtId="171" fontId="66" fillId="16" borderId="0" xfId="0" applyNumberFormat="1" applyFont="1" applyFill="1" applyBorder="1" applyAlignment="1">
      <x:alignment vertical="center"/>
    </x:xf>
    <x:xf numFmtId="1" fontId="66" fillId="16" borderId="14" xfId="0" applyNumberFormat="1" applyFont="1" applyFill="1" applyBorder="1" applyAlignment="1">
      <x:alignment horizontal="center" vertical="center"/>
    </x:xf>
    <x:xf numFmtId="9" fontId="66" fillId="2" borderId="28" xfId="0" applyNumberFormat="1" applyFont="1" applyFill="1" applyBorder="1" applyAlignment="1">
      <x:alignment horizontal="center" vertical="center"/>
    </x:xf>
    <x:xf numFmtId="0" fontId="66" fillId="2" borderId="28" xfId="0" applyNumberFormat="1" applyFont="1" applyFill="1" applyBorder="1" applyAlignment="1">
      <x:alignment vertical="center"/>
    </x:xf>
    <x:xf numFmtId="10" fontId="67" fillId="5" borderId="0" xfId="0" applyNumberFormat="1" applyFont="1" applyFill="1" applyBorder="1" applyAlignment="1">
      <x:alignment vertical="center"/>
    </x:xf>
    <x:xf numFmtId="0" fontId="66" fillId="2" borderId="20" xfId="0" applyNumberFormat="1" applyFont="1" applyFill="1" applyBorder="1" applyAlignment="1">
      <x:alignment horizontal="center" vertical="center"/>
    </x:xf>
    <x:xf numFmtId="9" fontId="66" fillId="2" borderId="20" xfId="0" applyNumberFormat="1" applyFont="1" applyFill="1" applyBorder="1" applyAlignment="1">
      <x:alignment horizontal="center" vertical="center"/>
    </x:xf>
    <x:xf numFmtId="172" fontId="66" fillId="5" borderId="0" xfId="0" applyNumberFormat="1" applyFont="1" applyFill="1" applyBorder="1" applyAlignment="1">
      <x:alignment vertical="center"/>
    </x:xf>
    <x:xf numFmtId="0" fontId="66" fillId="16" borderId="12" xfId="0" applyNumberFormat="1" applyFont="1" applyFill="1" applyBorder="1" applyAlignment="1">
      <x:alignment horizontal="center" vertical="center"/>
    </x:xf>
    <x:xf numFmtId="9" fontId="66" fillId="16" borderId="12" xfId="0" applyNumberFormat="1" applyFont="1" applyFill="1" applyBorder="1" applyAlignment="1">
      <x:alignment horizontal="center" vertical="center"/>
    </x:xf>
    <x:xf numFmtId="1" fontId="66" fillId="16" borderId="20" xfId="0" applyNumberFormat="1" applyFont="1" applyFill="1" applyBorder="1" applyAlignment="1">
      <x:alignment vertical="center"/>
    </x:xf>
    <x:xf numFmtId="0" fontId="66" fillId="22" borderId="28" xfId="0" applyNumberFormat="1" applyFont="1" applyFill="1" applyBorder="1" applyAlignment="1">
      <x:alignment horizontal="center" vertical="center"/>
    </x:xf>
    <x:xf numFmtId="9" fontId="66" fillId="22" borderId="28" xfId="0" applyNumberFormat="1" applyFont="1" applyFill="1" applyBorder="1" applyAlignment="1">
      <x:alignment horizontal="center" vertical="center"/>
    </x:xf>
    <x:xf numFmtId="1" fontId="66" fillId="22" borderId="12" xfId="0" applyNumberFormat="1" applyFont="1" applyFill="1" applyBorder="1" applyAlignment="1">
      <x:alignment horizontal="center" vertical="center"/>
    </x:xf>
    <x:xf numFmtId="1" fontId="66" fillId="22" borderId="10" xfId="0" applyNumberFormat="1" applyFont="1" applyFill="1" applyBorder="1" applyAlignment="1">
      <x:alignment horizontal="center" vertical="center"/>
    </x:xf>
    <x:xf numFmtId="1" fontId="66" fillId="22" borderId="15" xfId="0" applyNumberFormat="1" applyFont="1" applyFill="1" applyBorder="1" applyAlignment="1">
      <x:alignment horizontal="center" vertical="center"/>
    </x:xf>
    <x:xf numFmtId="1" fontId="66" fillId="2" borderId="21" xfId="0" applyNumberFormat="1" applyFont="1" applyFill="1" applyBorder="1" applyAlignment="1">
      <x:alignment vertical="center"/>
    </x:xf>
    <x:xf numFmtId="1" fontId="66" fillId="2" borderId="15" xfId="0" applyNumberFormat="1" applyFont="1" applyFill="1" applyBorder="1" applyAlignment="1">
      <x:alignment vertical="center"/>
    </x:xf>
    <x:xf numFmtId="182" fontId="66" fillId="2" borderId="0" xfId="0" applyNumberFormat="1" applyFont="1" applyFill="1" applyBorder="1" applyAlignment="1">
      <x:alignment vertical="center"/>
    </x:xf>
    <x:xf numFmtId="0" fontId="66" fillId="2" borderId="23" xfId="0" applyNumberFormat="1" applyFont="1" applyFill="1" applyBorder="1" applyAlignment="1">
      <x:alignment vertical="center"/>
    </x:xf>
    <x:xf numFmtId="0" fontId="66" fillId="2" borderId="25" xfId="0" applyNumberFormat="1" applyFont="1" applyFill="1" applyBorder="1" applyAlignment="1">
      <x:alignment vertical="center"/>
    </x:xf>
    <x:xf numFmtId="9" fontId="67" fillId="2" borderId="12" xfId="0" applyNumberFormat="1" applyFont="1" applyFill="1" applyBorder="1" applyAlignment="1">
      <x:alignment horizontal="center" vertical="center"/>
    </x:xf>
    <x:xf numFmtId="0" fontId="67" fillId="2" borderId="12" xfId="0" applyNumberFormat="1" applyFont="1" applyFill="1" applyBorder="1" applyAlignment="1">
      <x:alignment horizontal="center" vertical="center"/>
    </x:xf>
    <x:xf numFmtId="2" fontId="66" fillId="2" borderId="5" xfId="0" applyNumberFormat="1" applyFont="1" applyFill="1" applyBorder="1" applyAlignment="1">
      <x:alignment horizontal="center" vertical="center"/>
    </x:xf>
    <x:xf numFmtId="2" fontId="66" fillId="2" borderId="15" xfId="0" applyNumberFormat="1" applyFont="1" applyFill="1" applyBorder="1" applyAlignment="1">
      <x:alignment horizontal="center" vertical="center"/>
    </x:xf>
    <x:xf numFmtId="0" fontId="66" fillId="2" borderId="34" xfId="0" applyNumberFormat="1" applyFont="1" applyFill="1" applyBorder="1" applyAlignment="1">
      <x:alignment vertical="center"/>
    </x:xf>
    <x:xf numFmtId="0" fontId="67" fillId="18" borderId="7" xfId="0" applyNumberFormat="1" applyFont="1" applyFill="1" applyBorder="1" applyAlignment="1">
      <x:alignment vertical="center"/>
    </x:xf>
    <x:xf numFmtId="0" fontId="67" fillId="18" borderId="29" xfId="0" applyNumberFormat="1" applyFont="1" applyFill="1" applyBorder="1" applyAlignment="1">
      <x:alignment vertical="center"/>
    </x:xf>
    <x:xf numFmtId="9" fontId="67" fillId="18" borderId="29" xfId="0" applyNumberFormat="1" applyFont="1" applyFill="1" applyBorder="1" applyAlignment="1">
      <x:alignment horizontal="center" vertical="center"/>
    </x:xf>
    <x:xf numFmtId="1" fontId="67" fillId="18" borderId="29" xfId="0" applyNumberFormat="1" applyFont="1" applyFill="1" applyBorder="1" applyAlignment="1">
      <x:alignment horizontal="center" vertical="center"/>
    </x:xf>
    <x:xf numFmtId="174" fontId="67" fillId="18" borderId="29" xfId="0" applyNumberFormat="1" applyFont="1" applyFill="1" applyBorder="1" applyAlignment="1">
      <x:alignment horizontal="center" vertical="center"/>
    </x:xf>
    <x:xf numFmtId="176" fontId="67" fillId="18" borderId="12" xfId="0" applyNumberFormat="1" applyFont="1" applyFill="1" applyBorder="1" applyAlignment="1">
      <x:alignment horizontal="center" vertical="center"/>
    </x:xf>
    <x:xf numFmtId="2" fontId="67" fillId="18" borderId="12" xfId="0" applyNumberFormat="1" applyFont="1" applyFill="1" applyBorder="1" applyAlignment="1">
      <x:alignment horizontal="center" vertical="center"/>
    </x:xf>
    <x:xf numFmtId="0" fontId="67" fillId="3" borderId="34" xfId="0" applyNumberFormat="1" applyFont="1" applyFill="1" applyBorder="1" applyAlignment="1">
      <x:alignment horizontal="center"/>
    </x:xf>
    <x:xf numFmtId="0" fontId="66" fillId="3" borderId="36" xfId="0" applyNumberFormat="1" applyFont="1" applyFill="1" applyBorder="1" applyAlignment="1">
      <x:alignment horizontal="center"/>
    </x:xf>
    <x:xf numFmtId="0" fontId="66" fillId="3" borderId="37" xfId="0" applyNumberFormat="1" applyFont="1" applyFill="1" applyBorder="1" applyAlignment="1">
      <x:alignment horizontal="center"/>
    </x:xf>
    <x:xf numFmtId="0" fontId="66" fillId="3" borderId="27" xfId="0" applyNumberFormat="1" applyFont="1" applyFill="1" applyBorder="1" applyAlignment="1">
      <x:alignment horizontal="center"/>
    </x:xf>
    <x:xf numFmtId="0" fontId="66" fillId="3" borderId="35" xfId="0" applyNumberFormat="1" applyFont="1" applyFill="1" applyBorder="1" applyAlignment="1">
      <x:alignment horizontal="center"/>
    </x:xf>
    <x:xf numFmtId="0" fontId="66" fillId="3" borderId="0" xfId="0" applyNumberFormat="1" applyFont="1" applyFill="1" applyBorder="1" applyAlignment="1">
      <x:alignment horizontal="center"/>
    </x:xf>
    <x:xf numFmtId="0" fontId="66" fillId="3" borderId="19" xfId="0" applyNumberFormat="1" applyFont="1" applyFill="1" applyBorder="1" applyAlignment="1">
      <x:alignment horizontal="center"/>
    </x:xf>
    <x:xf numFmtId="0" fontId="66" fillId="3" borderId="21" xfId="0" applyNumberFormat="1" applyFont="1" applyFill="1" applyBorder="1" applyAlignment="1">
      <x:alignment horizontal="center"/>
    </x:xf>
    <x:xf numFmtId="0" fontId="66" fillId="3" borderId="22" xfId="0" applyNumberFormat="1" applyFont="1" applyFill="1" applyBorder="1" applyAlignment="1">
      <x:alignment horizontal="center"/>
    </x:xf>
    <x:xf numFmtId="14" fontId="66" fillId="2" borderId="32" xfId="0" applyNumberFormat="1" applyFont="1" applyFill="1" applyBorder="1" applyAlignment="1">
      <x:alignment horizontal="center" vertical="center"/>
    </x:xf>
    <x:xf numFmtId="14" fontId="66" fillId="2" borderId="33" xfId="0" applyNumberFormat="1" applyFont="1" applyFill="1" applyBorder="1" applyAlignment="1">
      <x:alignment horizontal="center" vertical="center"/>
    </x:xf>
    <x:xf numFmtId="20" fontId="66" fillId="2" borderId="28" xfId="0" applyNumberFormat="1" applyFont="1" applyFill="1" applyBorder="1" applyAlignment="1">
      <x:alignment horizontal="center" vertical="center"/>
    </x:xf>
    <x:xf numFmtId="0" fontId="67" fillId="20" borderId="7" xfId="0" applyNumberFormat="1" applyFont="1" applyFill="1" applyBorder="1" applyAlignment="1">
      <x:alignment horizontal="center"/>
    </x:xf>
    <x:xf numFmtId="0" fontId="67" fillId="20" borderId="8" xfId="0" applyNumberFormat="1" applyFont="1" applyFill="1" applyBorder="1" applyAlignment="1">
      <x:alignment horizontal="center"/>
    </x:xf>
    <x:xf numFmtId="0" fontId="66" fillId="2" borderId="12" xfId="0" applyNumberFormat="1" applyFont="1" applyFill="1" applyBorder="1" applyAlignment="1">
      <x:alignment horizontal="left" vertical="center" wrapText="1"/>
    </x:xf>
    <x:xf numFmtId="14" fontId="66" fillId="2" borderId="28" xfId="0" applyNumberFormat="1" applyFont="1" applyFill="1" applyBorder="1"/>
    <x:xf numFmtId="166" fontId="66" fillId="2" borderId="12" xfId="0" applyNumberFormat="1" applyFont="1" applyFill="1" applyBorder="1" applyAlignment="1">
      <x:alignment horizontal="center" vertical="center"/>
    </x:xf>
    <x:xf numFmtId="0" fontId="67" fillId="3" borderId="12" xfId="0" applyNumberFormat="1" applyFont="1" applyFill="1" applyBorder="1" applyAlignment="1">
      <x:alignment horizontal="right"/>
    </x:xf>
    <x:xf numFmtId="1" fontId="67" fillId="3" borderId="20" xfId="0" applyNumberFormat="1" applyFont="1" applyFill="1" applyBorder="1" applyAlignment="1">
      <x:alignment horizontal="right"/>
    </x:xf>
    <x:xf numFmtId="9" fontId="67" fillId="3" borderId="20" xfId="0" applyNumberFormat="1" applyFont="1" applyFill="1" applyBorder="1" applyAlignment="1">
      <x:alignment horizontal="right"/>
    </x:xf>
    <x:xf numFmtId="1" fontId="66" fillId="2" borderId="12" xfId="0" applyNumberFormat="1" applyFont="1" applyFill="1" applyBorder="1" applyAlignment="1">
      <x:alignment horizontal="right"/>
    </x:xf>
    <x:xf numFmtId="0" fontId="67" fillId="3" borderId="34" xfId="0" applyNumberFormat="1" applyFont="1" applyFill="1" applyBorder="1" applyAlignment="1">
      <x:alignment horizontal="center" vertical="center"/>
    </x:xf>
    <x:xf numFmtId="0" fontId="66" fillId="3" borderId="36" xfId="0" applyNumberFormat="1" applyFont="1" applyFill="1" applyBorder="1" applyAlignment="1">
      <x:alignment horizontal="center" vertical="center"/>
    </x:xf>
    <x:xf numFmtId="0" fontId="66" fillId="3" borderId="37" xfId="0" applyNumberFormat="1" applyFont="1" applyFill="1" applyBorder="1" applyAlignment="1">
      <x:alignment horizontal="center" vertical="center"/>
    </x:xf>
    <x:xf numFmtId="0" fontId="66" fillId="3" borderId="27" xfId="0" applyNumberFormat="1" applyFont="1" applyFill="1" applyBorder="1" applyAlignment="1">
      <x:alignment horizontal="center" vertical="center"/>
    </x:xf>
    <x:xf numFmtId="0" fontId="66" fillId="3" borderId="35" xfId="0" applyNumberFormat="1" applyFont="1" applyFill="1" applyBorder="1" applyAlignment="1">
      <x:alignment horizontal="center" vertical="center"/>
    </x:xf>
    <x:xf numFmtId="0" fontId="66" fillId="3" borderId="0" xfId="0" applyNumberFormat="1" applyFont="1" applyFill="1" applyBorder="1" applyAlignment="1">
      <x:alignment horizontal="center" vertical="center"/>
    </x:xf>
    <x:xf numFmtId="0" fontId="66" fillId="3" borderId="19" xfId="0" applyNumberFormat="1" applyFont="1" applyFill="1" applyBorder="1" applyAlignment="1">
      <x:alignment horizontal="center" vertical="center"/>
    </x:xf>
    <x:xf numFmtId="0" fontId="66" fillId="3" borderId="21" xfId="0" applyNumberFormat="1" applyFont="1" applyFill="1" applyBorder="1" applyAlignment="1">
      <x:alignment horizontal="center" vertical="center"/>
    </x:xf>
    <x:xf numFmtId="0" fontId="66" fillId="3" borderId="22" xfId="0" applyNumberFormat="1" applyFont="1" applyFill="1" applyBorder="1" applyAlignment="1">
      <x:alignment horizontal="center" vertical="center"/>
    </x:xf>
    <x:xf numFmtId="0" fontId="67" fillId="20" borderId="7" xfId="0" applyNumberFormat="1" applyFont="1" applyFill="1" applyBorder="1" applyAlignment="1">
      <x:alignment horizontal="center" vertical="center"/>
    </x:xf>
    <x:xf numFmtId="0" fontId="67" fillId="20" borderId="8" xfId="0" applyNumberFormat="1" applyFont="1" applyFill="1" applyBorder="1" applyAlignment="1">
      <x:alignment horizontal="center" vertical="center"/>
    </x:xf>
    <x:xf numFmtId="14" fontId="66" fillId="2" borderId="28" xfId="0" applyNumberFormat="1" applyFont="1" applyFill="1" applyBorder="1" applyAlignment="1">
      <x:alignment vertical="center"/>
    </x:xf>
    <x:xf numFmtId="0" fontId="67" fillId="3" borderId="12" xfId="0" applyNumberFormat="1" applyFont="1" applyFill="1" applyBorder="1" applyAlignment="1">
      <x:alignment horizontal="right" vertical="center"/>
    </x:xf>
    <x:xf numFmtId="1" fontId="67" fillId="3" borderId="20" xfId="0" applyNumberFormat="1" applyFont="1" applyFill="1" applyBorder="1" applyAlignment="1">
      <x:alignment horizontal="right" vertical="center"/>
    </x:xf>
    <x:xf numFmtId="9" fontId="67" fillId="3" borderId="20" xfId="0" applyNumberFormat="1" applyFont="1" applyFill="1" applyBorder="1" applyAlignment="1">
      <x:alignment horizontal="right" vertical="center"/>
    </x:xf>
    <x:xf numFmtId="1" fontId="66" fillId="2" borderId="12" xfId="0" applyNumberFormat="1" applyFont="1" applyFill="1" applyBorder="1" applyAlignment="1">
      <x:alignment horizontal="right" vertical="center"/>
    </x:xf>
    <x:xf numFmtId="0" fontId="66" fillId="2" borderId="28" xfId="0" applyNumberFormat="1" applyFont="1" applyFill="1" applyBorder="1" applyAlignment="1">
      <x:alignment horizontal="left" vertical="top" wrapText="1"/>
    </x:xf>
    <x:xf numFmtId="0" fontId="66" fillId="2" borderId="12" xfId="0" applyNumberFormat="1" applyFont="1" applyFill="1" applyBorder="1" applyAlignment="1">
      <x:alignment horizontal="left" vertical="top" wrapText="1"/>
    </x:xf>
    <x:xf numFmtId="0" fontId="67" fillId="18" borderId="22" xfId="0" applyNumberFormat="1" applyFont="1" applyFill="1" applyBorder="1" applyAlignment="1">
      <x:alignment horizontal="center" vertical="center"/>
    </x:xf>
    <x:xf numFmtId="14" fontId="67" fillId="4" borderId="12" xfId="0" applyNumberFormat="1" applyFont="1" applyFill="1" applyBorder="1" applyAlignment="1">
      <x:alignment horizontal="center"/>
    </x:xf>
    <x:xf numFmtId="14" fontId="67" fillId="4" borderId="12" xfId="0" applyNumberFormat="1" applyFont="1" applyFill="1" applyBorder="1" applyAlignment="1">
      <x:alignment horizontal="center" vertical="center"/>
    </x:xf>
    <x:xf numFmtId="1" fontId="67" fillId="3" borderId="12" xfId="0" applyNumberFormat="1" applyFont="1" applyFill="1" applyBorder="1" applyAlignment="1">
      <x:alignment horizontal="right"/>
    </x:xf>
    <x:xf numFmtId="2" fontId="67" fillId="3" borderId="20" xfId="0" applyNumberFormat="1" applyFont="1" applyFill="1" applyBorder="1" applyAlignment="1">
      <x:alignment horizontal="right"/>
    </x:xf>
    <x:xf numFmtId="1" fontId="67" fillId="3" borderId="12" xfId="0" applyNumberFormat="1" applyFont="1" applyFill="1" applyBorder="1" applyAlignment="1">
      <x:alignment horizontal="right" vertical="center"/>
    </x:xf>
    <x:xf numFmtId="2" fontId="67" fillId="3" borderId="20" xfId="0" applyNumberFormat="1" applyFont="1" applyFill="1" applyBorder="1" applyAlignment="1">
      <x:alignment horizontal="right" vertical="center"/>
    </x:xf>
    <x:xf numFmtId="0" fontId="67" fillId="16" borderId="12" xfId="0" applyNumberFormat="1" applyFont="1" applyFill="1" applyBorder="1" applyAlignment="1">
      <x:alignment horizontal="center"/>
    </x:xf>
    <x:xf numFmtId="0" fontId="67" fillId="4" borderId="3" xfId="0" applyNumberFormat="1" applyFont="1" applyFill="1" applyBorder="1" applyAlignment="1">
      <x:alignment horizontal="center" vertical="center"/>
    </x:xf>
    <x:xf numFmtId="0" fontId="66" fillId="2" borderId="12" xfId="0" applyNumberFormat="1" applyFont="1" applyFill="1" applyBorder="1" applyAlignment="1">
      <x:alignment horizontal="left" wrapText="1"/>
    </x:xf>
    <x:xf numFmtId="0" fontId="67" fillId="4" borderId="13" xfId="0" applyNumberFormat="1" applyFont="1" applyFill="1" applyBorder="1" applyAlignment="1">
      <x:alignment horizontal="center" vertical="center"/>
    </x:xf>
    <x:xf numFmtId="0" fontId="67" fillId="4" borderId="51" xfId="0" applyNumberFormat="1" applyFont="1" applyFill="1" applyBorder="1" applyAlignment="1">
      <x:alignment horizontal="center" vertical="center"/>
    </x:xf>
    <x:xf numFmtId="0" fontId="67" fillId="4" borderId="26" xfId="0" applyNumberFormat="1" applyFont="1" applyFill="1" applyBorder="1" applyAlignment="1">
      <x:alignment horizontal="center" vertical="center"/>
    </x:xf>
    <x:xf numFmtId="0" fontId="67" fillId="17" borderId="7" xfId="0" applyNumberFormat="1" applyFont="1" applyFill="1" applyBorder="1" applyAlignment="1">
      <x:alignment horizontal="center"/>
    </x:xf>
    <x:xf numFmtId="0" fontId="67" fillId="17" borderId="12" xfId="0" applyNumberFormat="1" applyFont="1" applyFill="1" applyBorder="1" applyAlignment="1">
      <x:alignment horizontal="center"/>
    </x:xf>
    <x:xf numFmtId="46" fontId="66" fillId="2" borderId="12" xfId="0" applyNumberFormat="1" applyFont="1" applyFill="1" applyBorder="1" applyAlignment="1">
      <x:alignment horizontal="center"/>
    </x:xf>
    <x:xf numFmtId="16" fontId="66" fillId="2" borderId="12" xfId="0" applyNumberFormat="1" applyFont="1" applyFill="1" applyBorder="1" applyAlignment="1">
      <x:alignment horizontal="center"/>
    </x:xf>
    <x:xf numFmtId="0" fontId="67" fillId="16" borderId="12" xfId="0" applyNumberFormat="1" applyFont="1" applyFill="1" applyBorder="1" applyAlignment="1">
      <x:alignment horizontal="center" vertical="center"/>
    </x:xf>
    <x:xf numFmtId="0" fontId="67" fillId="17" borderId="7" xfId="0" applyNumberFormat="1" applyFont="1" applyFill="1" applyBorder="1" applyAlignment="1">
      <x:alignment horizontal="center" vertical="center"/>
    </x:xf>
    <x:xf numFmtId="0" fontId="67" fillId="17" borderId="12" xfId="0" applyNumberFormat="1" applyFont="1" applyFill="1" applyBorder="1" applyAlignment="1">
      <x:alignment horizontal="center" vertical="center"/>
    </x:xf>
    <x:xf numFmtId="46" fontId="66" fillId="2" borderId="12" xfId="0" applyNumberFormat="1" applyFont="1" applyFill="1" applyBorder="1" applyAlignment="1">
      <x:alignment horizontal="center" vertical="center"/>
    </x:xf>
    <x:xf numFmtId="16" fontId="66" fillId="2" borderId="12" xfId="0" applyNumberFormat="1" applyFont="1" applyFill="1" applyBorder="1" applyAlignment="1">
      <x:alignment horizontal="center" vertical="center"/>
    </x:xf>
    <x:xf numFmtId="0" fontId="67" fillId="10" borderId="12" xfId="0" applyNumberFormat="1" applyFont="1" applyFill="1" applyBorder="1" applyAlignment="1">
      <x:alignment horizontal="center" vertical="center"/>
    </x:xf>
    <x:xf numFmtId="0" fontId="67" fillId="10" borderId="12" xfId="0" applyNumberFormat="1" applyFont="1" applyFill="1" applyBorder="1" applyAlignment="1">
      <x:alignment horizontal="center"/>
    </x:xf>
    <x:xf numFmtId="0" fontId="67" fillId="10" borderId="20" xfId="0" applyNumberFormat="1" applyFont="1" applyFill="1" applyBorder="1"/>
    <x:xf numFmtId="0" fontId="67" fillId="10" borderId="7" xfId="0" applyNumberFormat="1" applyFont="1" applyFill="1" applyBorder="1" applyAlignment="1">
      <x:alignment horizontal="center"/>
    </x:xf>
    <x:xf numFmtId="0" fontId="67" fillId="10" borderId="7" xfId="0" applyNumberFormat="1" applyFont="1" applyFill="1" applyBorder="1" applyAlignment="1">
      <x:alignment horizontal="center" vertical="center"/>
    </x:xf>
    <x:xf numFmtId="0" fontId="67" fillId="10" borderId="29" xfId="0" applyNumberFormat="1" applyFont="1" applyFill="1" applyBorder="1" applyAlignment="1">
      <x:alignment horizontal="center" vertical="center"/>
    </x:xf>
    <x:xf numFmtId="0" fontId="67" fillId="10" borderId="8" xfId="0" applyNumberFormat="1" applyFont="1" applyFill="1" applyBorder="1" applyAlignment="1">
      <x:alignment horizontal="center" vertical="center"/>
    </x:xf>
    <x:xf numFmtId="20" fontId="67" fillId="10" borderId="7" xfId="0" applyNumberFormat="1" applyFont="1" applyFill="1" applyBorder="1" applyAlignment="1">
      <x:alignment horizontal="center" vertical="center"/>
    </x:xf>
    <x:xf numFmtId="20" fontId="67" fillId="10" borderId="29" xfId="0" applyNumberFormat="1" applyFont="1" applyFill="1" applyBorder="1" applyAlignment="1">
      <x:alignment horizontal="center" vertical="center"/>
    </x:xf>
    <x:xf numFmtId="20" fontId="67" fillId="10" borderId="8" xfId="0" applyNumberFormat="1" applyFont="1" applyFill="1" applyBorder="1" applyAlignment="1">
      <x:alignment horizontal="center" vertical="center"/>
    </x:xf>
    <x:xf numFmtId="20" fontId="67" fillId="10" borderId="7" xfId="0" applyNumberFormat="1" applyFont="1" applyFill="1" applyBorder="1" applyAlignment="1">
      <x:alignment horizontal="center"/>
    </x:xf>
    <x:xf numFmtId="20" fontId="67" fillId="10" borderId="29" xfId="0" applyNumberFormat="1" applyFont="1" applyFill="1" applyBorder="1" applyAlignment="1">
      <x:alignment horizontal="center"/>
    </x:xf>
    <x:xf numFmtId="20" fontId="67" fillId="10" borderId="8" xfId="0" applyNumberFormat="1" applyFont="1" applyFill="1" applyBorder="1" applyAlignment="1">
      <x:alignment horizontal="center"/>
    </x:xf>
    <x:xf numFmtId="0" fontId="66" fillId="0" borderId="7" xfId="0" applyNumberFormat="1" applyFont="1" applyFill="1" applyBorder="1" applyAlignment="1">
      <x:alignment horizontal="center"/>
    </x:xf>
    <x:xf numFmtId="0" fontId="66" fillId="0" borderId="8" xfId="0" applyNumberFormat="1" applyFont="1" applyFill="1" applyBorder="1"/>
    <x:xf numFmtId="14" fontId="67" fillId="10" borderId="12" xfId="0" applyNumberFormat="1" applyFont="1" applyFill="1" applyBorder="1" applyAlignment="1">
      <x:alignment horizontal="center" vertical="center"/>
    </x:xf>
    <x:xf numFmtId="0" fontId="67" fillId="10" borderId="28" xfId="0" applyNumberFormat="1" applyFont="1" applyFill="1" applyBorder="1"/>
    <x:xf numFmtId="14" fontId="66" fillId="2" borderId="21" xfId="0" applyNumberFormat="1" applyFont="1" applyFill="1" applyBorder="1" applyAlignment="1">
      <x:alignment horizontal="center" vertical="center"/>
    </x:xf>
    <x:xf numFmtId="0" fontId="66" fillId="2" borderId="21" xfId="0" applyNumberFormat="1" applyFont="1" applyFill="1" applyBorder="1" applyAlignment="1">
      <x:alignment horizontal="center" vertical="center"/>
    </x:xf>
    <x:xf numFmtId="14" fontId="66" fillId="2" borderId="20" xfId="0" applyNumberFormat="1" applyFont="1" applyFill="1" applyBorder="1" applyAlignment="1">
      <x:alignment vertical="center"/>
    </x:xf>
    <x:xf numFmtId="14" fontId="66" fillId="2" borderId="57" xfId="0" applyNumberFormat="1" applyFont="1" applyFill="1" applyBorder="1" applyAlignment="1">
      <x:alignment horizontal="center" vertical="center"/>
    </x:xf>
    <x:xf numFmtId="14" fontId="66" fillId="2" borderId="5" xfId="0" applyNumberFormat="1" applyFont="1" applyFill="1" applyBorder="1" applyAlignment="1">
      <x:alignment horizontal="center" vertical="center"/>
    </x:xf>
    <x:xf numFmtId="14" fontId="66" fillId="2" borderId="10" xfId="0" applyNumberFormat="1" applyFont="1" applyFill="1" applyBorder="1" applyAlignment="1">
      <x:alignment vertical="center"/>
    </x:xf>
    <x:xf numFmtId="0" fontId="66" fillId="2" borderId="59" xfId="0" applyNumberFormat="1" applyFont="1" applyFill="1" applyBorder="1" applyAlignment="1">
      <x:alignment horizontal="center" vertical="top" wrapText="1"/>
    </x:xf>
    <x:xf numFmtId="0" fontId="66" fillId="2" borderId="63" xfId="0" applyNumberFormat="1" applyFont="1" applyFill="1" applyBorder="1" applyAlignment="1">
      <x:alignment horizontal="center" vertical="top" wrapText="1"/>
    </x:xf>
    <x:xf numFmtId="14" fontId="66" fillId="2" borderId="60" xfId="0" applyNumberFormat="1" applyFont="1" applyFill="1" applyBorder="1" applyAlignment="1">
      <x:alignment horizontal="center" vertical="center"/>
    </x:xf>
    <x:xf numFmtId="0" fontId="66" fillId="2" borderId="61" xfId="0" applyNumberFormat="1" applyFont="1" applyFill="1" applyBorder="1" applyAlignment="1">
      <x:alignment horizontal="center" vertical="top" wrapText="1"/>
    </x:xf>
    <x:xf numFmtId="0" fontId="66" fillId="2" borderId="64" xfId="0" applyNumberFormat="1" applyFont="1" applyFill="1" applyBorder="1" applyAlignment="1">
      <x:alignment horizontal="center" vertical="top" wrapText="1"/>
    </x:xf>
    <x:xf numFmtId="14" fontId="66" fillId="2" borderId="24" xfId="0" applyNumberFormat="1" applyFont="1" applyFill="1" applyBorder="1" applyAlignment="1">
      <x:alignment horizontal="center" vertical="center"/>
    </x:xf>
    <x:xf numFmtId="14" fontId="66" fillId="2" borderId="17" xfId="0" applyNumberFormat="1" applyFont="1" applyFill="1" applyBorder="1" applyAlignment="1">
      <x:alignment vertical="center"/>
    </x:xf>
    <x:xf numFmtId="0" fontId="66" fillId="0" borderId="17" xfId="0" applyNumberFormat="1" applyFont="1" applyFill="1" applyBorder="1"/>
    <x:xf numFmtId="0" fontId="66" fillId="2" borderId="62" xfId="0" applyNumberFormat="1" applyFont="1" applyFill="1" applyBorder="1" applyAlignment="1">
      <x:alignment horizontal="center" vertical="top" wrapText="1"/>
    </x:xf>
    <x:xf numFmtId="0" fontId="66" fillId="2" borderId="65" xfId="0" applyNumberFormat="1" applyFont="1" applyFill="1" applyBorder="1" applyAlignment="1">
      <x:alignment horizontal="center" vertical="top" wrapText="1"/>
    </x:xf>
    <x:xf numFmtId="0" fontId="66" fillId="2" borderId="63" xfId="0" applyNumberFormat="1" applyFont="1" applyFill="1" applyBorder="1" applyAlignment="1">
      <x:alignment horizontal="center"/>
    </x:xf>
    <x:xf numFmtId="0" fontId="66" fillId="2" borderId="64" xfId="0" applyNumberFormat="1" applyFont="1" applyFill="1" applyBorder="1" applyAlignment="1">
      <x:alignment horizontal="center"/>
    </x:xf>
    <x:xf numFmtId="0" fontId="66" fillId="2" borderId="65" xfId="0" applyNumberFormat="1" applyFont="1" applyFill="1" applyBorder="1" applyAlignment="1">
      <x:alignment horizontal="center"/>
    </x:xf>
    <x:xf numFmtId="0" fontId="66" fillId="2" borderId="12" xfId="0" applyNumberFormat="1" applyFont="1" applyFill="1" applyBorder="1" applyAlignment="1">
      <x:alignment vertical="top" wrapText="1"/>
    </x:xf>
    <x:xf numFmtId="0" fontId="66" fillId="2" borderId="21" xfId="0" applyNumberFormat="1" applyFont="1" applyFill="1" applyBorder="1" applyAlignment="1">
      <x:alignment horizontal="center"/>
    </x:xf>
    <x:xf numFmtId="0" fontId="67" fillId="10" borderId="20" xfId="0" applyNumberFormat="1" applyFont="1" applyFill="1" applyBorder="1" applyAlignment="1">
      <x:alignment vertical="center"/>
    </x:xf>
    <x:xf numFmtId="0" fontId="66" fillId="0" borderId="7" xfId="0" applyNumberFormat="1" applyFont="1" applyFill="1" applyBorder="1" applyAlignment="1">
      <x:alignment horizontal="center" vertical="center"/>
    </x:xf>
    <x:xf numFmtId="0" fontId="66" fillId="0" borderId="8" xfId="0" applyNumberFormat="1" applyFont="1" applyFill="1" applyBorder="1" applyAlignment="1">
      <x:alignment vertical="center"/>
    </x:xf>
    <x:xf numFmtId="0" fontId="67" fillId="10" borderId="28" xfId="0" applyNumberFormat="1" applyFont="1" applyFill="1" applyBorder="1" applyAlignment="1">
      <x:alignment vertical="center"/>
    </x:xf>
    <x:xf numFmtId="0" fontId="66" fillId="2" borderId="59" xfId="0" applyNumberFormat="1" applyFont="1" applyFill="1" applyBorder="1" applyAlignment="1">
      <x:alignment horizontal="center" vertical="center" wrapText="1"/>
    </x:xf>
    <x:xf numFmtId="0" fontId="66" fillId="2" borderId="63" xfId="0" applyNumberFormat="1" applyFont="1" applyFill="1" applyBorder="1" applyAlignment="1">
      <x:alignment horizontal="center" vertical="center" wrapText="1"/>
    </x:xf>
    <x:xf numFmtId="0" fontId="66" fillId="2" borderId="61" xfId="0" applyNumberFormat="1" applyFont="1" applyFill="1" applyBorder="1" applyAlignment="1">
      <x:alignment horizontal="center" vertical="center" wrapText="1"/>
    </x:xf>
    <x:xf numFmtId="0" fontId="66" fillId="2" borderId="64" xfId="0" applyNumberFormat="1" applyFont="1" applyFill="1" applyBorder="1" applyAlignment="1">
      <x:alignment horizontal="center" vertical="center" wrapText="1"/>
    </x:xf>
    <x:xf numFmtId="0" fontId="66" fillId="0" borderId="17" xfId="0" applyNumberFormat="1" applyFont="1" applyFill="1" applyBorder="1" applyAlignment="1">
      <x:alignment vertical="center"/>
    </x:xf>
    <x:xf numFmtId="0" fontId="66" fillId="2" borderId="62" xfId="0" applyNumberFormat="1" applyFont="1" applyFill="1" applyBorder="1" applyAlignment="1">
      <x:alignment horizontal="center" vertical="center" wrapText="1"/>
    </x:xf>
    <x:xf numFmtId="0" fontId="66" fillId="2" borderId="65" xfId="0" applyNumberFormat="1" applyFont="1" applyFill="1" applyBorder="1" applyAlignment="1">
      <x:alignment horizontal="center" vertical="center" wrapText="1"/>
    </x:xf>
    <x:xf numFmtId="0" fontId="66" fillId="2" borderId="63" xfId="0" applyNumberFormat="1" applyFont="1" applyFill="1" applyBorder="1" applyAlignment="1">
      <x:alignment horizontal="center" vertical="center"/>
    </x:xf>
    <x:xf numFmtId="0" fontId="66" fillId="2" borderId="64" xfId="0" applyNumberFormat="1" applyFont="1" applyFill="1" applyBorder="1" applyAlignment="1">
      <x:alignment horizontal="center" vertical="center"/>
    </x:xf>
    <x:xf numFmtId="0" fontId="66" fillId="2" borderId="65" xfId="0" applyNumberFormat="1" applyFont="1" applyFill="1" applyBorder="1" applyAlignment="1">
      <x:alignment horizontal="center" vertical="center"/>
    </x:xf>
    <x:xf numFmtId="0" fontId="69" fillId="15" borderId="51" xfId="0" applyNumberFormat="1" applyFont="1" applyFill="1" applyBorder="1" applyAlignment="1">
      <x:alignment horizontal="center" vertical="center"/>
    </x:xf>
    <x:xf numFmtId="0" fontId="69" fillId="0" borderId="0" xfId="0" applyNumberFormat="1" applyFont="1" applyFill="1" applyBorder="1" applyAlignment="1">
      <x:alignment vertical="center"/>
    </x:xf>
    <x:xf numFmtId="0" fontId="69" fillId="15" borderId="51" xfId="0" applyNumberFormat="1" applyFont="1" applyFill="1" applyBorder="1" applyAlignment="1">
      <x:alignment horizontal="left" vertical="center"/>
    </x:xf>
    <x:xf numFmtId="0" fontId="69" fillId="0" borderId="0" xfId="0" applyNumberFormat="1" applyFont="1" applyFill="1" applyBorder="1" applyAlignment="1">
      <x:alignment horizontal="left" vertical="center"/>
    </x:xf>
    <x:xf numFmtId="0" fontId="69" fillId="25" borderId="51" xfId="0" applyNumberFormat="1" applyFont="1" applyFill="1" applyBorder="1" applyAlignment="1">
      <x:alignment horizontal="left" vertical="center"/>
    </x:xf>
    <x:xf numFmtId="0" fontId="69" fillId="25" borderId="0" xfId="0" applyNumberFormat="1" applyFont="1" applyFill="1" applyBorder="1" applyAlignment="1">
      <x:alignment horizontal="left" vertical="center"/>
    </x:xf>
    <x:xf numFmtId="0" fontId="69" fillId="25" borderId="68" xfId="0" applyNumberFormat="1" applyFont="1" applyFill="1" applyBorder="1" applyAlignment="1">
      <x:alignment horizontal="left" vertical="center"/>
    </x:xf>
    <x:xf numFmtId="0" fontId="70" fillId="15" borderId="0" xfId="0" applyNumberFormat="1" applyFont="1" applyFill="1" applyBorder="1" applyAlignment="1">
      <x:alignment horizontal="center" vertical="center"/>
    </x:xf>
    <x:xf numFmtId="0" fontId="70" fillId="0" borderId="0" xfId="0" applyNumberFormat="1" applyFont="1" applyFill="1" applyBorder="1" applyAlignment="1">
      <x:alignment vertical="center"/>
    </x:xf>
    <x:xf numFmtId="0" fontId="70" fillId="15" borderId="0" xfId="0" applyNumberFormat="1" applyFont="1" applyFill="1" applyBorder="1" applyAlignment="1">
      <x:alignment horizontal="left" vertical="center"/>
    </x:xf>
    <x:xf numFmtId="0" fontId="70" fillId="0" borderId="0" xfId="0" applyNumberFormat="1" applyFont="1" applyFill="1" applyBorder="1" applyAlignment="1">
      <x:alignment horizontal="left" vertical="center"/>
    </x:xf>
    <x:xf numFmtId="0" fontId="70" fillId="25" borderId="0" xfId="0" applyNumberFormat="1" applyFont="1" applyFill="1" applyBorder="1" applyAlignment="1">
      <x:alignment horizontal="left" vertical="center"/>
    </x:xf>
    <x:xf numFmtId="0" fontId="71" fillId="3" borderId="40" xfId="0" applyNumberFormat="1" applyFont="1" applyFill="1" applyBorder="1" applyAlignment="1">
      <x:alignment horizontal="center" vertical="center" wrapText="1"/>
    </x:xf>
    <x:xf numFmtId="1" fontId="71" fillId="3" borderId="41" xfId="0" applyNumberFormat="1" applyFont="1" applyFill="1" applyBorder="1" applyAlignment="1">
      <x:alignment horizontal="center" vertical="center" wrapText="1"/>
    </x:xf>
    <x:xf numFmtId="0" fontId="71" fillId="3" borderId="42" xfId="0" applyNumberFormat="1" applyFont="1" applyFill="1" applyBorder="1" applyAlignment="1">
      <x:alignment vertical="center"/>
    </x:xf>
    <x:xf numFmtId="0" fontId="71" fillId="3" borderId="43" xfId="0" applyNumberFormat="1" applyFont="1" applyFill="1" applyBorder="1" applyAlignment="1">
      <x:alignment vertical="center"/>
    </x:xf>
    <x:xf numFmtId="1" fontId="71" fillId="3" borderId="40" xfId="0" applyNumberFormat="1" applyFont="1" applyFill="1" applyBorder="1" applyAlignment="1">
      <x:alignment horizontal="center" vertical="center" wrapText="1"/>
    </x:xf>
    <x:xf numFmtId="0" fontId="71" fillId="3" borderId="41" xfId="0" applyNumberFormat="1" applyFont="1" applyFill="1" applyBorder="1" applyAlignment="1">
      <x:alignment horizontal="center" vertical="center" wrapText="1"/>
    </x:xf>
    <x:xf numFmtId="0" fontId="71" fillId="3" borderId="42" xfId="0" applyNumberFormat="1" applyFont="1" applyFill="1" applyBorder="1" applyAlignment="1">
      <x:alignment horizontal="center" vertical="center"/>
    </x:xf>
    <x:xf numFmtId="0" fontId="71" fillId="3" borderId="43" xfId="0" applyNumberFormat="1" applyFont="1" applyFill="1" applyBorder="1" applyAlignment="1">
      <x:alignment horizontal="center" vertical="center"/>
    </x:xf>
    <x:xf numFmtId="0" fontId="71" fillId="3" borderId="42" xfId="0" applyNumberFormat="1" applyFont="1" applyFill="1" applyBorder="1" applyAlignment="1">
      <x:alignment horizontal="center" vertical="center" wrapText="1"/>
    </x:xf>
    <x:xf numFmtId="0" fontId="71" fillId="3" borderId="43" xfId="0" applyNumberFormat="1" applyFont="1" applyFill="1" applyBorder="1" applyAlignment="1">
      <x:alignment horizontal="center" vertical="center" wrapText="1"/>
    </x:xf>
    <x:xf numFmtId="0" fontId="71" fillId="0" borderId="0" xfId="0" applyNumberFormat="1" applyFont="1" applyFill="1" applyBorder="1" applyAlignment="1">
      <x:alignment vertical="center"/>
    </x:xf>
    <x:xf numFmtId="0" fontId="71" fillId="0" borderId="0" xfId="0" applyNumberFormat="1" applyFont="1" applyFill="1" applyBorder="1" applyAlignment="1">
      <x:alignment vertical="center" wrapText="1"/>
    </x:xf>
    <x:xf numFmtId="0" fontId="71" fillId="0" borderId="0" xfId="0" applyNumberFormat="1" applyFont="1" applyFill="1" applyBorder="1" applyAlignment="1">
      <x:alignment horizontal="center" vertical="center"/>
    </x:xf>
    <x:xf numFmtId="0" fontId="71" fillId="0" borderId="0" xfId="0" applyNumberFormat="1" applyFont="1" applyFill="1" applyBorder="1" applyAlignment="1">
      <x:alignment horizontal="center" vertical="center" wrapText="1"/>
    </x:xf>
    <x:xf numFmtId="0" fontId="71" fillId="26" borderId="40" xfId="0" applyNumberFormat="1" applyFont="1" applyFill="1" applyBorder="1" applyAlignment="1">
      <x:alignment horizontal="center" vertical="center" wrapText="1"/>
    </x:xf>
    <x:xf numFmtId="1" fontId="71" fillId="26" borderId="41" xfId="0" applyNumberFormat="1" applyFont="1" applyFill="1" applyBorder="1" applyAlignment="1">
      <x:alignment horizontal="center" vertical="center" wrapText="1"/>
    </x:xf>
    <x:xf numFmtId="0" fontId="71" fillId="26" borderId="42" xfId="0" applyNumberFormat="1" applyFont="1" applyFill="1" applyBorder="1" applyAlignment="1">
      <x:alignment horizontal="center" vertical="center" wrapText="1"/>
    </x:xf>
    <x:xf numFmtId="0" fontId="71" fillId="26" borderId="43" xfId="0" applyNumberFormat="1" applyFont="1" applyFill="1" applyBorder="1" applyAlignment="1">
      <x:alignment horizontal="center" vertical="center" wrapText="1"/>
    </x:xf>
    <x:xf numFmtId="1" fontId="71" fillId="26" borderId="40" xfId="0" applyNumberFormat="1" applyFont="1" applyFill="1" applyBorder="1" applyAlignment="1">
      <x:alignment horizontal="center" vertical="center" wrapText="1"/>
    </x:xf>
    <x:xf numFmtId="0" fontId="71" fillId="26" borderId="41" xfId="0" applyNumberFormat="1" applyFont="1" applyFill="1" applyBorder="1" applyAlignment="1">
      <x:alignment horizontal="center" vertical="center" wrapText="1"/>
    </x:xf>
    <x:xf numFmtId="0" fontId="71" fillId="26" borderId="0" xfId="0" applyNumberFormat="1" applyFont="1" applyFill="1" applyBorder="1" applyAlignment="1">
      <x:alignment horizontal="center" vertical="center" wrapText="1"/>
    </x:xf>
    <x:xf numFmtId="0" fontId="71" fillId="26" borderId="69" xfId="0" applyNumberFormat="1" applyFont="1" applyFill="1" applyBorder="1" applyAlignment="1">
      <x:alignment horizontal="center" vertical="center" wrapText="1"/>
    </x:xf>
    <x:xf numFmtId="1" fontId="71" fillId="26" borderId="69" xfId="0" applyNumberFormat="1" applyFont="1" applyFill="1" applyBorder="1" applyAlignment="1">
      <x:alignment horizontal="center" vertical="center" wrapText="1"/>
    </x:xf>
    <x:xf numFmtId="0" fontId="72" fillId="3" borderId="44" xfId="0" applyNumberFormat="1" applyFont="1" applyFill="1" applyBorder="1" applyAlignment="1">
      <x:alignment vertical="center"/>
    </x:xf>
    <x:xf numFmtId="1" fontId="72" fillId="3" borderId="45" xfId="0" applyNumberFormat="1" applyFont="1" applyFill="1" applyBorder="1" applyAlignment="1">
      <x:alignment horizontal="center" vertical="center" wrapText="1"/>
    </x:xf>
    <x:xf numFmtId="0" fontId="72" fillId="3" borderId="45" xfId="0" applyNumberFormat="1" applyFont="1" applyFill="1" applyBorder="1" applyAlignment="1">
      <x:alignment horizontal="center" vertical="center" wrapText="1"/>
    </x:xf>
    <x:xf numFmtId="1" fontId="72" fillId="3" borderId="44" xfId="0" applyNumberFormat="1" applyFont="1" applyFill="1" applyBorder="1" applyAlignment="1">
      <x:alignment horizontal="center" vertical="center" wrapText="1"/>
    </x:xf>
    <x:xf numFmtId="0" fontId="72" fillId="3" borderId="46" xfId="0" applyNumberFormat="1" applyFont="1" applyFill="1" applyBorder="1" applyAlignment="1">
      <x:alignment vertical="center"/>
    </x:xf>
    <x:xf numFmtId="164" fontId="72" fillId="3" borderId="45" xfId="0" applyNumberFormat="1" applyFont="1" applyFill="1" applyBorder="1" applyAlignment="1">
      <x:alignment horizontal="center" vertical="center" wrapText="1"/>
    </x:xf>
    <x:xf numFmtId="0" fontId="72" fillId="0" borderId="0" xfId="0" applyNumberFormat="1" applyFont="1" applyFill="1" applyBorder="1" applyAlignment="1">
      <x:alignment vertical="center"/>
    </x:xf>
    <x:xf numFmtId="0" fontId="72" fillId="3" borderId="44" xfId="0" applyNumberFormat="1" applyFont="1" applyFill="1" applyBorder="1" applyAlignment="1">
      <x:alignment horizontal="center" vertical="center"/>
    </x:xf>
    <x:xf numFmtId="0" fontId="72" fillId="3" borderId="46" xfId="0" applyNumberFormat="1" applyFont="1" applyFill="1" applyBorder="1" applyAlignment="1">
      <x:alignment horizontal="center" vertical="center"/>
    </x:xf>
    <x:xf numFmtId="0" fontId="72" fillId="0" borderId="0" xfId="0" applyNumberFormat="1" applyFont="1" applyFill="1" applyBorder="1" applyAlignment="1">
      <x:alignment horizontal="center" vertical="center"/>
    </x:xf>
    <x:xf numFmtId="0" fontId="72" fillId="3" borderId="44" xfId="0" applyNumberFormat="1" applyFont="1" applyFill="1" applyBorder="1" applyAlignment="1">
      <x:alignment horizontal="center" vertical="center" wrapText="1"/>
    </x:xf>
    <x:xf numFmtId="0" fontId="72" fillId="3" borderId="46" xfId="0" applyNumberFormat="1" applyFont="1" applyFill="1" applyBorder="1" applyAlignment="1">
      <x:alignment horizontal="center" vertical="center" wrapText="1"/>
    </x:xf>
    <x:xf numFmtId="0" fontId="72" fillId="0" borderId="0" xfId="0" applyNumberFormat="1" applyFont="1" applyFill="1" applyBorder="1" applyAlignment="1">
      <x:alignment horizontal="center" vertical="center" wrapText="1"/>
    </x:xf>
    <x:xf numFmtId="0" fontId="72" fillId="27" borderId="44" xfId="0" applyNumberFormat="1" applyFont="1" applyFill="1" applyBorder="1" applyAlignment="1">
      <x:alignment horizontal="center" vertical="center" wrapText="1"/>
    </x:xf>
    <x:xf numFmtId="1" fontId="72" fillId="27" borderId="45" xfId="0" applyNumberFormat="1" applyFont="1" applyFill="1" applyBorder="1" applyAlignment="1">
      <x:alignment horizontal="center" vertical="center" wrapText="1"/>
    </x:xf>
    <x:xf numFmtId="0" fontId="72" fillId="27" borderId="45" xfId="0" applyNumberFormat="1" applyFont="1" applyFill="1" applyBorder="1" applyAlignment="1">
      <x:alignment horizontal="center" vertical="center" wrapText="1"/>
    </x:xf>
    <x:xf numFmtId="1" fontId="72" fillId="27" borderId="44" xfId="0" applyNumberFormat="1" applyFont="1" applyFill="1" applyBorder="1" applyAlignment="1">
      <x:alignment horizontal="center" vertical="center" wrapText="1"/>
    </x:xf>
    <x:xf numFmtId="0" fontId="72" fillId="27" borderId="46" xfId="0" applyNumberFormat="1" applyFont="1" applyFill="1" applyBorder="1" applyAlignment="1">
      <x:alignment horizontal="center" vertical="center" wrapText="1"/>
    </x:xf>
    <x:xf numFmtId="164" fontId="72" fillId="27" borderId="45" xfId="0" applyNumberFormat="1" applyFont="1" applyFill="1" applyBorder="1" applyAlignment="1">
      <x:alignment horizontal="center" vertical="center" wrapText="1"/>
    </x:xf>
    <x:xf numFmtId="0" fontId="72" fillId="27" borderId="0" xfId="0" applyNumberFormat="1" applyFont="1" applyFill="1" applyBorder="1" applyAlignment="1">
      <x:alignment horizontal="center" vertical="center" wrapText="1"/>
    </x:xf>
    <x:xf numFmtId="0" fontId="72" fillId="27" borderId="70" xfId="0" applyNumberFormat="1" applyFont="1" applyFill="1" applyBorder="1" applyAlignment="1">
      <x:alignment horizontal="center" vertical="center" wrapText="1"/>
    </x:xf>
    <x:xf numFmtId="1" fontId="72" fillId="27" borderId="70" xfId="0" applyNumberFormat="1" applyFont="1" applyFill="1" applyBorder="1" applyAlignment="1">
      <x:alignment horizontal="center" vertical="center" wrapText="1"/>
    </x:xf>
    <x:xf numFmtId="164" fontId="72" fillId="27" borderId="70" xfId="0" applyNumberFormat="1" applyFont="1" applyFill="1" applyBorder="1" applyAlignment="1">
      <x:alignment horizontal="center" vertical="center" wrapText="1"/>
    </x:xf>
    <x:xf numFmtId="173" fontId="71" fillId="14" borderId="12" xfId="0" applyNumberFormat="1" applyFont="1" applyFill="1" applyBorder="1" applyAlignment="1">
      <x:alignment horizontal="center" vertical="center"/>
    </x:xf>
    <x:xf numFmtId="1" fontId="71" fillId="14" borderId="12" xfId="0" applyNumberFormat="1" applyFont="1" applyFill="1" applyBorder="1" applyAlignment="1">
      <x:alignment horizontal="center" vertical="center"/>
    </x:xf>
    <x:xf numFmtId="2" fontId="71" fillId="14" borderId="12" xfId="0" applyNumberFormat="1" applyFont="1" applyFill="1" applyBorder="1" applyAlignment="1">
      <x:alignment horizontal="center" vertical="center"/>
    </x:xf>
    <x:xf numFmtId="176" fontId="71" fillId="14" borderId="12" xfId="0" applyNumberFormat="1" applyFont="1" applyFill="1" applyBorder="1" applyAlignment="1">
      <x:alignment horizontal="center" vertical="center"/>
    </x:xf>
    <x:xf numFmtId="1" fontId="71" fillId="14" borderId="48" xfId="0" applyNumberFormat="1" applyFont="1" applyFill="1" applyBorder="1" applyAlignment="1">
      <x:alignment horizontal="center" vertical="center"/>
    </x:xf>
    <x:xf numFmtId="9" fontId="71" fillId="14" borderId="12" xfId="0" applyNumberFormat="1" applyFont="1" applyFill="1" applyBorder="1" applyAlignment="1">
      <x:alignment horizontal="center" vertical="center"/>
    </x:xf>
    <x:xf numFmtId="0" fontId="71" fillId="14" borderId="12" xfId="0" applyNumberFormat="1" applyFont="1" applyFill="1" applyBorder="1" applyAlignment="1">
      <x:alignment horizontal="center" vertical="center"/>
    </x:xf>
    <x:xf numFmtId="164" fontId="71" fillId="14" borderId="12" xfId="0" applyNumberFormat="1" applyFont="1" applyFill="1" applyBorder="1" applyAlignment="1">
      <x:alignment horizontal="center" vertical="center"/>
    </x:xf>
    <x:xf numFmtId="0" fontId="71" fillId="14" borderId="12" xfId="0" applyNumberFormat="1" applyFont="1" applyFill="1" applyBorder="1" applyAlignment="1">
      <x:alignment vertical="center"/>
    </x:xf>
    <x:xf numFmtId="173" fontId="71" fillId="28" borderId="12" xfId="0" applyNumberFormat="1" applyFont="1" applyFill="1" applyBorder="1" applyAlignment="1">
      <x:alignment horizontal="center" vertical="center"/>
    </x:xf>
    <x:xf numFmtId="1" fontId="71" fillId="28" borderId="12" xfId="0" applyNumberFormat="1" applyFont="1" applyFill="1" applyBorder="1" applyAlignment="1">
      <x:alignment horizontal="center" vertical="center"/>
    </x:xf>
    <x:xf numFmtId="2" fontId="71" fillId="28" borderId="12" xfId="0" applyNumberFormat="1" applyFont="1" applyFill="1" applyBorder="1" applyAlignment="1">
      <x:alignment horizontal="center" vertical="center"/>
    </x:xf>
    <x:xf numFmtId="176" fontId="71" fillId="28" borderId="12" xfId="0" applyNumberFormat="1" applyFont="1" applyFill="1" applyBorder="1" applyAlignment="1">
      <x:alignment horizontal="center" vertical="center"/>
    </x:xf>
    <x:xf numFmtId="1" fontId="71" fillId="28" borderId="48" xfId="0" applyNumberFormat="1" applyFont="1" applyFill="1" applyBorder="1" applyAlignment="1">
      <x:alignment horizontal="center" vertical="center"/>
    </x:xf>
    <x:xf numFmtId="9" fontId="71" fillId="28" borderId="12" xfId="0" applyNumberFormat="1" applyFont="1" applyFill="1" applyBorder="1" applyAlignment="1">
      <x:alignment horizontal="center" vertical="center"/>
    </x:xf>
    <x:xf numFmtId="0" fontId="71" fillId="28" borderId="12" xfId="0" applyNumberFormat="1" applyFont="1" applyFill="1" applyBorder="1" applyAlignment="1">
      <x:alignment horizontal="center" vertical="center"/>
    </x:xf>
    <x:xf numFmtId="164" fontId="71" fillId="28" borderId="12" xfId="0" applyNumberFormat="1" applyFont="1" applyFill="1" applyBorder="1" applyAlignment="1">
      <x:alignment horizontal="center" vertical="center"/>
    </x:xf>
    <x:xf numFmtId="0" fontId="71" fillId="28" borderId="12" xfId="0" applyNumberFormat="1" applyFont="1" applyFill="1" applyBorder="1" applyAlignment="1">
      <x:alignment vertical="center"/>
    </x:xf>
    <x:xf numFmtId="0" fontId="71" fillId="28" borderId="0" xfId="0" applyNumberFormat="1" applyFont="1" applyFill="1" applyBorder="1" applyAlignment="1">
      <x:alignment vertical="center"/>
    </x:xf>
    <x:xf numFmtId="173" fontId="71" fillId="28" borderId="71" xfId="0" applyNumberFormat="1" applyFont="1" applyFill="1" applyBorder="1" applyAlignment="1">
      <x:alignment horizontal="center" vertical="center"/>
    </x:xf>
    <x:xf numFmtId="1" fontId="71" fillId="28" borderId="71" xfId="0" applyNumberFormat="1" applyFont="1" applyFill="1" applyBorder="1" applyAlignment="1">
      <x:alignment horizontal="center" vertical="center"/>
    </x:xf>
    <x:xf numFmtId="2" fontId="71" fillId="28" borderId="71" xfId="0" applyNumberFormat="1" applyFont="1" applyFill="1" applyBorder="1" applyAlignment="1">
      <x:alignment horizontal="center" vertical="center"/>
    </x:xf>
    <x:xf numFmtId="176" fontId="71" fillId="28" borderId="71" xfId="0" applyNumberFormat="1" applyFont="1" applyFill="1" applyBorder="1" applyAlignment="1">
      <x:alignment horizontal="center" vertical="center"/>
    </x:xf>
    <x:xf numFmtId="1" fontId="71" fillId="28" borderId="72" xfId="0" applyNumberFormat="1" applyFont="1" applyFill="1" applyBorder="1" applyAlignment="1">
      <x:alignment horizontal="center" vertical="center"/>
    </x:xf>
    <x:xf numFmtId="9" fontId="71" fillId="28" borderId="71" xfId="0" applyNumberFormat="1" applyFont="1" applyFill="1" applyBorder="1" applyAlignment="1">
      <x:alignment horizontal="center" vertical="center"/>
    </x:xf>
    <x:xf numFmtId="0" fontId="71" fillId="28" borderId="71" xfId="0" applyNumberFormat="1" applyFont="1" applyFill="1" applyBorder="1" applyAlignment="1">
      <x:alignment horizontal="center" vertical="center"/>
    </x:xf>
    <x:xf numFmtId="164" fontId="71" fillId="28" borderId="71" xfId="0" applyNumberFormat="1" applyFont="1" applyFill="1" applyBorder="1" applyAlignment="1">
      <x:alignment horizontal="center" vertical="center"/>
    </x:xf>
    <x:xf numFmtId="0" fontId="71" fillId="28" borderId="71" xfId="0" applyNumberFormat="1" applyFont="1" applyFill="1" applyBorder="1" applyAlignment="1">
      <x:alignment vertical="center"/>
    </x:xf>
    <x:xf numFmtId="0" fontId="71" fillId="28" borderId="73" xfId="0" applyNumberFormat="1" applyFont="1" applyFill="1" applyBorder="1" applyAlignment="1">
      <x:alignment vertical="center"/>
    </x:xf>
    <x:xf numFmtId="0" fontId="71" fillId="28" borderId="74" xfId="0" applyNumberFormat="1" applyFont="1" applyFill="1" applyBorder="1" applyAlignment="1">
      <x:alignment vertical="center"/>
    </x:xf>
    <x:xf numFmtId="0" fontId="73" fillId="14" borderId="12" xfId="0" applyNumberFormat="1" applyFont="1" applyFill="1" applyBorder="1" applyAlignment="1">
      <x:alignment horizontal="center" vertical="center" wrapText="1"/>
    </x:xf>
    <x:xf numFmtId="1" fontId="73" fillId="14" borderId="12" xfId="0" applyNumberFormat="1" applyFont="1" applyFill="1" applyBorder="1" applyAlignment="1">
      <x:alignment horizontal="center" vertical="center"/>
    </x:xf>
    <x:xf numFmtId="176" fontId="73" fillId="14" borderId="12" xfId="0" applyNumberFormat="1" applyFont="1" applyFill="1" applyBorder="1" applyAlignment="1">
      <x:alignment horizontal="center" vertical="center"/>
    </x:xf>
    <x:xf numFmtId="9" fontId="73" fillId="14" borderId="12" xfId="0" applyNumberFormat="1" applyFont="1" applyFill="1" applyBorder="1" applyAlignment="1">
      <x:alignment horizontal="center" vertical="center"/>
    </x:xf>
    <x:xf numFmtId="164" fontId="73" fillId="14" borderId="12" xfId="0" applyNumberFormat="1" applyFont="1" applyFill="1" applyBorder="1" applyAlignment="1">
      <x:alignment horizontal="center" vertical="center"/>
    </x:xf>
    <x:xf numFmtId="2" fontId="73" fillId="14" borderId="12" xfId="0" applyNumberFormat="1" applyFont="1" applyFill="1" applyBorder="1" applyAlignment="1">
      <x:alignment horizontal="center" vertical="center"/>
    </x:xf>
    <x:xf numFmtId="0" fontId="73" fillId="0" borderId="0" xfId="0" applyNumberFormat="1" applyFont="1" applyFill="1" applyBorder="1" applyAlignment="1">
      <x:alignment vertical="center"/>
    </x:xf>
    <x:xf numFmtId="0" fontId="73" fillId="29" borderId="12" xfId="0" applyNumberFormat="1" applyFont="1" applyFill="1" applyBorder="1" applyAlignment="1">
      <x:alignment horizontal="center" vertical="center" wrapText="1"/>
    </x:xf>
    <x:xf numFmtId="1" fontId="73" fillId="29" borderId="12" xfId="0" applyNumberFormat="1" applyFont="1" applyFill="1" applyBorder="1" applyAlignment="1">
      <x:alignment horizontal="center" vertical="center"/>
    </x:xf>
    <x:xf numFmtId="176" fontId="73" fillId="29" borderId="12" xfId="0" applyNumberFormat="1" applyFont="1" applyFill="1" applyBorder="1" applyAlignment="1">
      <x:alignment horizontal="center" vertical="center"/>
    </x:xf>
    <x:xf numFmtId="9" fontId="73" fillId="29" borderId="12" xfId="0" applyNumberFormat="1" applyFont="1" applyFill="1" applyBorder="1" applyAlignment="1">
      <x:alignment horizontal="center" vertical="center"/>
    </x:xf>
    <x:xf numFmtId="164" fontId="73" fillId="29" borderId="12" xfId="0" applyNumberFormat="1" applyFont="1" applyFill="1" applyBorder="1" applyAlignment="1">
      <x:alignment horizontal="center" vertical="center"/>
    </x:xf>
    <x:xf numFmtId="2" fontId="73" fillId="29" borderId="12" xfId="0" applyNumberFormat="1" applyFont="1" applyFill="1" applyBorder="1" applyAlignment="1">
      <x:alignment horizontal="center" vertical="center"/>
    </x:xf>
    <x:xf numFmtId="0" fontId="73" fillId="29" borderId="0" xfId="0" applyNumberFormat="1" applyFont="1" applyFill="1" applyBorder="1" applyAlignment="1">
      <x:alignment vertical="center"/>
    </x:xf>
    <x:xf numFmtId="0" fontId="73" fillId="29" borderId="75" xfId="0" applyNumberFormat="1" applyFont="1" applyFill="1" applyBorder="1" applyAlignment="1">
      <x:alignment horizontal="center" vertical="center" wrapText="1"/>
    </x:xf>
    <x:xf numFmtId="1" fontId="73" fillId="29" borderId="75" xfId="0" applyNumberFormat="1" applyFont="1" applyFill="1" applyBorder="1" applyAlignment="1">
      <x:alignment horizontal="center" vertical="center"/>
    </x:xf>
    <x:xf numFmtId="176" fontId="73" fillId="29" borderId="75" xfId="0" applyNumberFormat="1" applyFont="1" applyFill="1" applyBorder="1" applyAlignment="1">
      <x:alignment horizontal="center" vertical="center"/>
    </x:xf>
    <x:xf numFmtId="9" fontId="73" fillId="29" borderId="75" xfId="0" applyNumberFormat="1" applyFont="1" applyFill="1" applyBorder="1" applyAlignment="1">
      <x:alignment horizontal="center" vertical="center"/>
    </x:xf>
    <x:xf numFmtId="164" fontId="73" fillId="29" borderId="75" xfId="0" applyNumberFormat="1" applyFont="1" applyFill="1" applyBorder="1" applyAlignment="1">
      <x:alignment horizontal="center" vertical="center"/>
    </x:xf>
    <x:xf numFmtId="2" fontId="73" fillId="29" borderId="75" xfId="0" applyNumberFormat="1" applyFont="1" applyFill="1" applyBorder="1" applyAlignment="1">
      <x:alignment horizontal="center" vertical="center"/>
    </x:xf>
    <x:xf numFmtId="0" fontId="73" fillId="29" borderId="76" xfId="0" applyNumberFormat="1" applyFont="1" applyFill="1" applyBorder="1" applyAlignment="1">
      <x:alignment vertical="center"/>
    </x:xf>
    <x:xf numFmtId="0" fontId="73" fillId="29" borderId="77" xfId="0" applyNumberFormat="1" applyFont="1" applyFill="1" applyBorder="1" applyAlignment="1">
      <x:alignment vertical="center"/>
    </x:xf>
    <x:xf numFmtId="0" fontId="73" fillId="18" borderId="12" xfId="0" applyNumberFormat="1" applyFont="1" applyFill="1" applyBorder="1" applyAlignment="1">
      <x:alignment horizontal="center" vertical="center"/>
    </x:xf>
    <x:xf numFmtId="176" fontId="73" fillId="0" borderId="12" xfId="0" applyNumberFormat="1" applyFont="1" applyFill="1" applyBorder="1" applyAlignment="1">
      <x:alignment horizontal="center" vertical="center"/>
    </x:xf>
    <x:xf numFmtId="0" fontId="73" fillId="0" borderId="12" xfId="0" applyNumberFormat="1" applyFont="1" applyFill="1" applyBorder="1" applyAlignment="1">
      <x:alignment horizontal="center" vertical="center"/>
    </x:xf>
    <x:xf numFmtId="0" fontId="73" fillId="0" borderId="0" xfId="0" applyNumberFormat="1" applyFont="1" applyFill="1" applyBorder="1" applyAlignment="1">
      <x:alignment horizontal="center" vertical="center"/>
    </x:xf>
    <x:xf numFmtId="0" fontId="73" fillId="0" borderId="0" xfId="0" applyNumberFormat="1" applyFont="1" applyFill="1" applyBorder="1" applyAlignment="1">
      <x:alignment vertical="center" wrapText="1"/>
    </x:xf>
    <x:xf numFmtId="9" fontId="73" fillId="0" borderId="0" xfId="0" applyNumberFormat="1" applyFont="1" applyFill="1" applyBorder="1" applyAlignment="1">
      <x:alignment horizontal="center" vertical="center"/>
    </x:xf>
    <x:xf numFmtId="0" fontId="73" fillId="4" borderId="12" xfId="0" applyNumberFormat="1" applyFont="1" applyFill="1" applyBorder="1" applyAlignment="1">
      <x:alignment vertical="center" wrapText="1"/>
    </x:xf>
    <x:xf numFmtId="0" fontId="73" fillId="0" borderId="0" xfId="0" applyNumberFormat="1" applyFont="1" applyFill="1" applyBorder="1" applyAlignment="1">
      <x:alignment horizontal="center" vertical="center" wrapText="1"/>
    </x:xf>
    <x:xf numFmtId="0" fontId="73" fillId="4" borderId="12" xfId="0" applyNumberFormat="1" applyFont="1" applyFill="1" applyBorder="1" applyAlignment="1">
      <x:alignment horizontal="center" vertical="center" wrapText="1"/>
    </x:xf>
    <x:xf numFmtId="0" fontId="73" fillId="18" borderId="12" xfId="0" applyNumberFormat="1" applyFont="1" applyFill="1" applyBorder="1" applyAlignment="1">
      <x:alignment horizontal="center" vertical="center" wrapText="1"/>
    </x:xf>
    <x:xf numFmtId="176" fontId="73" fillId="0" borderId="12" xfId="0" applyNumberFormat="1" applyFont="1" applyFill="1" applyBorder="1" applyAlignment="1">
      <x:alignment horizontal="center" vertical="center" wrapText="1"/>
    </x:xf>
    <x:xf numFmtId="0" fontId="73" fillId="0" borderId="12" xfId="0" applyNumberFormat="1" applyFont="1" applyFill="1" applyBorder="1" applyAlignment="1">
      <x:alignment horizontal="center" vertical="center" wrapText="1"/>
    </x:xf>
    <x:xf numFmtId="9" fontId="73" fillId="0" borderId="0" xfId="0" applyNumberFormat="1" applyFont="1" applyFill="1" applyBorder="1" applyAlignment="1">
      <x:alignment horizontal="center" vertical="center" wrapText="1"/>
    </x:xf>
    <x:xf numFmtId="0" fontId="73" fillId="30" borderId="12" xfId="0" applyNumberFormat="1" applyFont="1" applyFill="1" applyBorder="1" applyAlignment="1">
      <x:alignment horizontal="center" vertical="center" wrapText="1"/>
    </x:xf>
    <x:xf numFmtId="176" fontId="73" fillId="30" borderId="12" xfId="0" applyNumberFormat="1" applyFont="1" applyFill="1" applyBorder="1" applyAlignment="1">
      <x:alignment horizontal="center" vertical="center" wrapText="1"/>
    </x:xf>
    <x:xf numFmtId="0" fontId="73" fillId="30" borderId="0" xfId="0" applyNumberFormat="1" applyFont="1" applyFill="1" applyBorder="1" applyAlignment="1">
      <x:alignment horizontal="center" vertical="center" wrapText="1"/>
    </x:xf>
    <x:xf numFmtId="9" fontId="73" fillId="30" borderId="0" xfId="0" applyNumberFormat="1" applyFont="1" applyFill="1" applyBorder="1" applyAlignment="1">
      <x:alignment horizontal="center" vertical="center" wrapText="1"/>
    </x:xf>
    <x:xf numFmtId="0" fontId="73" fillId="30" borderId="78" xfId="0" applyNumberFormat="1" applyFont="1" applyFill="1" applyBorder="1" applyAlignment="1">
      <x:alignment horizontal="center" vertical="center" wrapText="1"/>
    </x:xf>
    <x:xf numFmtId="176" fontId="73" fillId="30" borderId="78" xfId="0" applyNumberFormat="1" applyFont="1" applyFill="1" applyBorder="1" applyAlignment="1">
      <x:alignment horizontal="center" vertical="center" wrapText="1"/>
    </x:xf>
    <x:xf numFmtId="9" fontId="73" fillId="30" borderId="78" xfId="0" applyNumberFormat="1" applyFont="1" applyFill="1" applyBorder="1" applyAlignment="1">
      <x:alignment horizontal="center" vertical="center" wrapText="1"/>
    </x:xf>
    <x:xf numFmtId="0" fontId="73" fillId="20" borderId="12" xfId="0" applyNumberFormat="1" applyFont="1" applyFill="1" applyBorder="1" applyAlignment="1">
      <x:alignment horizontal="center" vertical="center"/>
    </x:xf>
    <x:xf numFmtId="0" fontId="73" fillId="0" borderId="12" xfId="0" applyNumberFormat="1" applyFont="1" applyFill="1" applyBorder="1" applyAlignment="1">
      <x:alignment vertical="center"/>
    </x:xf>
    <x:xf numFmtId="176" fontId="73" fillId="0" borderId="12" xfId="0" applyNumberFormat="1" applyFont="1" applyFill="1" applyBorder="1" applyAlignment="1">
      <x:alignment vertical="center"/>
    </x:xf>
    <x:xf numFmtId="1" fontId="73" fillId="0" borderId="12" xfId="0" applyNumberFormat="1" applyFont="1" applyFill="1" applyBorder="1" applyAlignment="1">
      <x:alignment vertical="center"/>
    </x:xf>
    <x:xf numFmtId="1" fontId="73" fillId="0" borderId="12" xfId="0" applyNumberFormat="1" applyFont="1" applyFill="1" applyBorder="1" applyAlignment="1">
      <x:alignment horizontal="center" vertical="center"/>
    </x:xf>
    <x:xf numFmtId="0" fontId="73" fillId="20" borderId="12" xfId="0" applyNumberFormat="1" applyFont="1" applyFill="1" applyBorder="1" applyAlignment="1">
      <x:alignment horizontal="center" vertical="center" wrapText="1"/>
    </x:xf>
    <x:xf numFmtId="1" fontId="73" fillId="0" borderId="12" xfId="0" applyNumberFormat="1" applyFont="1" applyFill="1" applyBorder="1" applyAlignment="1">
      <x:alignment horizontal="center" vertical="center" wrapText="1"/>
    </x:xf>
    <x:xf numFmtId="1" fontId="73" fillId="30" borderId="12" xfId="0" applyNumberFormat="1" applyFont="1" applyFill="1" applyBorder="1" applyAlignment="1">
      <x:alignment horizontal="center" vertical="center" wrapText="1"/>
    </x:xf>
    <x:xf numFmtId="1" fontId="73" fillId="30" borderId="78" xfId="0" applyNumberFormat="1" applyFont="1" applyFill="1" applyBorder="1" applyAlignment="1">
      <x:alignment horizontal="center" vertical="center" wrapText="1"/>
    </x:xf>
    <x:xf numFmtId="0" fontId="71" fillId="4" borderId="12" xfId="0" applyNumberFormat="1" applyFont="1" applyFill="1" applyBorder="1" applyAlignment="1">
      <x:alignment horizontal="center" vertical="center"/>
    </x:xf>
    <x:xf numFmtId="0" fontId="71" fillId="4" borderId="12" xfId="0" applyNumberFormat="1" applyFont="1" applyFill="1" applyBorder="1" applyAlignment="1">
      <x:alignment horizontal="center" vertical="center" wrapText="1"/>
    </x:xf>
    <x:xf numFmtId="0" fontId="71" fillId="26" borderId="12" xfId="0" applyNumberFormat="1" applyFont="1" applyFill="1" applyBorder="1" applyAlignment="1">
      <x:alignment horizontal="center" vertical="center" wrapText="1"/>
    </x:xf>
    <x:xf numFmtId="0" fontId="72" fillId="4" borderId="12" xfId="0" applyNumberFormat="1" applyFont="1" applyFill="1" applyBorder="1" applyAlignment="1">
      <x:alignment horizontal="center" vertical="center"/>
    </x:xf>
    <x:xf numFmtId="0" fontId="72" fillId="4" borderId="12" xfId="0" applyNumberFormat="1" applyFont="1" applyFill="1" applyBorder="1" applyAlignment="1">
      <x:alignment horizontal="center" vertical="center" wrapText="1"/>
    </x:xf>
    <x:xf numFmtId="0" fontId="72" fillId="27" borderId="12" xfId="0" applyNumberFormat="1" applyFont="1" applyFill="1" applyBorder="1" applyAlignment="1">
      <x:alignment horizontal="center" vertical="center" wrapText="1"/>
    </x:xf>
    <x:xf numFmtId="0" fontId="69" fillId="18" borderId="0" xfId="0" applyNumberFormat="1" applyFont="1" applyFill="1" applyBorder="1" applyAlignment="1">
      <x:alignment horizontal="center" vertical="center"/>
    </x:xf>
    <x:xf numFmtId="0" fontId="69" fillId="18" borderId="0" xfId="0" applyNumberFormat="1" applyFont="1" applyFill="1" applyBorder="1" applyAlignment="1">
      <x:alignment horizontal="left" vertical="center"/>
    </x:xf>
    <x:xf numFmtId="0" fontId="74" fillId="25" borderId="68" xfId="0" applyNumberFormat="1" applyFont="1" applyFill="1" applyBorder="1" applyAlignment="1">
      <x:alignment horizontal="left" vertical="center"/>
    </x:xf>
    <x:xf numFmtId="0" fontId="70" fillId="18" borderId="0" xfId="0" applyNumberFormat="1" applyFont="1" applyFill="1" applyBorder="1" applyAlignment="1">
      <x:alignment horizontal="center" vertical="center"/>
    </x:xf>
    <x:xf numFmtId="0" fontId="70" fillId="18" borderId="0" xfId="0" applyNumberFormat="1" applyFont="1" applyFill="1" applyBorder="1" applyAlignment="1">
      <x:alignment horizontal="left" vertical="center"/>
    </x:xf>
    <x:xf numFmtId="0" fontId="71" fillId="3" borderId="12" xfId="0" applyNumberFormat="1" applyFont="1" applyFill="1" applyBorder="1" applyAlignment="1">
      <x:alignment horizontal="center" vertical="center"/>
    </x:xf>
    <x:xf numFmtId="0" fontId="71" fillId="3" borderId="7" xfId="0" applyNumberFormat="1" applyFont="1" applyFill="1" applyBorder="1" applyAlignment="1">
      <x:alignment horizontal="center" vertical="center"/>
    </x:xf>
    <x:xf numFmtId="0" fontId="71" fillId="3" borderId="8" xfId="0" applyNumberFormat="1" applyFont="1" applyFill="1" applyBorder="1" applyAlignment="1">
      <x:alignment horizontal="center" vertical="center"/>
    </x:xf>
    <x:xf numFmtId="0" fontId="71" fillId="3" borderId="29" xfId="0" applyNumberFormat="1" applyFont="1" applyFill="1" applyBorder="1" applyAlignment="1">
      <x:alignment horizontal="center" vertical="center"/>
    </x:xf>
    <x:xf numFmtId="0" fontId="71" fillId="3" borderId="0" xfId="0" applyNumberFormat="1" applyFont="1" applyFill="1" applyBorder="1" applyAlignment="1">
      <x:alignment horizontal="center" vertical="center"/>
    </x:xf>
    <x:xf numFmtId="0" fontId="71" fillId="3" borderId="12" xfId="0" applyNumberFormat="1" applyFont="1" applyFill="1" applyBorder="1" applyAlignment="1">
      <x:alignment horizontal="center" vertical="center" wrapText="1"/>
    </x:xf>
    <x:xf numFmtId="0" fontId="71" fillId="3" borderId="7" xfId="0" applyNumberFormat="1" applyFont="1" applyFill="1" applyBorder="1" applyAlignment="1">
      <x:alignment horizontal="center" vertical="center" wrapText="1"/>
    </x:xf>
    <x:xf numFmtId="0" fontId="71" fillId="3" borderId="8" xfId="0" applyNumberFormat="1" applyFont="1" applyFill="1" applyBorder="1" applyAlignment="1">
      <x:alignment horizontal="center" vertical="center" wrapText="1"/>
    </x:xf>
    <x:xf numFmtId="0" fontId="71" fillId="3" borderId="29" xfId="0" applyNumberFormat="1" applyFont="1" applyFill="1" applyBorder="1" applyAlignment="1">
      <x:alignment horizontal="center" vertical="center" wrapText="1"/>
    </x:xf>
    <x:xf numFmtId="0" fontId="71" fillId="3" borderId="0" xfId="0" applyNumberFormat="1" applyFont="1" applyFill="1" applyBorder="1" applyAlignment="1">
      <x:alignment horizontal="center" vertical="center" wrapText="1"/>
    </x:xf>
    <x:xf numFmtId="0" fontId="71" fillId="26" borderId="7" xfId="0" applyNumberFormat="1" applyFont="1" applyFill="1" applyBorder="1" applyAlignment="1">
      <x:alignment horizontal="center" vertical="center" wrapText="1"/>
    </x:xf>
    <x:xf numFmtId="0" fontId="71" fillId="26" borderId="8" xfId="0" applyNumberFormat="1" applyFont="1" applyFill="1" applyBorder="1" applyAlignment="1">
      <x:alignment horizontal="center" vertical="center" wrapText="1"/>
    </x:xf>
    <x:xf numFmtId="0" fontId="71" fillId="26" borderId="29" xfId="0" applyNumberFormat="1" applyFont="1" applyFill="1" applyBorder="1" applyAlignment="1">
      <x:alignment horizontal="center" vertical="center" wrapText="1"/>
    </x:xf>
    <x:xf numFmtId="0" fontId="72" fillId="3" borderId="12" xfId="0" applyNumberFormat="1" applyFont="1" applyFill="1" applyBorder="1" applyAlignment="1">
      <x:alignment horizontal="center" vertical="center"/>
    </x:xf>
    <x:xf numFmtId="0" fontId="72" fillId="3" borderId="0" xfId="0" applyNumberFormat="1" applyFont="1" applyFill="1" applyBorder="1" applyAlignment="1">
      <x:alignment horizontal="center" vertical="center"/>
    </x:xf>
    <x:xf numFmtId="0" fontId="72" fillId="3" borderId="21" xfId="0" applyNumberFormat="1" applyFont="1" applyFill="1" applyBorder="1" applyAlignment="1">
      <x:alignment horizontal="center" vertical="center"/>
    </x:xf>
    <x:xf numFmtId="0" fontId="72" fillId="3" borderId="12" xfId="0" applyNumberFormat="1" applyFont="1" applyFill="1" applyBorder="1" applyAlignment="1">
      <x:alignment horizontal="center" vertical="center" wrapText="1"/>
    </x:xf>
    <x:xf numFmtId="0" fontId="72" fillId="3" borderId="0" xfId="0" applyNumberFormat="1" applyFont="1" applyFill="1" applyBorder="1" applyAlignment="1">
      <x:alignment horizontal="center" vertical="center" wrapText="1"/>
    </x:xf>
    <x:xf numFmtId="0" fontId="72" fillId="3" borderId="21" xfId="0" applyNumberFormat="1" applyFont="1" applyFill="1" applyBorder="1" applyAlignment="1">
      <x:alignment horizontal="center" vertical="center" wrapText="1"/>
    </x:xf>
    <x:xf numFmtId="0" fontId="72" fillId="27" borderId="21" xfId="0" applyNumberFormat="1" applyFont="1" applyFill="1" applyBorder="1" applyAlignment="1">
      <x:alignment horizontal="center" vertical="center" wrapText="1"/>
    </x:xf>
    <x:xf numFmtId="0" fontId="73" fillId="19" borderId="12" xfId="0" applyNumberFormat="1" applyFont="1" applyFill="1" applyBorder="1" applyAlignment="1">
      <x:alignment horizontal="center" vertical="center"/>
    </x:xf>
    <x:xf numFmtId="0" fontId="73" fillId="19" borderId="12" xfId="0" applyNumberFormat="1" applyFont="1" applyFill="1" applyBorder="1" applyAlignment="1">
      <x:alignment horizontal="center" vertical="center" wrapText="1"/>
    </x:xf>
    <x:xf numFmtId="0" fontId="71" fillId="18" borderId="12" xfId="0" applyNumberFormat="1" applyFont="1" applyFill="1" applyBorder="1" applyAlignment="1">
      <x:alignment horizontal="center" vertical="center"/>
    </x:xf>
    <x:xf numFmtId="0" fontId="71" fillId="18" borderId="12" xfId="0" applyNumberFormat="1" applyFont="1" applyFill="1" applyBorder="1" applyAlignment="1">
      <x:alignment vertical="center"/>
    </x:xf>
    <x:xf numFmtId="0" fontId="71" fillId="18" borderId="12" xfId="0" applyNumberFormat="1" applyFont="1" applyFill="1" applyBorder="1" applyAlignment="1">
      <x:alignment horizontal="center" vertical="center" wrapText="1"/>
    </x:xf>
    <x:xf numFmtId="0" fontId="72" fillId="0" borderId="12" xfId="0" applyNumberFormat="1" applyFont="1" applyFill="1" applyBorder="1" applyAlignment="1">
      <x:alignment horizontal="center" vertical="center"/>
    </x:xf>
    <x:xf numFmtId="0" fontId="72" fillId="0" borderId="12" xfId="0" applyNumberFormat="1" applyFont="1" applyFill="1" applyBorder="1" applyAlignment="1">
      <x:alignment horizontal="center" vertical="center" wrapText="1"/>
    </x:xf>
    <x:xf numFmtId="0" fontId="69" fillId="3" borderId="36" xfId="0" applyNumberFormat="1" applyFont="1" applyFill="1" applyBorder="1" applyAlignment="1">
      <x:alignment horizontal="center" vertical="center"/>
    </x:xf>
    <x:xf numFmtId="0" fontId="69" fillId="3" borderId="55" xfId="0" applyNumberFormat="1" applyFont="1" applyFill="1" applyBorder="1" applyAlignment="1">
      <x:alignment horizontal="center" vertical="center"/>
    </x:xf>
    <x:xf numFmtId="0" fontId="69" fillId="3" borderId="56" xfId="0" applyNumberFormat="1" applyFont="1" applyFill="1" applyBorder="1" applyAlignment="1">
      <x:alignment horizontal="center" vertical="center"/>
    </x:xf>
    <x:xf numFmtId="0" fontId="69" fillId="3" borderId="36" xfId="0" applyNumberFormat="1" applyFont="1" applyFill="1" applyBorder="1" applyAlignment="1">
      <x:alignment horizontal="left" vertical="center"/>
    </x:xf>
    <x:xf numFmtId="0" fontId="69" fillId="3" borderId="55" xfId="0" applyNumberFormat="1" applyFont="1" applyFill="1" applyBorder="1" applyAlignment="1">
      <x:alignment horizontal="left" vertical="center"/>
    </x:xf>
    <x:xf numFmtId="0" fontId="69" fillId="3" borderId="56" xfId="0" applyNumberFormat="1" applyFont="1" applyFill="1" applyBorder="1" applyAlignment="1">
      <x:alignment horizontal="left" vertical="center"/>
    </x:xf>
    <x:xf numFmtId="0" fontId="69" fillId="25" borderId="36" xfId="0" applyNumberFormat="1" applyFont="1" applyFill="1" applyBorder="1" applyAlignment="1">
      <x:alignment horizontal="left" vertical="center"/>
    </x:xf>
    <x:xf numFmtId="0" fontId="69" fillId="25" borderId="55" xfId="0" applyNumberFormat="1" applyFont="1" applyFill="1" applyBorder="1" applyAlignment="1">
      <x:alignment horizontal="left" vertical="center"/>
    </x:xf>
    <x:xf numFmtId="0" fontId="69" fillId="25" borderId="56" xfId="0" applyNumberFormat="1" applyFont="1" applyFill="1" applyBorder="1" applyAlignment="1">
      <x:alignment horizontal="left" vertical="center"/>
    </x:xf>
    <x:xf numFmtId="0" fontId="69" fillId="25" borderId="79" xfId="0" applyNumberFormat="1" applyFont="1" applyFill="1" applyBorder="1" applyAlignment="1">
      <x:alignment horizontal="left" vertical="center"/>
    </x:xf>
    <x:xf numFmtId="0" fontId="69" fillId="25" borderId="80" xfId="0" applyNumberFormat="1" applyFont="1" applyFill="1" applyBorder="1" applyAlignment="1">
      <x:alignment horizontal="left" vertical="center"/>
    </x:xf>
    <x:xf numFmtId="0" fontId="69" fillId="25" borderId="81" xfId="0" applyNumberFormat="1" applyFont="1" applyFill="1" applyBorder="1" applyAlignment="1">
      <x:alignment horizontal="left" vertical="center"/>
    </x:xf>
    <x:xf numFmtId="0" fontId="71" fillId="3" borderId="18" xfId="0" applyNumberFormat="1" applyFont="1" applyFill="1" applyBorder="1" applyAlignment="1">
      <x:alignment horizontal="center" vertical="center"/>
    </x:xf>
    <x:xf numFmtId="0" fontId="71" fillId="3" borderId="19" xfId="0" applyNumberFormat="1" applyFont="1" applyFill="1" applyBorder="1" applyAlignment="1">
      <x:alignment horizontal="center" vertical="center"/>
    </x:xf>
    <x:xf numFmtId="0" fontId="71" fillId="3" borderId="21" xfId="0" applyNumberFormat="1" applyFont="1" applyFill="1" applyBorder="1" applyAlignment="1">
      <x:alignment horizontal="center" vertical="center"/>
    </x:xf>
    <x:xf numFmtId="165" fontId="71" fillId="3" borderId="21" xfId="0" applyNumberFormat="1" applyFont="1" applyFill="1" applyBorder="1" applyAlignment="1">
      <x:alignment horizontal="center" vertical="center"/>
    </x:xf>
    <x:xf numFmtId="166" fontId="71" fillId="3" borderId="21" xfId="0" applyNumberFormat="1" applyFont="1" applyFill="1" applyBorder="1" applyAlignment="1">
      <x:alignment horizontal="center" vertical="center"/>
    </x:xf>
    <x:xf numFmtId="9" fontId="71" fillId="3" borderId="21" xfId="0" applyNumberFormat="1" applyFont="1" applyFill="1" applyBorder="1" applyAlignment="1">
      <x:alignment horizontal="center" vertical="center"/>
    </x:xf>
    <x:xf numFmtId="9" fontId="71" fillId="3" borderId="22" xfId="0" applyNumberFormat="1" applyFont="1" applyFill="1" applyBorder="1" applyAlignment="1">
      <x:alignment horizontal="center" vertical="center" wrapText="1"/>
    </x:xf>
    <x:xf numFmtId="0" fontId="71" fillId="3" borderId="22" xfId="0" applyNumberFormat="1" applyFont="1" applyFill="1" applyBorder="1" applyAlignment="1">
      <x:alignment horizontal="center" vertical="center" wrapText="1"/>
    </x:xf>
    <x:xf numFmtId="0" fontId="71" fillId="3" borderId="21" xfId="0" applyNumberFormat="1" applyFont="1" applyFill="1" applyBorder="1" applyAlignment="1">
      <x:alignment horizontal="center" vertical="center" wrapText="1"/>
    </x:xf>
    <x:xf numFmtId="0" fontId="71" fillId="20" borderId="28" xfId="0" applyNumberFormat="1" applyFont="1" applyFill="1" applyBorder="1" applyAlignment="1">
      <x:alignment horizontal="center" vertical="center"/>
    </x:xf>
    <x:xf numFmtId="0" fontId="71" fillId="3" borderId="18" xfId="0" applyNumberFormat="1" applyFont="1" applyFill="1" applyBorder="1" applyAlignment="1">
      <x:alignment horizontal="center" vertical="center" wrapText="1"/>
    </x:xf>
    <x:xf numFmtId="0" fontId="71" fillId="3" borderId="19" xfId="0" applyNumberFormat="1" applyFont="1" applyFill="1" applyBorder="1" applyAlignment="1">
      <x:alignment horizontal="center" vertical="center" wrapText="1"/>
    </x:xf>
    <x:xf numFmtId="165" fontId="71" fillId="3" borderId="21" xfId="0" applyNumberFormat="1" applyFont="1" applyFill="1" applyBorder="1" applyAlignment="1">
      <x:alignment horizontal="center" vertical="center" wrapText="1"/>
    </x:xf>
    <x:xf numFmtId="166" fontId="71" fillId="3" borderId="21" xfId="0" applyNumberFormat="1" applyFont="1" applyFill="1" applyBorder="1" applyAlignment="1">
      <x:alignment horizontal="center" vertical="center" wrapText="1"/>
    </x:xf>
    <x:xf numFmtId="9" fontId="71" fillId="3" borderId="21" xfId="0" applyNumberFormat="1" applyFont="1" applyFill="1" applyBorder="1" applyAlignment="1">
      <x:alignment horizontal="center" vertical="center" wrapText="1"/>
    </x:xf>
    <x:xf numFmtId="0" fontId="71" fillId="20" borderId="28" xfId="0" applyNumberFormat="1" applyFont="1" applyFill="1" applyBorder="1" applyAlignment="1">
      <x:alignment horizontal="center" vertical="center" wrapText="1"/>
    </x:xf>
    <x:xf numFmtId="0" fontId="71" fillId="26" borderId="18" xfId="0" applyNumberFormat="1" applyFont="1" applyFill="1" applyBorder="1" applyAlignment="1">
      <x:alignment horizontal="center" vertical="center" wrapText="1"/>
    </x:xf>
    <x:xf numFmtId="0" fontId="71" fillId="26" borderId="19" xfId="0" applyNumberFormat="1" applyFont="1" applyFill="1" applyBorder="1" applyAlignment="1">
      <x:alignment horizontal="center" vertical="center" wrapText="1"/>
    </x:xf>
    <x:xf numFmtId="0" fontId="71" fillId="26" borderId="21" xfId="0" applyNumberFormat="1" applyFont="1" applyFill="1" applyBorder="1" applyAlignment="1">
      <x:alignment horizontal="center" vertical="center" wrapText="1"/>
    </x:xf>
    <x:xf numFmtId="165" fontId="71" fillId="26" borderId="21" xfId="0" applyNumberFormat="1" applyFont="1" applyFill="1" applyBorder="1" applyAlignment="1">
      <x:alignment horizontal="center" vertical="center" wrapText="1"/>
    </x:xf>
    <x:xf numFmtId="166" fontId="71" fillId="26" borderId="21" xfId="0" applyNumberFormat="1" applyFont="1" applyFill="1" applyBorder="1" applyAlignment="1">
      <x:alignment horizontal="center" vertical="center" wrapText="1"/>
    </x:xf>
    <x:xf numFmtId="9" fontId="71" fillId="26" borderId="21" xfId="0" applyNumberFormat="1" applyFont="1" applyFill="1" applyBorder="1" applyAlignment="1">
      <x:alignment horizontal="center" vertical="center" wrapText="1"/>
    </x:xf>
    <x:xf numFmtId="9" fontId="71" fillId="26" borderId="22" xfId="0" applyNumberFormat="1" applyFont="1" applyFill="1" applyBorder="1" applyAlignment="1">
      <x:alignment horizontal="center" vertical="center" wrapText="1"/>
    </x:xf>
    <x:xf numFmtId="0" fontId="71" fillId="26" borderId="22" xfId="0" applyNumberFormat="1" applyFont="1" applyFill="1" applyBorder="1" applyAlignment="1">
      <x:alignment horizontal="center" vertical="center" wrapText="1"/>
    </x:xf>
    <x:xf numFmtId="0" fontId="71" fillId="26" borderId="28" xfId="0" applyNumberFormat="1" applyFont="1" applyFill="1" applyBorder="1" applyAlignment="1">
      <x:alignment horizontal="center" vertical="center" wrapText="1"/>
    </x:xf>
    <x:xf numFmtId="165" fontId="71" fillId="26" borderId="69" xfId="0" applyNumberFormat="1" applyFont="1" applyFill="1" applyBorder="1" applyAlignment="1">
      <x:alignment horizontal="center" vertical="center" wrapText="1"/>
    </x:xf>
    <x:xf numFmtId="166" fontId="71" fillId="26" borderId="69" xfId="0" applyNumberFormat="1" applyFont="1" applyFill="1" applyBorder="1" applyAlignment="1">
      <x:alignment horizontal="center" vertical="center" wrapText="1"/>
    </x:xf>
    <x:xf numFmtId="9" fontId="71" fillId="26" borderId="69" xfId="0" applyNumberFormat="1" applyFont="1" applyFill="1" applyBorder="1" applyAlignment="1">
      <x:alignment horizontal="center" vertical="center" wrapText="1"/>
    </x:xf>
    <x:xf numFmtId="0" fontId="72" fillId="2" borderId="12" xfId="0" applyNumberFormat="1" applyFont="1" applyFill="1" applyBorder="1" applyAlignment="1">
      <x:alignment vertical="center"/>
    </x:xf>
    <x:xf numFmtId="0" fontId="72" fillId="2" borderId="0" xfId="0" applyNumberFormat="1" applyFont="1" applyFill="1" applyBorder="1" applyAlignment="1">
      <x:alignment vertical="center"/>
    </x:xf>
    <x:xf numFmtId="0" fontId="72" fillId="2" borderId="12" xfId="0" applyNumberFormat="1" applyFont="1" applyFill="1" applyBorder="1" applyAlignment="1">
      <x:alignment horizontal="center" vertical="center"/>
    </x:xf>
    <x:xf numFmtId="0" fontId="72" fillId="2" borderId="0" xfId="0" applyNumberFormat="1" applyFont="1" applyFill="1" applyBorder="1" applyAlignment="1">
      <x:alignment horizontal="center" vertical="center"/>
    </x:xf>
    <x:xf numFmtId="0" fontId="72" fillId="2" borderId="12" xfId="0" applyNumberFormat="1" applyFont="1" applyFill="1" applyBorder="1" applyAlignment="1">
      <x:alignment horizontal="center" vertical="center" wrapText="1"/>
    </x:xf>
    <x:xf numFmtId="0" fontId="72" fillId="2" borderId="0" xfId="0" applyNumberFormat="1" applyFont="1" applyFill="1" applyBorder="1" applyAlignment="1">
      <x:alignment horizontal="center" vertical="center" wrapText="1"/>
    </x:xf>
    <x:xf numFmtId="0" fontId="69" fillId="16" borderId="36" xfId="0" applyNumberFormat="1" applyFont="1" applyFill="1" applyBorder="1" applyAlignment="1">
      <x:alignment horizontal="center" vertical="center"/>
    </x:xf>
    <x:xf numFmtId="0" fontId="69" fillId="16" borderId="55" xfId="0" applyNumberFormat="1" applyFont="1" applyFill="1" applyBorder="1" applyAlignment="1">
      <x:alignment horizontal="center" vertical="center"/>
    </x:xf>
    <x:xf numFmtId="0" fontId="69" fillId="16" borderId="56" xfId="0" applyNumberFormat="1" applyFont="1" applyFill="1" applyBorder="1" applyAlignment="1">
      <x:alignment horizontal="center" vertical="center"/>
    </x:xf>
    <x:xf numFmtId="0" fontId="69" fillId="2" borderId="12" xfId="0" applyNumberFormat="1" applyFont="1" applyFill="1" applyBorder="1" applyAlignment="1">
      <x:alignment horizontal="center" vertical="center"/>
    </x:xf>
    <x:xf numFmtId="0" fontId="69" fillId="16" borderId="36" xfId="0" applyNumberFormat="1" applyFont="1" applyFill="1" applyBorder="1" applyAlignment="1">
      <x:alignment horizontal="left" vertical="center"/>
    </x:xf>
    <x:xf numFmtId="0" fontId="69" fillId="16" borderId="55" xfId="0" applyNumberFormat="1" applyFont="1" applyFill="1" applyBorder="1" applyAlignment="1">
      <x:alignment horizontal="left" vertical="center"/>
    </x:xf>
    <x:xf numFmtId="0" fontId="69" fillId="16" borderId="56" xfId="0" applyNumberFormat="1" applyFont="1" applyFill="1" applyBorder="1" applyAlignment="1">
      <x:alignment horizontal="left" vertical="center"/>
    </x:xf>
    <x:xf numFmtId="0" fontId="69" fillId="2" borderId="12" xfId="0" applyNumberFormat="1" applyFont="1" applyFill="1" applyBorder="1" applyAlignment="1">
      <x:alignment horizontal="left" vertical="center"/>
    </x:xf>
    <x:xf numFmtId="0" fontId="69" fillId="25" borderId="12" xfId="0" applyNumberFormat="1" applyFont="1" applyFill="1" applyBorder="1" applyAlignment="1">
      <x:alignment horizontal="left" vertical="center"/>
    </x:xf>
    <x:xf numFmtId="0" fontId="69" fillId="25" borderId="82" xfId="0" applyNumberFormat="1" applyFont="1" applyFill="1" applyBorder="1" applyAlignment="1">
      <x:alignment horizontal="left" vertical="center"/>
    </x:xf>
    <x:xf numFmtId="0" fontId="70" fillId="16" borderId="36" xfId="0" applyNumberFormat="1" applyFont="1" applyFill="1" applyBorder="1" applyAlignment="1">
      <x:alignment horizontal="center" vertical="center"/>
    </x:xf>
    <x:xf numFmtId="0" fontId="70" fillId="16" borderId="55" xfId="0" applyNumberFormat="1" applyFont="1" applyFill="1" applyBorder="1" applyAlignment="1">
      <x:alignment horizontal="center" vertical="center"/>
    </x:xf>
    <x:xf numFmtId="0" fontId="70" fillId="16" borderId="56" xfId="0" applyNumberFormat="1" applyFont="1" applyFill="1" applyBorder="1" applyAlignment="1">
      <x:alignment horizontal="center" vertical="center"/>
    </x:xf>
    <x:xf numFmtId="0" fontId="70" fillId="2" borderId="12" xfId="0" applyNumberFormat="1" applyFont="1" applyFill="1" applyBorder="1" applyAlignment="1">
      <x:alignment horizontal="center" vertical="center"/>
    </x:xf>
    <x:xf numFmtId="0" fontId="70" fillId="16" borderId="36" xfId="0" applyNumberFormat="1" applyFont="1" applyFill="1" applyBorder="1" applyAlignment="1">
      <x:alignment horizontal="left" vertical="center"/>
    </x:xf>
    <x:xf numFmtId="0" fontId="70" fillId="16" borderId="55" xfId="0" applyNumberFormat="1" applyFont="1" applyFill="1" applyBorder="1" applyAlignment="1">
      <x:alignment horizontal="left" vertical="center"/>
    </x:xf>
    <x:xf numFmtId="0" fontId="70" fillId="16" borderId="56" xfId="0" applyNumberFormat="1" applyFont="1" applyFill="1" applyBorder="1" applyAlignment="1">
      <x:alignment horizontal="left" vertical="center"/>
    </x:xf>
    <x:xf numFmtId="0" fontId="70" fillId="2" borderId="12" xfId="0" applyNumberFormat="1" applyFont="1" applyFill="1" applyBorder="1" applyAlignment="1">
      <x:alignment horizontal="left" vertical="center"/>
    </x:xf>
    <x:xf numFmtId="0" fontId="70" fillId="25" borderId="36" xfId="0" applyNumberFormat="1" applyFont="1" applyFill="1" applyBorder="1" applyAlignment="1">
      <x:alignment horizontal="left" vertical="center"/>
    </x:xf>
    <x:xf numFmtId="0" fontId="70" fillId="25" borderId="55" xfId="0" applyNumberFormat="1" applyFont="1" applyFill="1" applyBorder="1" applyAlignment="1">
      <x:alignment horizontal="left" vertical="center"/>
    </x:xf>
    <x:xf numFmtId="0" fontId="70" fillId="25" borderId="56" xfId="0" applyNumberFormat="1" applyFont="1" applyFill="1" applyBorder="1" applyAlignment="1">
      <x:alignment horizontal="left" vertical="center"/>
    </x:xf>
    <x:xf numFmtId="0" fontId="70" fillId="25" borderId="12" xfId="0" applyNumberFormat="1" applyFont="1" applyFill="1" applyBorder="1" applyAlignment="1">
      <x:alignment horizontal="left" vertical="center"/>
    </x:xf>
    <x:xf numFmtId="0" fontId="72" fillId="4" borderId="12" xfId="0" applyNumberFormat="1" applyFont="1" applyFill="1" applyBorder="1" applyAlignment="1">
      <x:alignment vertical="center"/>
    </x:xf>
    <x:xf numFmtId="0" fontId="73" fillId="18" borderId="12" xfId="0" applyNumberFormat="1" applyFont="1" applyFill="1" applyBorder="1" applyAlignment="1">
      <x:alignment vertical="center"/>
    </x:xf>
    <x:xf numFmtId="176" fontId="73" fillId="2" borderId="12" xfId="0" applyNumberFormat="1" applyFont="1" applyFill="1" applyBorder="1" applyAlignment="1">
      <x:alignment horizontal="center" vertical="center"/>
    </x:xf>
    <x:xf numFmtId="176" fontId="73" fillId="2" borderId="0" xfId="0" applyNumberFormat="1" applyFont="1" applyFill="1" applyBorder="1" applyAlignment="1">
      <x:alignment vertical="center"/>
    </x:xf>
    <x:xf numFmtId="0" fontId="73" fillId="18" borderId="12" xfId="0" applyNumberFormat="1" applyFont="1" applyFill="1" applyBorder="1" applyAlignment="1">
      <x:alignment horizontal="left" vertical="center"/>
    </x:xf>
    <x:xf numFmtId="9" fontId="73" fillId="2" borderId="12" xfId="0" applyNumberFormat="1" applyFont="1" applyFill="1" applyBorder="1" applyAlignment="1">
      <x:alignment horizontal="center" vertical="center"/>
    </x:xf>
    <x:xf numFmtId="176" fontId="73" fillId="2" borderId="0" xfId="0" applyNumberFormat="1" applyFont="1" applyFill="1" applyBorder="1" applyAlignment="1">
      <x:alignment horizontal="center" vertical="center"/>
    </x:xf>
    <x:xf numFmtId="176" fontId="73" fillId="2" borderId="12" xfId="0" applyNumberFormat="1" applyFont="1" applyFill="1" applyBorder="1" applyAlignment="1">
      <x:alignment horizontal="center" vertical="center" wrapText="1"/>
    </x:xf>
    <x:xf numFmtId="176" fontId="73" fillId="2" borderId="0" xfId="0" applyNumberFormat="1" applyFont="1" applyFill="1" applyBorder="1" applyAlignment="1">
      <x:alignment horizontal="center" vertical="center" wrapText="1"/>
    </x:xf>
    <x:xf numFmtId="9" fontId="73" fillId="2" borderId="12" xfId="0" applyNumberFormat="1" applyFont="1" applyFill="1" applyBorder="1" applyAlignment="1">
      <x:alignment horizontal="center" vertical="center" wrapText="1"/>
    </x:xf>
    <x:xf numFmtId="176" fontId="73" fillId="30" borderId="0" xfId="0" applyNumberFormat="1" applyFont="1" applyFill="1" applyBorder="1" applyAlignment="1">
      <x:alignment horizontal="center" vertical="center" wrapText="1"/>
    </x:xf>
    <x:xf numFmtId="9" fontId="73" fillId="30" borderId="12" xfId="0" applyNumberFormat="1" applyFont="1" applyFill="1" applyBorder="1" applyAlignment="1">
      <x:alignment horizontal="center" vertical="center" wrapText="1"/>
    </x:xf>
    <x:xf numFmtId="2" fontId="73" fillId="18" borderId="12" xfId="0" applyNumberFormat="1" applyFont="1" applyFill="1" applyBorder="1" applyAlignment="1">
      <x:alignment horizontal="center" vertical="center" wrapText="1"/>
    </x:xf>
    <x:xf numFmtId="1" fontId="73" fillId="18" borderId="12" xfId="0" applyNumberFormat="1" applyFont="1" applyFill="1" applyBorder="1" applyAlignment="1">
      <x:alignment horizontal="center" vertical="center" wrapText="1"/>
    </x:xf>
    <x:xf numFmtId="0" fontId="73" fillId="29" borderId="12" xfId="0" applyNumberFormat="1" applyFont="1" applyFill="1" applyBorder="1" applyAlignment="1">
      <x:alignment horizontal="center" vertical="center"/>
    </x:xf>
    <x:xf numFmtId="2" fontId="73" fillId="29" borderId="12" xfId="0" applyNumberFormat="1" applyFont="1" applyFill="1" applyBorder="1" applyAlignment="1">
      <x:alignment horizontal="center" vertical="center" wrapText="1"/>
    </x:xf>
    <x:xf numFmtId="1" fontId="73" fillId="29" borderId="12" xfId="0" applyNumberFormat="1" applyFont="1" applyFill="1" applyBorder="1" applyAlignment="1">
      <x:alignment horizontal="center" vertical="center" wrapText="1"/>
    </x:xf>
    <x:xf numFmtId="0" fontId="73" fillId="29" borderId="75" xfId="0" applyNumberFormat="1" applyFont="1" applyFill="1" applyBorder="1" applyAlignment="1">
      <x:alignment horizontal="center" vertical="center"/>
    </x:xf>
    <x:xf numFmtId="2" fontId="73" fillId="29" borderId="75" xfId="0" applyNumberFormat="1" applyFont="1" applyFill="1" applyBorder="1" applyAlignment="1">
      <x:alignment horizontal="center" vertical="center" wrapText="1"/>
    </x:xf>
    <x:xf numFmtId="1" fontId="73" fillId="29" borderId="75" xfId="0" applyNumberFormat="1" applyFont="1" applyFill="1" applyBorder="1" applyAlignment="1">
      <x:alignment horizontal="center" vertical="center" wrapText="1"/>
    </x:xf>
    <x:xf numFmtId="1" fontId="71" fillId="18" borderId="12" xfId="0" applyNumberFormat="1" applyFont="1" applyFill="1" applyBorder="1" applyAlignment="1">
      <x:alignment horizontal="center" vertical="center" wrapText="1"/>
    </x:xf>
    <x:xf numFmtId="2" fontId="71" fillId="18" borderId="12" xfId="0" applyNumberFormat="1" applyFont="1" applyFill="1" applyBorder="1" applyAlignment="1">
      <x:alignment horizontal="center" vertical="center" wrapText="1"/>
    </x:xf>
    <x:xf numFmtId="0" fontId="71" fillId="28" borderId="12" xfId="0" applyNumberFormat="1" applyFont="1" applyFill="1" applyBorder="1" applyAlignment="1">
      <x:alignment horizontal="center" vertical="center" wrapText="1"/>
    </x:xf>
    <x:xf numFmtId="1" fontId="71" fillId="28" borderId="12" xfId="0" applyNumberFormat="1" applyFont="1" applyFill="1" applyBorder="1" applyAlignment="1">
      <x:alignment horizontal="center" vertical="center" wrapText="1"/>
    </x:xf>
    <x:xf numFmtId="2" fontId="71" fillId="28" borderId="12" xfId="0" applyNumberFormat="1" applyFont="1" applyFill="1" applyBorder="1" applyAlignment="1">
      <x:alignment horizontal="center" vertical="center" wrapText="1"/>
    </x:xf>
    <x:xf numFmtId="0" fontId="71" fillId="28" borderId="71" xfId="0" applyNumberFormat="1" applyFont="1" applyFill="1" applyBorder="1" applyAlignment="1">
      <x:alignment horizontal="center" vertical="center" wrapText="1"/>
    </x:xf>
    <x:xf numFmtId="1" fontId="71" fillId="28" borderId="71" xfId="0" applyNumberFormat="1" applyFont="1" applyFill="1" applyBorder="1" applyAlignment="1">
      <x:alignment horizontal="center" vertical="center" wrapText="1"/>
    </x:xf>
    <x:xf numFmtId="2" fontId="71" fillId="28" borderId="71" xfId="0" applyNumberFormat="1" applyFont="1" applyFill="1" applyBorder="1" applyAlignment="1">
      <x:alignment horizontal="center" vertical="center" wrapText="1"/>
    </x:xf>
    <x:xf numFmtId="0" fontId="69" fillId="4" borderId="0" xfId="0" applyNumberFormat="1" applyFont="1" applyFill="1" applyBorder="1" applyAlignment="1">
      <x:alignment horizontal="center" vertical="center"/>
    </x:xf>
    <x:xf numFmtId="0" fontId="69" fillId="4" borderId="0" xfId="0" applyNumberFormat="1" applyFont="1" applyFill="1" applyBorder="1" applyAlignment="1">
      <x:alignment horizontal="left" vertical="center"/>
    </x:xf>
    <x:xf numFmtId="0" fontId="69" fillId="4" borderId="36" xfId="0" applyNumberFormat="1" applyFont="1" applyFill="1" applyBorder="1" applyAlignment="1">
      <x:alignment horizontal="center" vertical="center"/>
    </x:xf>
    <x:xf numFmtId="0" fontId="69" fillId="4" borderId="55" xfId="0" applyNumberFormat="1" applyFont="1" applyFill="1" applyBorder="1" applyAlignment="1">
      <x:alignment horizontal="center" vertical="center"/>
    </x:xf>
    <x:xf numFmtId="0" fontId="69" fillId="4" borderId="56" xfId="0" applyNumberFormat="1" applyFont="1" applyFill="1" applyBorder="1" applyAlignment="1">
      <x:alignment horizontal="center" vertical="center"/>
    </x:xf>
    <x:xf numFmtId="0" fontId="69" fillId="4" borderId="36" xfId="0" applyNumberFormat="1" applyFont="1" applyFill="1" applyBorder="1" applyAlignment="1">
      <x:alignment horizontal="left" vertical="center"/>
    </x:xf>
    <x:xf numFmtId="0" fontId="69" fillId="4" borderId="55" xfId="0" applyNumberFormat="1" applyFont="1" applyFill="1" applyBorder="1" applyAlignment="1">
      <x:alignment horizontal="left" vertical="center"/>
    </x:xf>
    <x:xf numFmtId="0" fontId="69" fillId="4" borderId="56" xfId="0" applyNumberFormat="1" applyFont="1" applyFill="1" applyBorder="1" applyAlignment="1">
      <x:alignment horizontal="left" vertical="center"/>
    </x:xf>
    <x:xf numFmtId="0" fontId="70" fillId="4" borderId="36" xfId="0" applyNumberFormat="1" applyFont="1" applyFill="1" applyBorder="1" applyAlignment="1">
      <x:alignment horizontal="center" vertical="center"/>
    </x:xf>
    <x:xf numFmtId="0" fontId="70" fillId="4" borderId="55" xfId="0" applyNumberFormat="1" applyFont="1" applyFill="1" applyBorder="1" applyAlignment="1">
      <x:alignment horizontal="center" vertical="center"/>
    </x:xf>
    <x:xf numFmtId="0" fontId="70" fillId="4" borderId="56" xfId="0" applyNumberFormat="1" applyFont="1" applyFill="1" applyBorder="1" applyAlignment="1">
      <x:alignment horizontal="center" vertical="center"/>
    </x:xf>
    <x:xf numFmtId="177" fontId="70" fillId="2" borderId="0" xfId="0" applyNumberFormat="1" applyFont="1" applyFill="1" applyBorder="1" applyAlignment="1">
      <x:alignment vertical="center"/>
    </x:xf>
    <x:xf numFmtId="0" fontId="70" fillId="4" borderId="36" xfId="0" applyNumberFormat="1" applyFont="1" applyFill="1" applyBorder="1" applyAlignment="1">
      <x:alignment horizontal="left" vertical="center"/>
    </x:xf>
    <x:xf numFmtId="0" fontId="70" fillId="4" borderId="55" xfId="0" applyNumberFormat="1" applyFont="1" applyFill="1" applyBorder="1" applyAlignment="1">
      <x:alignment horizontal="left" vertical="center"/>
    </x:xf>
    <x:xf numFmtId="0" fontId="70" fillId="4" borderId="56" xfId="0" applyNumberFormat="1" applyFont="1" applyFill="1" applyBorder="1" applyAlignment="1">
      <x:alignment horizontal="left" vertical="center"/>
    </x:xf>
    <x:xf numFmtId="177" fontId="70" fillId="2" borderId="0" xfId="0" applyNumberFormat="1" applyFont="1" applyFill="1" applyBorder="1" applyAlignment="1">
      <x:alignment horizontal="left" vertical="center"/>
    </x:xf>
    <x:xf numFmtId="177" fontId="70" fillId="25" borderId="0" xfId="0" applyNumberFormat="1" applyFont="1" applyFill="1" applyBorder="1" applyAlignment="1">
      <x:alignment horizontal="left" vertical="center"/>
    </x:xf>
    <x:xf numFmtId="17" fontId="67" fillId="25" borderId="36" xfId="0" applyNumberFormat="1" applyFont="1" applyFill="1" applyBorder="1" applyAlignment="1">
      <x:alignment horizontal="center" vertical="center"/>
    </x:xf>
    <x:xf numFmtId="17" fontId="67" fillId="25" borderId="55" xfId="0" applyNumberFormat="1" applyFont="1" applyFill="1" applyBorder="1" applyAlignment="1">
      <x:alignment horizontal="center" vertical="center"/>
    </x:xf>
    <x:xf numFmtId="17" fontId="67" fillId="25" borderId="56" xfId="0" applyNumberFormat="1" applyFont="1" applyFill="1" applyBorder="1" applyAlignment="1">
      <x:alignment horizontal="center" vertical="center"/>
    </x:xf>
    <x:xf numFmtId="0" fontId="66" fillId="25" borderId="0" xfId="0" applyNumberFormat="1" applyFont="1" applyFill="1" applyBorder="1" applyAlignment="1">
      <x:alignment vertical="center"/>
    </x:xf>
    <x:xf numFmtId="9" fontId="66" fillId="25" borderId="0" xfId="0" applyNumberFormat="1" applyFont="1" applyFill="1" applyBorder="1" applyAlignment="1">
      <x:alignment vertical="center"/>
    </x:xf>
    <x:xf numFmtId="0" fontId="71" fillId="18" borderId="20" xfId="0" applyNumberFormat="1" applyFont="1" applyFill="1" applyBorder="1" applyAlignment="1">
      <x:alignment horizontal="center" vertical="center"/>
    </x:xf>
    <x:xf numFmtId="0" fontId="71" fillId="18" borderId="30" xfId="0" applyNumberFormat="1" applyFont="1" applyFill="1" applyBorder="1" applyAlignment="1">
      <x:alignment horizontal="center" vertical="center"/>
    </x:xf>
    <x:xf numFmtId="0" fontId="71" fillId="18" borderId="34" xfId="0" applyNumberFormat="1" applyFont="1" applyFill="1" applyBorder="1" applyAlignment="1">
      <x:alignment horizontal="center" vertical="center"/>
    </x:xf>
    <x:xf numFmtId="0" fontId="71" fillId="18" borderId="31" xfId="0" applyNumberFormat="1" applyFont="1" applyFill="1" applyBorder="1" applyAlignment="1">
      <x:alignment horizontal="center" vertical="center"/>
    </x:xf>
    <x:xf numFmtId="164" fontId="71" fillId="18" borderId="12" xfId="0" applyNumberFormat="1" applyFont="1" applyFill="1" applyBorder="1" applyAlignment="1">
      <x:alignment horizontal="center" vertical="center"/>
    </x:xf>
    <x:xf numFmtId="0" fontId="71" fillId="18" borderId="20" xfId="0" applyNumberFormat="1" applyFont="1" applyFill="1" applyBorder="1" applyAlignment="1">
      <x:alignment horizontal="center" vertical="center" wrapText="1"/>
    </x:xf>
    <x:xf numFmtId="0" fontId="71" fillId="18" borderId="30" xfId="0" applyNumberFormat="1" applyFont="1" applyFill="1" applyBorder="1" applyAlignment="1">
      <x:alignment horizontal="center" vertical="center" wrapText="1"/>
    </x:xf>
    <x:xf numFmtId="0" fontId="71" fillId="18" borderId="34" xfId="0" applyNumberFormat="1" applyFont="1" applyFill="1" applyBorder="1" applyAlignment="1">
      <x:alignment horizontal="center" vertical="center" wrapText="1"/>
    </x:xf>
    <x:xf numFmtId="0" fontId="71" fillId="18" borderId="31" xfId="0" applyNumberFormat="1" applyFont="1" applyFill="1" applyBorder="1" applyAlignment="1">
      <x:alignment horizontal="center" vertical="center" wrapText="1"/>
    </x:xf>
    <x:xf numFmtId="164" fontId="71" fillId="18" borderId="12" xfId="0" applyNumberFormat="1" applyFont="1" applyFill="1" applyBorder="1" applyAlignment="1">
      <x:alignment horizontal="center" vertical="center" wrapText="1"/>
    </x:xf>
    <x:xf numFmtId="0" fontId="71" fillId="26" borderId="20" xfId="0" applyNumberFormat="1" applyFont="1" applyFill="1" applyBorder="1" applyAlignment="1">
      <x:alignment horizontal="center" vertical="center" wrapText="1"/>
    </x:xf>
    <x:xf numFmtId="0" fontId="71" fillId="26" borderId="30" xfId="0" applyNumberFormat="1" applyFont="1" applyFill="1" applyBorder="1" applyAlignment="1">
      <x:alignment horizontal="center" vertical="center" wrapText="1"/>
    </x:xf>
    <x:xf numFmtId="0" fontId="71" fillId="26" borderId="34" xfId="0" applyNumberFormat="1" applyFont="1" applyFill="1" applyBorder="1" applyAlignment="1">
      <x:alignment horizontal="center" vertical="center" wrapText="1"/>
    </x:xf>
    <x:xf numFmtId="0" fontId="71" fillId="26" borderId="31" xfId="0" applyNumberFormat="1" applyFont="1" applyFill="1" applyBorder="1" applyAlignment="1">
      <x:alignment horizontal="center" vertical="center" wrapText="1"/>
    </x:xf>
    <x:xf numFmtId="164" fontId="71" fillId="26" borderId="12" xfId="0" applyNumberFormat="1" applyFont="1" applyFill="1" applyBorder="1" applyAlignment="1">
      <x:alignment horizontal="center" vertical="center" wrapText="1"/>
    </x:xf>
    <x:xf numFmtId="164" fontId="71" fillId="26" borderId="69" xfId="0" applyNumberFormat="1" applyFont="1" applyFill="1" applyBorder="1" applyAlignment="1">
      <x:alignment horizontal="center" vertical="center" wrapText="1"/>
    </x:xf>
    <x:xf numFmtId="0" fontId="73" fillId="18" borderId="21" xfId="0" applyNumberFormat="1" applyFont="1" applyFill="1" applyBorder="1" applyAlignment="1">
      <x:alignment horizontal="center" vertical="center"/>
    </x:xf>
    <x:xf numFmtId="0" fontId="73" fillId="18" borderId="32" xfId="0" applyNumberFormat="1" applyFont="1" applyFill="1" applyBorder="1" applyAlignment="1">
      <x:alignment horizontal="center" vertical="center"/>
    </x:xf>
    <x:xf numFmtId="0" fontId="73" fillId="18" borderId="53" xfId="0" applyNumberFormat="1" applyFont="1" applyFill="1" applyBorder="1" applyAlignment="1">
      <x:alignment horizontal="center" vertical="center"/>
    </x:xf>
    <x:xf numFmtId="0" fontId="73" fillId="18" borderId="33" xfId="0" applyNumberFormat="1" applyFont="1" applyFill="1" applyBorder="1" applyAlignment="1">
      <x:alignment horizontal="center" vertical="center"/>
    </x:xf>
    <x:xf numFmtId="164" fontId="73" fillId="18" borderId="12" xfId="0" applyNumberFormat="1" applyFont="1" applyFill="1" applyBorder="1" applyAlignment="1">
      <x:alignment horizontal="center" vertical="center"/>
    </x:xf>
    <x:xf numFmtId="0" fontId="73" fillId="18" borderId="28" xfId="0" applyNumberFormat="1" applyFont="1" applyFill="1" applyBorder="1" applyAlignment="1">
      <x:alignment horizontal="center" vertical="center"/>
    </x:xf>
    <x:xf numFmtId="0" fontId="73" fillId="18" borderId="21" xfId="0" applyNumberFormat="1" applyFont="1" applyFill="1" applyBorder="1" applyAlignment="1">
      <x:alignment horizontal="center" vertical="center" wrapText="1"/>
    </x:xf>
    <x:xf numFmtId="0" fontId="73" fillId="18" borderId="32" xfId="0" applyNumberFormat="1" applyFont="1" applyFill="1" applyBorder="1" applyAlignment="1">
      <x:alignment horizontal="center" vertical="center" wrapText="1"/>
    </x:xf>
    <x:xf numFmtId="0" fontId="73" fillId="18" borderId="53" xfId="0" applyNumberFormat="1" applyFont="1" applyFill="1" applyBorder="1" applyAlignment="1">
      <x:alignment horizontal="center" vertical="center" wrapText="1"/>
    </x:xf>
    <x:xf numFmtId="0" fontId="73" fillId="18" borderId="33" xfId="0" applyNumberFormat="1" applyFont="1" applyFill="1" applyBorder="1" applyAlignment="1">
      <x:alignment horizontal="center" vertical="center" wrapText="1"/>
    </x:xf>
    <x:xf numFmtId="164" fontId="73" fillId="18" borderId="12" xfId="0" applyNumberFormat="1" applyFont="1" applyFill="1" applyBorder="1" applyAlignment="1">
      <x:alignment horizontal="center" vertical="center" wrapText="1"/>
    </x:xf>
    <x:xf numFmtId="0" fontId="73" fillId="18" borderId="28" xfId="0" applyNumberFormat="1" applyFont="1" applyFill="1" applyBorder="1" applyAlignment="1">
      <x:alignment horizontal="center" vertical="center" wrapText="1"/>
    </x:xf>
    <x:xf numFmtId="0" fontId="73" fillId="30" borderId="21" xfId="0" applyNumberFormat="1" applyFont="1" applyFill="1" applyBorder="1" applyAlignment="1">
      <x:alignment horizontal="center" vertical="center" wrapText="1"/>
    </x:xf>
    <x:xf numFmtId="0" fontId="73" fillId="30" borderId="32" xfId="0" applyNumberFormat="1" applyFont="1" applyFill="1" applyBorder="1" applyAlignment="1">
      <x:alignment horizontal="center" vertical="center" wrapText="1"/>
    </x:xf>
    <x:xf numFmtId="0" fontId="73" fillId="30" borderId="53" xfId="0" applyNumberFormat="1" applyFont="1" applyFill="1" applyBorder="1" applyAlignment="1">
      <x:alignment horizontal="center" vertical="center" wrapText="1"/>
    </x:xf>
    <x:xf numFmtId="0" fontId="73" fillId="30" borderId="33" xfId="0" applyNumberFormat="1" applyFont="1" applyFill="1" applyBorder="1" applyAlignment="1">
      <x:alignment horizontal="center" vertical="center" wrapText="1"/>
    </x:xf>
    <x:xf numFmtId="164" fontId="73" fillId="30" borderId="12" xfId="0" applyNumberFormat="1" applyFont="1" applyFill="1" applyBorder="1" applyAlignment="1">
      <x:alignment horizontal="center" vertical="center" wrapText="1"/>
    </x:xf>
    <x:xf numFmtId="0" fontId="73" fillId="30" borderId="28" xfId="0" applyNumberFormat="1" applyFont="1" applyFill="1" applyBorder="1" applyAlignment="1">
      <x:alignment horizontal="center" vertical="center" wrapText="1"/>
    </x:xf>
    <x:xf numFmtId="164" fontId="73" fillId="30" borderId="78" xfId="0" applyNumberFormat="1" applyFont="1" applyFill="1" applyBorder="1" applyAlignment="1">
      <x:alignment horizontal="center" vertical="center" wrapText="1"/>
    </x:xf>
    <x:xf numFmtId="0" fontId="72" fillId="18" borderId="12" xfId="0" applyNumberFormat="1" applyFont="1" applyFill="1" applyBorder="1" applyAlignment="1">
      <x:alignment horizontal="center" vertical="center"/>
    </x:xf>
    <x:xf numFmtId="0" fontId="72" fillId="18" borderId="28" xfId="0" applyNumberFormat="1" applyFont="1" applyFill="1" applyBorder="1" applyAlignment="1">
      <x:alignment horizontal="center" vertical="center"/>
    </x:xf>
    <x:xf numFmtId="164" fontId="72" fillId="18" borderId="12" xfId="0" applyNumberFormat="1" applyFont="1" applyFill="1" applyBorder="1" applyAlignment="1">
      <x:alignment horizontal="center" vertical="center"/>
    </x:xf>
    <x:xf numFmtId="0" fontId="72" fillId="18" borderId="12" xfId="0" applyNumberFormat="1" applyFont="1" applyFill="1" applyBorder="1" applyAlignment="1">
      <x:alignment horizontal="center" vertical="center" wrapText="1"/>
    </x:xf>
    <x:xf numFmtId="0" fontId="72" fillId="18" borderId="28" xfId="0" applyNumberFormat="1" applyFont="1" applyFill="1" applyBorder="1" applyAlignment="1">
      <x:alignment horizontal="center" vertical="center" wrapText="1"/>
    </x:xf>
    <x:xf numFmtId="164" fontId="72" fillId="18" borderId="12" xfId="0" applyNumberFormat="1" applyFont="1" applyFill="1" applyBorder="1" applyAlignment="1">
      <x:alignment horizontal="center" vertical="center" wrapText="1"/>
    </x:xf>
    <x:xf numFmtId="0" fontId="72" fillId="27" borderId="28" xfId="0" applyNumberFormat="1" applyFont="1" applyFill="1" applyBorder="1" applyAlignment="1">
      <x:alignment horizontal="center" vertical="center" wrapText="1"/>
    </x:xf>
    <x:xf numFmtId="164" fontId="72" fillId="27" borderId="12" xfId="0" applyNumberFormat="1" applyFont="1" applyFill="1" applyBorder="1" applyAlignment="1">
      <x:alignment horizontal="center" vertical="center" wrapText="1"/>
    </x:xf>
    <x:xf numFmtId="0" fontId="71" fillId="20" borderId="12" xfId="0" applyNumberFormat="1" applyFont="1" applyFill="1" applyBorder="1" applyAlignment="1">
      <x:alignment horizontal="center" vertical="center"/>
    </x:xf>
    <x:xf numFmtId="0" fontId="71" fillId="20" borderId="12" xfId="0" applyNumberFormat="1" applyFont="1" applyFill="1" applyBorder="1" applyAlignment="1">
      <x:alignment horizontal="center" vertical="center" wrapText="1"/>
    </x:xf>
    <x:xf numFmtId="0" fontId="72" fillId="20" borderId="12" xfId="0" applyNumberFormat="1" applyFont="1" applyFill="1" applyBorder="1" applyAlignment="1">
      <x:alignment horizontal="center" vertical="center"/>
    </x:xf>
    <x:xf numFmtId="0" fontId="72" fillId="20" borderId="12" xfId="0" applyNumberFormat="1" applyFont="1" applyFill="1" applyBorder="1" applyAlignment="1">
      <x:alignment horizontal="center" vertical="center" wrapText="1"/>
    </x:xf>
    <x:xf numFmtId="0" fontId="71" fillId="18" borderId="7" xfId="0" applyNumberFormat="1" applyFont="1" applyFill="1" applyBorder="1" applyAlignment="1">
      <x:alignment horizontal="center" vertical="center"/>
    </x:xf>
    <x:xf numFmtId="0" fontId="71" fillId="18" borderId="29" xfId="0" applyNumberFormat="1" applyFont="1" applyFill="1" applyBorder="1" applyAlignment="1">
      <x:alignment horizontal="center" vertical="center"/>
    </x:xf>
    <x:xf numFmtId="0" fontId="71" fillId="18" borderId="8" xfId="0" applyNumberFormat="1" applyFont="1" applyFill="1" applyBorder="1" applyAlignment="1">
      <x:alignment horizontal="center" vertical="center"/>
    </x:xf>
    <x:xf numFmtId="0" fontId="71" fillId="18" borderId="7" xfId="0" applyNumberFormat="1" applyFont="1" applyFill="1" applyBorder="1" applyAlignment="1">
      <x:alignment horizontal="center" vertical="center" wrapText="1"/>
    </x:xf>
    <x:xf numFmtId="0" fontId="71" fillId="18" borderId="29" xfId="0" applyNumberFormat="1" applyFont="1" applyFill="1" applyBorder="1" applyAlignment="1">
      <x:alignment horizontal="center" vertical="center" wrapText="1"/>
    </x:xf>
    <x:xf numFmtId="0" fontId="71" fillId="18" borderId="8" xfId="0" applyNumberFormat="1" applyFont="1" applyFill="1" applyBorder="1" applyAlignment="1">
      <x:alignment horizontal="center" vertical="center" wrapText="1"/>
    </x:xf>
    <x:xf numFmtId="0" fontId="71" fillId="18" borderId="0" xfId="0" applyNumberFormat="1" applyFont="1" applyFill="1" applyBorder="1" applyAlignment="1">
      <x:alignment horizontal="center" vertical="center"/>
    </x:xf>
    <x:xf numFmtId="0" fontId="71" fillId="18" borderId="0" xfId="0" applyNumberFormat="1" applyFont="1" applyFill="1" applyBorder="1" applyAlignment="1">
      <x:alignment horizontal="center" vertical="center" wrapText="1"/>
    </x:xf>
    <x:xf numFmtId="0" fontId="71" fillId="2" borderId="0" xfId="0" applyNumberFormat="1" applyFont="1" applyFill="1" applyBorder="1" applyAlignment="1">
      <x:alignment vertical="center"/>
    </x:xf>
    <x:xf numFmtId="0" fontId="71" fillId="2" borderId="0" xfId="0" applyNumberFormat="1" applyFont="1" applyFill="1" applyBorder="1" applyAlignment="1">
      <x:alignment horizontal="center" vertical="center"/>
    </x:xf>
    <x:xf numFmtId="0" fontId="71" fillId="2" borderId="0" xfId="0" applyNumberFormat="1" applyFont="1" applyFill="1" applyBorder="1" applyAlignment="1">
      <x:alignment horizontal="center" vertical="center" wrapText="1"/>
    </x:xf>
    <x:xf numFmtId="0" fontId="72" fillId="18" borderId="12" xfId="0" applyNumberFormat="1" applyFont="1" applyFill="1" applyBorder="1" applyAlignment="1">
      <x:alignment vertical="center"/>
    </x:xf>
    <x:xf numFmtId="0" fontId="69" fillId="2" borderId="0" xfId="0" applyNumberFormat="1" applyFont="1" applyFill="1" applyBorder="1" applyAlignment="1">
      <x:alignment vertical="center"/>
    </x:xf>
    <x:xf numFmtId="0" fontId="69" fillId="2" borderId="0" xfId="0" applyNumberFormat="1" applyFont="1" applyFill="1" applyBorder="1" applyAlignment="1">
      <x:alignment horizontal="left" vertical="center"/>
    </x:xf>
    <x:xf numFmtId="0" fontId="73" fillId="2" borderId="0" xfId="0" applyNumberFormat="1" applyFont="1" applyFill="1" applyBorder="1" applyAlignment="1">
      <x:alignment vertical="center"/>
    </x:xf>
    <x:xf numFmtId="0" fontId="73" fillId="2" borderId="0" xfId="0" applyNumberFormat="1" applyFont="1" applyFill="1" applyBorder="1" applyAlignment="1">
      <x:alignment horizontal="center" vertical="center"/>
    </x:xf>
    <x:xf numFmtId="0" fontId="73" fillId="2" borderId="0" xfId="0" applyNumberFormat="1" applyFont="1" applyFill="1" applyBorder="1" applyAlignment="1">
      <x:alignment horizontal="center" vertical="center" wrapText="1"/>
    </x:xf>
    <x:xf numFmtId="0" fontId="71" fillId="3" borderId="30" xfId="0" applyNumberFormat="1" applyFont="1" applyFill="1" applyBorder="1" applyAlignment="1">
      <x:alignment horizontal="center" vertical="center"/>
    </x:xf>
    <x:xf numFmtId="0" fontId="71" fillId="3" borderId="31" xfId="0" applyNumberFormat="1" applyFont="1" applyFill="1" applyBorder="1" applyAlignment="1">
      <x:alignment horizontal="center" vertical="center"/>
    </x:xf>
    <x:xf numFmtId="0" fontId="71" fillId="3" borderId="20" xfId="0" applyNumberFormat="1" applyFont="1" applyFill="1" applyBorder="1" applyAlignment="1">
      <x:alignment horizontal="center" vertical="center"/>
    </x:xf>
    <x:xf numFmtId="0" fontId="71" fillId="3" borderId="20" xfId="0" applyNumberFormat="1" applyFont="1" applyFill="1" applyBorder="1" applyAlignment="1">
      <x:alignment horizontal="center" vertical="center" wrapText="1"/>
    </x:xf>
    <x:xf numFmtId="0" fontId="71" fillId="3" borderId="30" xfId="0" applyNumberFormat="1" applyFont="1" applyFill="1" applyBorder="1" applyAlignment="1">
      <x:alignment horizontal="center" vertical="center" wrapText="1"/>
    </x:xf>
    <x:xf numFmtId="0" fontId="71" fillId="3" borderId="31" xfId="0" applyNumberFormat="1" applyFont="1" applyFill="1" applyBorder="1" applyAlignment="1">
      <x:alignment horizontal="center" vertical="center" wrapText="1"/>
    </x:xf>
    <x:xf numFmtId="0" fontId="71" fillId="5" borderId="0" xfId="0" applyNumberFormat="1" applyFont="1" applyFill="1" applyBorder="1" applyAlignment="1">
      <x:alignment vertical="center"/>
    </x:xf>
    <x:xf numFmtId="0" fontId="71" fillId="5" borderId="0" xfId="0" applyNumberFormat="1" applyFont="1" applyFill="1" applyBorder="1" applyAlignment="1">
      <x:alignment horizontal="center" vertical="center"/>
    </x:xf>
    <x:xf numFmtId="0" fontId="71" fillId="5" borderId="0" xfId="0" applyNumberFormat="1" applyFont="1" applyFill="1" applyBorder="1" applyAlignment="1">
      <x:alignment horizontal="center" vertical="center" wrapText="1"/>
    </x:xf>
    <x:xf numFmtId="14" fontId="66" fillId="2" borderId="10" xfId="0" applyNumberFormat="1" applyFont="1" applyFill="1" applyBorder="1" applyAlignment="1">
      <x:alignment horizontal="center" vertical="center" wrapText="1"/>
    </x:xf>
    <x:xf numFmtId="14" fontId="66" fillId="16" borderId="10" xfId="0" applyNumberFormat="1" applyFont="1" applyFill="1" applyBorder="1" applyAlignment="1">
      <x:alignment horizontal="center" vertical="center" wrapText="1"/>
    </x:xf>
    <x:xf numFmtId="14" fontId="66" fillId="2" borderId="17" xfId="0" applyNumberFormat="1" applyFont="1" applyFill="1" applyBorder="1" applyAlignment="1">
      <x:alignment horizontal="center" vertical="center" wrapText="1"/>
    </x:xf>
    <x:xf numFmtId="14" fontId="66" fillId="16" borderId="9" xfId="0" applyNumberFormat="1" applyFont="1" applyFill="1" applyBorder="1" applyAlignment="1">
      <x:alignment horizontal="center" vertical="center" wrapText="1"/>
    </x:xf>
    <x:xf numFmtId="14" fontId="66" fillId="16" borderId="58" xfId="0" applyNumberFormat="1" applyFont="1" applyFill="1" applyBorder="1" applyAlignment="1">
      <x:alignment horizontal="center" vertical="center" wrapText="1"/>
    </x:xf>
    <x:xf numFmtId="14" fontId="66" fillId="2" borderId="28" xfId="0" applyNumberFormat="1" applyFont="1" applyFill="1" applyBorder="1" applyAlignment="1">
      <x:alignment horizontal="center" vertical="center" wrapText="1"/>
    </x:xf>
    <x:xf numFmtId="14" fontId="66" fillId="2" borderId="20" xfId="0" applyNumberFormat="1" applyFont="1" applyFill="1" applyBorder="1" applyAlignment="1">
      <x:alignment horizontal="center" vertical="center" wrapText="1"/>
    </x:xf>
    <x:xf numFmtId="14" fontId="66" fillId="2" borderId="12" xfId="0" applyNumberFormat="1" applyFont="1" applyFill="1" applyBorder="1" applyAlignment="1">
      <x:alignment horizontal="left" vertical="center" wrapText="1"/>
    </x:xf>
    <x:xf numFmtId="14" fontId="66" fillId="22" borderId="28" xfId="0" applyNumberFormat="1" applyFont="1" applyFill="1" applyBorder="1" applyAlignment="1">
      <x:alignment horizontal="center" vertical="center" wrapText="1"/>
    </x:xf>
    <x:xf numFmtId="14" fontId="66" fillId="2" borderId="12" xfId="0" applyNumberFormat="1" applyFont="1" applyFill="1" applyBorder="1" applyAlignment="1">
      <x:alignment horizontal="center" vertical="center" wrapText="1"/>
    </x:xf>
    <x:xf numFmtId="14" fontId="66" fillId="2" borderId="27" xfId="0" applyNumberFormat="1" applyFont="1" applyFill="1" applyBorder="1" applyAlignment="1">
      <x:alignment horizontal="center" vertical="center" wrapText="1"/>
    </x:xf>
    <x:xf numFmtId="14" fontId="67" fillId="2" borderId="12" xfId="0" applyNumberFormat="1" applyFont="1" applyFill="1" applyBorder="1" applyAlignment="1">
      <x:alignment horizontal="center" vertical="center" wrapText="1"/>
    </x:xf>
    <x:xf numFmtId="0" fontId="66" fillId="2" borderId="20" xfId="0" applyNumberFormat="1" applyFont="1" applyFill="1" applyBorder="1" applyAlignment="1">
      <x:alignment vertical="center" wrapText="1"/>
    </x:xf>
    <x:xf numFmtId="0" fontId="66" fillId="2" borderId="34" xfId="0" applyNumberFormat="1" applyFont="1" applyFill="1" applyBorder="1" applyAlignment="1">
      <x:alignment vertical="center" wrapText="1"/>
    </x:xf>
    <x:xf numFmtId="0" fontId="67" fillId="18" borderId="29" xfId="0" applyNumberFormat="1" applyFont="1" applyFill="1" applyBorder="1" applyAlignment="1">
      <x:alignment vertical="center" wrapText="1"/>
    </x:xf>
    <x:xf numFmtId="0" fontId="69" fillId="2" borderId="0" xfId="0" applyNumberFormat="1" applyFont="1" applyFill="1" applyBorder="1" applyAlignment="1">
      <x:alignment horizontal="center" vertical="center"/>
    </x:xf>
    <x:xf numFmtId="0" fontId="70" fillId="2" borderId="0" xfId="0" applyNumberFormat="1" applyFont="1" applyFill="1" applyBorder="1" applyAlignment="1">
      <x:alignment horizontal="center" vertical="center"/>
    </x:xf>
    <x:xf numFmtId="0" fontId="70" fillId="2" borderId="0" xfId="0" applyNumberFormat="1" applyFont="1" applyFill="1" applyBorder="1" applyAlignment="1">
      <x:alignment horizontal="left" vertical="center"/>
    </x:xf>
    <x:xf numFmtId="0" fontId="71" fillId="3" borderId="34" xfId="0" applyNumberFormat="1" applyFont="1" applyFill="1" applyBorder="1" applyAlignment="1">
      <x:alignment horizontal="center" vertical="center"/>
    </x:xf>
    <x:xf numFmtId="0" fontId="71" fillId="3" borderId="34" xfId="0" applyNumberFormat="1" applyFont="1" applyFill="1" applyBorder="1" applyAlignment="1">
      <x:alignment horizontal="center" vertical="center" wrapText="1"/>
    </x:xf>
    <x:xf numFmtId="0" fontId="72" fillId="3" borderId="36" xfId="0" applyNumberFormat="1" applyFont="1" applyFill="1" applyBorder="1" applyAlignment="1">
      <x:alignment horizontal="center" vertical="center"/>
    </x:xf>
    <x:xf numFmtId="0" fontId="72" fillId="3" borderId="37" xfId="0" applyNumberFormat="1" applyFont="1" applyFill="1" applyBorder="1" applyAlignment="1">
      <x:alignment horizontal="center" vertical="center"/>
    </x:xf>
    <x:xf numFmtId="0" fontId="72" fillId="3" borderId="27" xfId="0" applyNumberFormat="1" applyFont="1" applyFill="1" applyBorder="1" applyAlignment="1">
      <x:alignment horizontal="center" vertical="center"/>
    </x:xf>
    <x:xf numFmtId="0" fontId="72" fillId="3" borderId="35" xfId="0" applyNumberFormat="1" applyFont="1" applyFill="1" applyBorder="1" applyAlignment="1">
      <x:alignment horizontal="center" vertical="center"/>
    </x:xf>
    <x:xf numFmtId="0" fontId="72" fillId="3" borderId="36" xfId="0" applyNumberFormat="1" applyFont="1" applyFill="1" applyBorder="1" applyAlignment="1">
      <x:alignment horizontal="center" vertical="center" wrapText="1"/>
    </x:xf>
    <x:xf numFmtId="0" fontId="72" fillId="3" borderId="37" xfId="0" applyNumberFormat="1" applyFont="1" applyFill="1" applyBorder="1" applyAlignment="1">
      <x:alignment horizontal="center" vertical="center" wrapText="1"/>
    </x:xf>
    <x:xf numFmtId="0" fontId="72" fillId="3" borderId="27" xfId="0" applyNumberFormat="1" applyFont="1" applyFill="1" applyBorder="1" applyAlignment="1">
      <x:alignment horizontal="center" vertical="center" wrapText="1"/>
    </x:xf>
    <x:xf numFmtId="0" fontId="72" fillId="3" borderId="35" xfId="0" applyNumberFormat="1" applyFont="1" applyFill="1" applyBorder="1" applyAlignment="1">
      <x:alignment horizontal="center" vertical="center" wrapText="1"/>
    </x:xf>
    <x:xf numFmtId="0" fontId="72" fillId="27" borderId="36" xfId="0" applyNumberFormat="1" applyFont="1" applyFill="1" applyBorder="1" applyAlignment="1">
      <x:alignment horizontal="center" vertical="center" wrapText="1"/>
    </x:xf>
    <x:xf numFmtId="0" fontId="72" fillId="27" borderId="37" xfId="0" applyNumberFormat="1" applyFont="1" applyFill="1" applyBorder="1" applyAlignment="1">
      <x:alignment horizontal="center" vertical="center" wrapText="1"/>
    </x:xf>
    <x:xf numFmtId="0" fontId="72" fillId="27" borderId="27" xfId="0" applyNumberFormat="1" applyFont="1" applyFill="1" applyBorder="1" applyAlignment="1">
      <x:alignment horizontal="center" vertical="center" wrapText="1"/>
    </x:xf>
    <x:xf numFmtId="0" fontId="72" fillId="27" borderId="35" xfId="0" applyNumberFormat="1" applyFont="1" applyFill="1" applyBorder="1" applyAlignment="1">
      <x:alignment horizontal="center" vertical="center" wrapText="1"/>
    </x:xf>
    <x:xf numFmtId="0" fontId="72" fillId="20" borderId="12" xfId="0" applyNumberFormat="1" applyFont="1" applyFill="1" applyBorder="1" applyAlignment="1">
      <x:alignment vertical="center"/>
    </x:xf>
    <x:xf numFmtId="0" fontId="73" fillId="20" borderId="7" xfId="0" applyNumberFormat="1" applyFont="1" applyFill="1" applyBorder="1" applyAlignment="1">
      <x:alignment horizontal="center" vertical="center"/>
    </x:xf>
    <x:xf numFmtId="0" fontId="73" fillId="20" borderId="8" xfId="0" applyNumberFormat="1" applyFont="1" applyFill="1" applyBorder="1" applyAlignment="1">
      <x:alignment horizontal="center" vertical="center"/>
    </x:xf>
    <x:xf numFmtId="0" fontId="73" fillId="2" borderId="12" xfId="0" applyNumberFormat="1" applyFont="1" applyFill="1" applyBorder="1" applyAlignment="1">
      <x:alignment vertical="center"/>
    </x:xf>
    <x:xf numFmtId="1" fontId="73" fillId="2" borderId="12" xfId="0" applyNumberFormat="1" applyFont="1" applyFill="1" applyBorder="1" applyAlignment="1">
      <x:alignment vertical="center"/>
    </x:xf>
    <x:xf numFmtId="9" fontId="73" fillId="2" borderId="12" xfId="0" applyNumberFormat="1" applyFont="1" applyFill="1" applyBorder="1" applyAlignment="1">
      <x:alignment vertical="center"/>
    </x:xf>
    <x:xf numFmtId="0" fontId="73" fillId="2" borderId="12" xfId="0" applyNumberFormat="1" applyFont="1" applyFill="1" applyBorder="1" applyAlignment="1">
      <x:alignment horizontal="center" vertical="center"/>
    </x:xf>
    <x:xf numFmtId="1" fontId="73" fillId="2" borderId="12" xfId="0" applyNumberFormat="1" applyFont="1" applyFill="1" applyBorder="1" applyAlignment="1">
      <x:alignment horizontal="center" vertical="center"/>
    </x:xf>
    <x:xf numFmtId="0" fontId="73" fillId="20" borderId="7" xfId="0" applyNumberFormat="1" applyFont="1" applyFill="1" applyBorder="1" applyAlignment="1">
      <x:alignment horizontal="center" vertical="center" wrapText="1"/>
    </x:xf>
    <x:xf numFmtId="0" fontId="73" fillId="20" borderId="8" xfId="0" applyNumberFormat="1" applyFont="1" applyFill="1" applyBorder="1" applyAlignment="1">
      <x:alignment horizontal="center" vertical="center" wrapText="1"/>
    </x:xf>
    <x:xf numFmtId="0" fontId="73" fillId="2" borderId="12" xfId="0" applyNumberFormat="1" applyFont="1" applyFill="1" applyBorder="1" applyAlignment="1">
      <x:alignment horizontal="center" vertical="center" wrapText="1"/>
    </x:xf>
    <x:xf numFmtId="1" fontId="73" fillId="2" borderId="12" xfId="0" applyNumberFormat="1" applyFont="1" applyFill="1" applyBorder="1" applyAlignment="1">
      <x:alignment horizontal="center" vertical="center" wrapText="1"/>
    </x:xf>
    <x:xf numFmtId="0" fontId="73" fillId="30" borderId="7" xfId="0" applyNumberFormat="1" applyFont="1" applyFill="1" applyBorder="1" applyAlignment="1">
      <x:alignment horizontal="center" vertical="center" wrapText="1"/>
    </x:xf>
    <x:xf numFmtId="0" fontId="73" fillId="30" borderId="8" xfId="0" applyNumberFormat="1" applyFont="1" applyFill="1" applyBorder="1" applyAlignment="1">
      <x:alignment horizontal="center" vertical="center" wrapText="1"/>
    </x:xf>
    <x:xf numFmtId="0" fontId="66" fillId="3" borderId="22" xfId="0" applyNumberFormat="1" applyFont="1" applyFill="1" applyBorder="1" applyAlignment="1">
      <x:alignment horizontal="center" vertical="center" wrapText="1"/>
    </x:xf>
    <x:xf numFmtId="0" fontId="66" fillId="2" borderId="28" xfId="0" applyNumberFormat="1" applyFont="1" applyFill="1" applyBorder="1" applyAlignment="1">
      <x:alignment horizontal="center" vertical="center" wrapText="1"/>
    </x:xf>
    <x:xf numFmtId="0" fontId="73" fillId="18" borderId="22" xfId="0" applyNumberFormat="1" applyFont="1" applyFill="1" applyBorder="1" applyAlignment="1">
      <x:alignment horizontal="center" vertical="center"/>
    </x:xf>
    <x:xf numFmtId="0" fontId="73" fillId="18" borderId="7" xfId="0" applyNumberFormat="1" applyFont="1" applyFill="1" applyBorder="1" applyAlignment="1">
      <x:alignment horizontal="center" vertical="center"/>
    </x:xf>
    <x:xf numFmtId="0" fontId="73" fillId="18" borderId="29" xfId="0" applyNumberFormat="1" applyFont="1" applyFill="1" applyBorder="1" applyAlignment="1">
      <x:alignment horizontal="center" vertical="center"/>
    </x:xf>
    <x:xf numFmtId="0" fontId="73" fillId="18" borderId="8" xfId="0" applyNumberFormat="1" applyFont="1" applyFill="1" applyBorder="1" applyAlignment="1">
      <x:alignment horizontal="center" vertical="center"/>
    </x:xf>
    <x:xf numFmtId="0" fontId="73" fillId="4" borderId="12" xfId="0" applyNumberFormat="1" applyFont="1" applyFill="1" applyBorder="1" applyAlignment="1">
      <x:alignment horizontal="center" vertical="center"/>
    </x:xf>
    <x:xf numFmtId="14" fontId="73" fillId="4" borderId="12" xfId="0" applyNumberFormat="1" applyFont="1" applyFill="1" applyBorder="1" applyAlignment="1">
      <x:alignment horizontal="center" vertical="center"/>
    </x:xf>
    <x:xf numFmtId="0" fontId="73" fillId="18" borderId="22" xfId="0" applyNumberFormat="1" applyFont="1" applyFill="1" applyBorder="1" applyAlignment="1">
      <x:alignment horizontal="center" vertical="center" wrapText="1"/>
    </x:xf>
    <x:xf numFmtId="0" fontId="73" fillId="18" borderId="7" xfId="0" applyNumberFormat="1" applyFont="1" applyFill="1" applyBorder="1" applyAlignment="1">
      <x:alignment horizontal="center" vertical="center" wrapText="1"/>
    </x:xf>
    <x:xf numFmtId="0" fontId="73" fillId="18" borderId="29" xfId="0" applyNumberFormat="1" applyFont="1" applyFill="1" applyBorder="1" applyAlignment="1">
      <x:alignment horizontal="center" vertical="center" wrapText="1"/>
    </x:xf>
    <x:xf numFmtId="0" fontId="73" fillId="18" borderId="8" xfId="0" applyNumberFormat="1" applyFont="1" applyFill="1" applyBorder="1" applyAlignment="1">
      <x:alignment horizontal="center" vertical="center" wrapText="1"/>
    </x:xf>
    <x:xf numFmtId="14" fontId="73" fillId="4" borderId="12" xfId="0" applyNumberFormat="1" applyFont="1" applyFill="1" applyBorder="1" applyAlignment="1">
      <x:alignment horizontal="center" vertical="center" wrapText="1"/>
    </x:xf>
    <x:xf numFmtId="0" fontId="73" fillId="30" borderId="22" xfId="0" applyNumberFormat="1" applyFont="1" applyFill="1" applyBorder="1" applyAlignment="1">
      <x:alignment horizontal="center" vertical="center" wrapText="1"/>
    </x:xf>
    <x:xf numFmtId="0" fontId="73" fillId="30" borderId="29" xfId="0" applyNumberFormat="1" applyFont="1" applyFill="1" applyBorder="1" applyAlignment="1">
      <x:alignment horizontal="center" vertical="center" wrapText="1"/>
    </x:xf>
    <x:xf numFmtId="14" fontId="73" fillId="30" borderId="12" xfId="0" applyNumberFormat="1" applyFont="1" applyFill="1" applyBorder="1" applyAlignment="1">
      <x:alignment horizontal="center" vertical="center" wrapText="1"/>
    </x:xf>
    <x:xf numFmtId="14" fontId="73" fillId="30" borderId="78" xfId="0" applyNumberFormat="1" applyFont="1" applyFill="1" applyBorder="1" applyAlignment="1">
      <x:alignment horizontal="center" vertical="center" wrapText="1"/>
    </x:xf>
    <x:xf numFmtId="0" fontId="72" fillId="30" borderId="78" xfId="0" applyNumberFormat="1" applyFont="1" applyFill="1" applyBorder="1" applyAlignment="1">
      <x:alignment horizontal="center" vertical="center" wrapText="1"/>
    </x:xf>
    <x:xf numFmtId="14" fontId="72" fillId="30" borderId="78" xfId="0" applyNumberFormat="1" applyFont="1" applyFill="1" applyBorder="1" applyAlignment="1">
      <x:alignment horizontal="center" vertical="center" wrapText="1"/>
    </x:xf>
    <x:xf numFmtId="0" fontId="72" fillId="27" borderId="78" xfId="0" applyNumberFormat="1" applyFont="1" applyFill="1" applyBorder="1" applyAlignment="1">
      <x:alignment horizontal="center" vertical="center" wrapText="1"/>
    </x:xf>
    <x:xf numFmtId="14" fontId="72" fillId="27" borderId="78" xfId="0" applyNumberFormat="1" applyFont="1" applyFill="1" applyBorder="1" applyAlignment="1">
      <x:alignment horizontal="center" vertical="center" wrapText="1"/>
    </x:xf>
    <x:xf numFmtId="14" fontId="72" fillId="27" borderId="70" xfId="0" applyNumberFormat="1" applyFont="1" applyFill="1" applyBorder="1" applyAlignment="1">
      <x:alignment horizontal="center" vertical="center" wrapText="1"/>
    </x:xf>
    <x:xf numFmtId="0" fontId="71" fillId="16" borderId="12" xfId="0" applyNumberFormat="1" applyFont="1" applyFill="1" applyBorder="1" applyAlignment="1">
      <x:alignment horizontal="center" vertical="center"/>
    </x:xf>
    <x:xf numFmtId="0" fontId="71" fillId="16" borderId="12" xfId="0" applyNumberFormat="1" applyFont="1" applyFill="1" applyBorder="1" applyAlignment="1">
      <x:alignment horizontal="center" vertical="center" wrapText="1"/>
    </x:xf>
    <x:xf numFmtId="0" fontId="72" fillId="17" borderId="7" xfId="0" applyNumberFormat="1" applyFont="1" applyFill="1" applyBorder="1" applyAlignment="1">
      <x:alignment horizontal="center" vertical="center"/>
    </x:xf>
    <x:xf numFmtId="0" fontId="72" fillId="17" borderId="12" xfId="0" applyNumberFormat="1" applyFont="1" applyFill="1" applyBorder="1" applyAlignment="1">
      <x:alignment horizontal="center" vertical="center"/>
    </x:xf>
    <x:xf numFmtId="0" fontId="72" fillId="17" borderId="7" xfId="0" applyNumberFormat="1" applyFont="1" applyFill="1" applyBorder="1" applyAlignment="1">
      <x:alignment horizontal="center" vertical="center" wrapText="1"/>
    </x:xf>
    <x:xf numFmtId="0" fontId="72" fillId="17" borderId="12" xfId="0" applyNumberFormat="1" applyFont="1" applyFill="1" applyBorder="1" applyAlignment="1">
      <x:alignment horizontal="center" vertical="center" wrapText="1"/>
    </x:xf>
    <x:xf numFmtId="0" fontId="72" fillId="27" borderId="7" xfId="0" applyNumberFormat="1" applyFont="1" applyFill="1" applyBorder="1" applyAlignment="1">
      <x:alignment horizontal="center" vertical="center" wrapText="1"/>
    </x:xf>
    <x:xf numFmtId="0" fontId="71" fillId="10" borderId="12" xfId="0" applyNumberFormat="1" applyFont="1" applyFill="1" applyBorder="1" applyAlignment="1">
      <x:alignment horizontal="center" vertical="center"/>
    </x:xf>
    <x:xf numFmtId="0" fontId="71" fillId="10" borderId="20" xfId="0" applyNumberFormat="1" applyFont="1" applyFill="1" applyBorder="1" applyAlignment="1">
      <x:alignment vertical="center"/>
    </x:xf>
    <x:xf numFmtId="0" fontId="71" fillId="10" borderId="7" xfId="0" applyNumberFormat="1" applyFont="1" applyFill="1" applyBorder="1" applyAlignment="1">
      <x:alignment horizontal="center" vertical="center"/>
    </x:xf>
    <x:xf numFmtId="0" fontId="71" fillId="10" borderId="29" xfId="0" applyNumberFormat="1" applyFont="1" applyFill="1" applyBorder="1" applyAlignment="1">
      <x:alignment horizontal="center" vertical="center"/>
    </x:xf>
    <x:xf numFmtId="0" fontId="71" fillId="10" borderId="8" xfId="0" applyNumberFormat="1" applyFont="1" applyFill="1" applyBorder="1" applyAlignment="1">
      <x:alignment horizontal="center" vertical="center"/>
    </x:xf>
    <x:xf numFmtId="20" fontId="71" fillId="10" borderId="7" xfId="0" applyNumberFormat="1" applyFont="1" applyFill="1" applyBorder="1" applyAlignment="1">
      <x:alignment horizontal="center" vertical="center"/>
    </x:xf>
    <x:xf numFmtId="20" fontId="71" fillId="10" borderId="29" xfId="0" applyNumberFormat="1" applyFont="1" applyFill="1" applyBorder="1" applyAlignment="1">
      <x:alignment horizontal="center" vertical="center"/>
    </x:xf>
    <x:xf numFmtId="20" fontId="71" fillId="10" borderId="8" xfId="0" applyNumberFormat="1" applyFont="1" applyFill="1" applyBorder="1" applyAlignment="1">
      <x:alignment horizontal="center" vertical="center"/>
    </x:xf>
    <x:xf numFmtId="0" fontId="71" fillId="0" borderId="7" xfId="0" applyNumberFormat="1" applyFont="1" applyFill="1" applyBorder="1" applyAlignment="1">
      <x:alignment horizontal="center" vertical="center"/>
    </x:xf>
    <x:xf numFmtId="0" fontId="71" fillId="0" borderId="8" xfId="0" applyNumberFormat="1" applyFont="1" applyFill="1" applyBorder="1" applyAlignment="1">
      <x:alignment vertical="center"/>
    </x:xf>
    <x:xf numFmtId="0" fontId="71" fillId="10" borderId="20" xfId="0" applyNumberFormat="1" applyFont="1" applyFill="1" applyBorder="1" applyAlignment="1">
      <x:alignment horizontal="center" vertical="center"/>
    </x:xf>
    <x:xf numFmtId="0" fontId="71" fillId="0" borderId="8" xfId="0" applyNumberFormat="1" applyFont="1" applyFill="1" applyBorder="1" applyAlignment="1">
      <x:alignment horizontal="center" vertical="center"/>
    </x:xf>
    <x:xf numFmtId="0" fontId="71" fillId="10" borderId="12" xfId="0" applyNumberFormat="1" applyFont="1" applyFill="1" applyBorder="1" applyAlignment="1">
      <x:alignment horizontal="center" vertical="center" wrapText="1"/>
    </x:xf>
    <x:xf numFmtId="0" fontId="71" fillId="10" borderId="20" xfId="0" applyNumberFormat="1" applyFont="1" applyFill="1" applyBorder="1" applyAlignment="1">
      <x:alignment horizontal="center" vertical="center" wrapText="1"/>
    </x:xf>
    <x:xf numFmtId="0" fontId="71" fillId="10" borderId="7" xfId="0" applyNumberFormat="1" applyFont="1" applyFill="1" applyBorder="1" applyAlignment="1">
      <x:alignment horizontal="center" vertical="center" wrapText="1"/>
    </x:xf>
    <x:xf numFmtId="0" fontId="71" fillId="10" borderId="29" xfId="0" applyNumberFormat="1" applyFont="1" applyFill="1" applyBorder="1" applyAlignment="1">
      <x:alignment horizontal="center" vertical="center" wrapText="1"/>
    </x:xf>
    <x:xf numFmtId="0" fontId="71" fillId="10" borderId="8" xfId="0" applyNumberFormat="1" applyFont="1" applyFill="1" applyBorder="1" applyAlignment="1">
      <x:alignment horizontal="center" vertical="center" wrapText="1"/>
    </x:xf>
    <x:xf numFmtId="20" fontId="71" fillId="10" borderId="7" xfId="0" applyNumberFormat="1" applyFont="1" applyFill="1" applyBorder="1" applyAlignment="1">
      <x:alignment horizontal="center" vertical="center" wrapText="1"/>
    </x:xf>
    <x:xf numFmtId="20" fontId="71" fillId="10" borderId="29" xfId="0" applyNumberFormat="1" applyFont="1" applyFill="1" applyBorder="1" applyAlignment="1">
      <x:alignment horizontal="center" vertical="center" wrapText="1"/>
    </x:xf>
    <x:xf numFmtId="20" fontId="71" fillId="10" borderId="8" xfId="0" applyNumberFormat="1" applyFont="1" applyFill="1" applyBorder="1" applyAlignment="1">
      <x:alignment horizontal="center" vertical="center" wrapText="1"/>
    </x:xf>
    <x:xf numFmtId="0" fontId="71" fillId="0" borderId="7" xfId="0" applyNumberFormat="1" applyFont="1" applyFill="1" applyBorder="1" applyAlignment="1">
      <x:alignment horizontal="center" vertical="center" wrapText="1"/>
    </x:xf>
    <x:xf numFmtId="0" fontId="71" fillId="0" borderId="8" xfId="0" applyNumberFormat="1" applyFont="1" applyFill="1" applyBorder="1" applyAlignment="1">
      <x:alignment horizontal="center" vertical="center" wrapText="1"/>
    </x:xf>
    <x:xf numFmtId="20" fontId="71" fillId="26" borderId="7" xfId="0" applyNumberFormat="1" applyFont="1" applyFill="1" applyBorder="1" applyAlignment="1">
      <x:alignment horizontal="center" vertical="center" wrapText="1"/>
    </x:xf>
    <x:xf numFmtId="20" fontId="71" fillId="26" borderId="29" xfId="0" applyNumberFormat="1" applyFont="1" applyFill="1" applyBorder="1" applyAlignment="1">
      <x:alignment horizontal="center" vertical="center" wrapText="1"/>
    </x:xf>
    <x:xf numFmtId="20" fontId="71" fillId="26" borderId="8" xfId="0" applyNumberFormat="1" applyFont="1" applyFill="1" applyBorder="1" applyAlignment="1">
      <x:alignment horizontal="center" vertical="center" wrapText="1"/>
    </x:xf>
    <x:xf numFmtId="20" fontId="71" fillId="26" borderId="69" xfId="0" applyNumberFormat="1" applyFont="1" applyFill="1" applyBorder="1" applyAlignment="1">
      <x:alignment horizontal="center" vertical="center" wrapText="1"/>
    </x:xf>
    <x:xf numFmtId="0" fontId="72" fillId="10" borderId="12" xfId="0" applyNumberFormat="1" applyFont="1" applyFill="1" applyBorder="1" applyAlignment="1">
      <x:alignment horizontal="center" vertical="center"/>
    </x:xf>
    <x:xf numFmtId="14" fontId="72" fillId="10" borderId="12" xfId="0" applyNumberFormat="1" applyFont="1" applyFill="1" applyBorder="1" applyAlignment="1">
      <x:alignment horizontal="center" vertical="center"/>
    </x:xf>
    <x:xf numFmtId="0" fontId="72" fillId="10" borderId="28" xfId="0" applyNumberFormat="1" applyFont="1" applyFill="1" applyBorder="1" applyAlignment="1">
      <x:alignment vertical="center"/>
    </x:xf>
    <x:xf numFmtId="0" fontId="72" fillId="10" borderId="28" xfId="0" applyNumberFormat="1" applyFont="1" applyFill="1" applyBorder="1" applyAlignment="1">
      <x:alignment horizontal="center" vertical="center"/>
    </x:xf>
    <x:xf numFmtId="0" fontId="72" fillId="10" borderId="12" xfId="0" applyNumberFormat="1" applyFont="1" applyFill="1" applyBorder="1" applyAlignment="1">
      <x:alignment horizontal="center" vertical="center" wrapText="1"/>
    </x:xf>
    <x:xf numFmtId="14" fontId="72" fillId="10" borderId="12" xfId="0" applyNumberFormat="1" applyFont="1" applyFill="1" applyBorder="1" applyAlignment="1">
      <x:alignment horizontal="center" vertical="center" wrapText="1"/>
    </x:xf>
    <x:xf numFmtId="0" fontId="72" fillId="10" borderId="28" xfId="0" applyNumberFormat="1" applyFont="1" applyFill="1" applyBorder="1" applyAlignment="1">
      <x:alignment horizontal="center" vertical="center" wrapText="1"/>
    </x:xf>
    <x:xf numFmtId="14" fontId="72" fillId="27" borderId="12" xfId="0" applyNumberFormat="1" applyFont="1" applyFill="1" applyBorder="1" applyAlignment="1">
      <x:alignment horizontal="center" vertical="center" wrapText="1"/>
    </x:xf>
    <x:xf numFmtId="0" fontId="66" fillId="2" borderId="20" xfId="0" applyNumberFormat="1" applyFont="1" applyFill="1" applyBorder="1" applyAlignment="1">
      <x:alignment horizontal="center" vertical="center" wrapText="1"/>
    </x:xf>
    <x:xf numFmtId="0" fontId="66" fillId="2" borderId="21" xfId="0" applyNumberFormat="1" applyFont="1" applyFill="1" applyBorder="1" applyAlignment="1">
      <x:alignment horizontal="center" vertical="center" wrapText="1"/>
    </x:xf>
    <x:xf numFmtId="0" fontId="69" fillId="3" borderId="0" xfId="0" applyNumberFormat="1" applyFont="1" applyFill="1" applyBorder="1" applyAlignment="1">
      <x:alignment horizontal="center" vertical="center"/>
    </x:xf>
    <x:xf numFmtId="0" fontId="69" fillId="3" borderId="0" xfId="0" applyNumberFormat="1" applyFont="1" applyFill="1" applyBorder="1" applyAlignment="1">
      <x:alignment horizontal="left" vertical="center"/>
    </x:xf>
    <x:xf numFmtId="173" fontId="71" fillId="29" borderId="71" xfId="0" applyNumberFormat="1" applyFont="1" applyFill="1" applyBorder="1" applyAlignment="1">
      <x:alignment horizontal="center" vertical="center"/>
    </x:xf>
    <x:xf numFmtId="173" fontId="73" fillId="29" borderId="71" xfId="0" applyNumberFormat="1" applyFont="1" applyFill="1" applyBorder="1" applyAlignment="1">
      <x:alignment horizontal="center" vertical="center"/>
    </x:xf>
    <x:xf numFmtId="0" fontId="73" fillId="29" borderId="78" xfId="0" applyNumberFormat="1" applyFont="1" applyFill="1" applyBorder="1" applyAlignment="1">
      <x:alignment horizontal="center" vertical="center" wrapText="1"/>
    </x:xf>
    <x:xf numFmtId="0" fontId="67" fillId="29" borderId="12" xfId="0" applyNumberFormat="1" applyFont="1" applyFill="1" applyBorder="1" applyAlignment="1">
      <x:alignment vertical="center"/>
    </x:xf>
    <x:xf numFmtId="0" fontId="75" fillId="29" borderId="12" xfId="0" applyNumberFormat="1" applyFont="1" applyFill="1" applyBorder="1" applyAlignment="1">
      <x:alignment vertical="center"/>
    </x:xf>
    <x:xf numFmtId="0" fontId="67" fillId="29" borderId="24" xfId="0" applyNumberFormat="1" applyFont="1" applyFill="1" applyBorder="1" applyAlignment="1">
      <x:alignment horizontal="center" vertical="center"/>
    </x:xf>
    <x:xf numFmtId="0" fontId="75" fillId="29" borderId="24" xfId="0" applyNumberFormat="1" applyFont="1" applyFill="1" applyBorder="1" applyAlignment="1">
      <x:alignment horizontal="center" vertical="center"/>
    </x:xf>
    <x:xf numFmtId="0" fontId="66" fillId="29" borderId="0" xfId="0" applyNumberFormat="1" applyFont="1" applyFill="1" applyBorder="1" applyAlignment="1">
      <x:alignment vertical="center"/>
    </x:xf>
    <x:xf numFmtId="0" fontId="75" fillId="29" borderId="0" xfId="0" applyNumberFormat="1" applyFont="1" applyFill="1" applyBorder="1" applyAlignment="1">
      <x:alignment vertical="center"/>
    </x:xf>
    <x:xf numFmtId="2" fontId="66" fillId="29" borderId="0" xfId="0" applyNumberFormat="1" applyFont="1" applyFill="1" applyBorder="1" applyAlignment="1">
      <x:alignment vertical="center"/>
    </x:xf>
    <x:xf numFmtId="2" fontId="75" fillId="29" borderId="0" xfId="0" applyNumberFormat="1" applyFont="1" applyFill="1" applyBorder="1" applyAlignment="1">
      <x:alignment vertical="center"/>
    </x:xf>
    <x:xf numFmtId="0" fontId="71" fillId="29" borderId="71" xfId="0" applyNumberFormat="1" applyFont="1" applyFill="1" applyBorder="1" applyAlignment="1">
      <x:alignment horizontal="center" vertical="center"/>
    </x:xf>
    <x:xf numFmtId="0" fontId="73" fillId="29" borderId="71" xfId="0" applyNumberFormat="1" applyFont="1" applyFill="1" applyBorder="1" applyAlignment="1">
      <x:alignment horizontal="center" vertical="center"/>
    </x:xf>
    <x:xf numFmtId="0" fontId="66" fillId="29" borderId="12" xfId="0" applyNumberFormat="1" applyFont="1" applyFill="1" applyBorder="1" applyAlignment="1">
      <x:alignment horizontal="center" vertical="center"/>
    </x:xf>
    <x:xf numFmtId="0" fontId="75" fillId="29" borderId="12" xfId="0" applyNumberFormat="1" applyFont="1" applyFill="1" applyBorder="1" applyAlignment="1">
      <x:alignment horizontal="center" vertical="center"/>
    </x:xf>
    <x:xf numFmtId="0" fontId="67" fillId="29" borderId="7" xfId="0" applyNumberFormat="1" applyFont="1" applyFill="1" applyBorder="1" applyAlignment="1">
      <x:alignment vertical="center"/>
    </x:xf>
    <x:xf numFmtId="0" fontId="75" fillId="29" borderId="7" xfId="0" applyNumberFormat="1" applyFont="1" applyFill="1" applyBorder="1" applyAlignment="1">
      <x:alignment vertical="center"/>
    </x:xf>
    <x:xf numFmtId="0" fontId="67" fillId="29" borderId="12" xfId="0" applyNumberFormat="1" applyFont="1" applyFill="1" applyBorder="1" applyAlignment="1">
      <x:alignment horizontal="center" vertical="center"/>
    </x:xf>
    <x:xf numFmtId="0" fontId="72" fillId="29" borderId="70" xfId="0" applyNumberFormat="1" applyFont="1" applyFill="1" applyBorder="1" applyAlignment="1">
      <x:alignment horizontal="center" vertical="center" wrapText="1"/>
    </x:xf>
    <x:xf numFmtId="0" fontId="73" fillId="29" borderId="70" xfId="0" applyNumberFormat="1" applyFont="1" applyFill="1" applyBorder="1" applyAlignment="1">
      <x:alignment horizontal="center" vertical="center" wrapText="1"/>
    </x:xf>
    <x:xf numFmtId="0" fontId="66" fillId="29" borderId="12" xfId="0" applyNumberFormat="1" applyFont="1" applyFill="1" applyBorder="1" applyAlignment="1">
      <x:alignment horizontal="left" vertical="center"/>
    </x:xf>
    <x:xf numFmtId="0" fontId="75" fillId="29" borderId="12" xfId="0" applyNumberFormat="1" applyFont="1" applyFill="1" applyBorder="1" applyAlignment="1">
      <x:alignment horizontal="left" vertical="center"/>
    </x:xf>
  </x:cellXfs>
  <x:cellStyles count="4">
    <x:cellStyle name="Comma" xfId="1"/>
    <x:cellStyle name="Comma 2" xfId="3"/>
    <x:cellStyle name="Normal" xfId="0"/>
    <x:cellStyle name="Percent" xfId="2"/>
  </x:cellStyles>
  <x:dxfs count="6">
    <x:dxf>
      <x:font>
        <x:color rgb="FF9C0006"/>
      </x:font>
      <x:fill>
        <x:patternFill>
          <x:bgColor rgb="FFFFC7CE"/>
        </x:patternFill>
      </x:fill>
    </x:dxf>
    <x:dxf>
      <x:font>
        <x:color rgb="FF9C57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5f93a0a3b14e23" /><Relationship Type="http://schemas.openxmlformats.org/officeDocument/2006/relationships/theme" Target="/xl/theme/theme1.xml" Id="Rf3ba051759944d03" /><Relationship Type="http://schemas.openxmlformats.org/officeDocument/2006/relationships/sharedStrings" Target="/xl/sharedStrings.xml" Id="Rcbd435d5c3014d26" /><Relationship Type="http://schemas.openxmlformats.org/officeDocument/2006/relationships/worksheet" Target="/xl/worksheets/sheet1.xml" Id="R1c34b12e95334883" /><Relationship Type="http://schemas.openxmlformats.org/officeDocument/2006/relationships/worksheet" Target="/xl/worksheets/sheet2.xml" Id="R4cd3eac4796b40ef" /><Relationship Type="http://schemas.openxmlformats.org/officeDocument/2006/relationships/worksheet" Target="/xl/worksheets/sheet3.xml" Id="R39dff81ad5fa4ebf" /><Relationship Type="http://schemas.openxmlformats.org/officeDocument/2006/relationships/worksheet" Target="/xl/worksheets/sheet4.xml" Id="Rbaa028a896ca4384" /><Relationship Type="http://schemas.openxmlformats.org/officeDocument/2006/relationships/worksheet" Target="/xl/worksheets/sheet5.xml" Id="Reed4463aa87641e9" /><Relationship Type="http://schemas.openxmlformats.org/officeDocument/2006/relationships/worksheet" Target="/xl/worksheets/sheet6.xml" Id="Rb366254b9c07420e" /><Relationship Type="http://schemas.openxmlformats.org/officeDocument/2006/relationships/worksheet" Target="/xl/worksheets/sheet7.xml" Id="R073e7a178ba94e54" /><Relationship Type="http://schemas.openxmlformats.org/officeDocument/2006/relationships/worksheet" Target="/xl/worksheets/sheet8.xml" Id="Rdc9fe245ee7a46c6" /><Relationship Type="http://schemas.openxmlformats.org/officeDocument/2006/relationships/worksheet" Target="/xl/worksheets/sheet9.xml" Id="R418c5c221eec4e10" /><Relationship Type="http://schemas.openxmlformats.org/officeDocument/2006/relationships/worksheet" Target="/xl/worksheets/sheet10.xml" Id="R24f52193bb094a98" /><Relationship Type="http://schemas.openxmlformats.org/officeDocument/2006/relationships/worksheet" Target="/xl/worksheets/sheet11.xml" Id="R24e9d4184c0b48e7" /><Relationship Type="http://schemas.openxmlformats.org/officeDocument/2006/relationships/worksheet" Target="/xl/worksheets/sheet12.xml" Id="R36cdfe200c15472f" /><Relationship Type="http://schemas.openxmlformats.org/officeDocument/2006/relationships/worksheet" Target="/xl/worksheets/sheet13.xml" Id="R4714a17f7c684487" /><Relationship Type="http://schemas.openxmlformats.org/officeDocument/2006/relationships/worksheet" Target="/xl/worksheets/sheet14.xml" Id="R2d6a3df727e24f29" /><Relationship Type="http://schemas.openxmlformats.org/officeDocument/2006/relationships/worksheet" Target="/xl/worksheets/sheet15.xml" Id="R4d90bc1c5ce5492d" /><Relationship Type="http://schemas.microsoft.com/office/2017/10/relationships/person" Target="/xl/persons/person.xml" Id="R124b3560ddb745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a0bbff202e64e5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cb2f351bea4925" /><Relationship Type="http://schemas.openxmlformats.org/officeDocument/2006/relationships/chart" Target="/xl/drawings/charts/chart2.xml" Id="R9d702f8364a74db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2.png" Id="R2f4babaeaaca426d" /><Relationship Type="http://schemas.openxmlformats.org/officeDocument/2006/relationships/image" Target="/xl/media/image3.png" Id="Radbb91023d44412d" /><Relationship Type="http://schemas.openxmlformats.org/officeDocument/2006/relationships/chart" Target="/xl/drawings/charts/chart3.xml" Id="Rddca70c34f29458b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.emf" Id="R90ca4bd205bd420f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822a80db3f1c42c8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1" i="0" u="none" spc="0">
                <a:solidFill>
                  <a:sysClr val="windowText" lastClr="000000"/>
                </a:solidFill>
                <a:latin typeface="+mn-lt"/>
                <a:ea typeface="+mn-lt"/>
                <a:cs typeface="+mn-lt"/>
              </a:rPr>
              <a:t>Reagent Additional (kg)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1" i="0" u="none" spc="0">
              <a:solidFill>
                <a:sysClr val="windowText" lastClr="000000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1"/>
                <c:pt idx="0">
                  <c:v>Reagent Additional (kg)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dPt>
            <c:idx val="0"/>
            <c:invertIfNegative val="0"/>
            <c:spPr>
              <a:solidFill xmlns:a="http://schemas.openxmlformats.org/drawingml/2006/main">
                <a:srgbClr val="FFFF00"/>
              </a:solidFill>
              <a:ln xmlns:a="http://schemas.openxmlformats.org/drawingml/2006/main">
                <a:noFill/>
              </a:ln>
            </c:spPr>
          </c:dPt>
          <c:dPt>
            <c:idx val="1"/>
            <c:invertIfNegative val="0"/>
            <c:spPr>
              <a:solidFill xmlns:a="http://schemas.openxmlformats.org/drawingml/2006/main">
                <a:schemeClr val="bg2">
                  <a:lumMod val="50000"/>
                </a:schemeClr>
              </a:solidFill>
              <a:ln xmlns:a="http://schemas.openxmlformats.org/drawingml/2006/main">
                <a:noFill/>
              </a:ln>
            </c:spPr>
          </c:dPt>
          <c:dPt>
            <c:idx val="2"/>
            <c:invertIfNegative val="0"/>
            <c:spPr>
              <a:solidFill xmlns:a="http://schemas.openxmlformats.org/drawingml/2006/main">
                <a:schemeClr val="tx1"/>
              </a:solidFill>
              <a:ln xmlns:a="http://schemas.openxmlformats.org/drawingml/2006/main">
                <a:noFill/>
              </a:ln>
            </c:spPr>
          </c:dPt>
          <c:dPt>
            <c:idx val="4"/>
            <c:invertIfNegative val="0"/>
            <c: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</a:ln>
            </c:spPr>
          </c:dPt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1125</c:v>
                </c:pt>
                <c:pt idx="1">
                  <c:v>2250</c:v>
                </c:pt>
                <c:pt idx="2">
                  <c:v>2000</c:v>
                </c:pt>
                <c:pt idx="3">
                  <c:v>50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</a:p>
        </c:txPr>
        <c:crossAx val="1887865327"/>
        <c:crosses val="autoZero"/>
        <c:lblOffset val="10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rPr>
                  <a:t>Kg</a:t>
                </a:r>
              </a:p>
            </c:rich>
          </c:tx>
          <c:overlay val="0"/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ysClr val="windowText" lastClr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</a:p>
        </c:txPr>
        <c:crossAx val="1887864911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ysClr val="windowText" lastClr="000000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1" i="0" u="none" spc="0">
                <a:solidFill>
                  <a:sysClr val="windowText" lastClr="000000"/>
                </a:solidFill>
                <a:latin typeface="+mn-lt"/>
                <a:ea typeface="+mn-lt"/>
                <a:cs typeface="+mn-lt"/>
              </a:rPr>
              <a:t>Reagent Consumption 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1" i="0" u="none" spc="0">
              <a:solidFill>
                <a:sysClr val="windowText" lastClr="000000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0.07417190876870035"/>
          <c:w val="0.8565567793991141"/>
          <c:h val="0.87256495033075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1"/>
                <c:pt idx="0">
                  <c:v>Reagent Consumption 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dPt>
            <c:idx val="0"/>
            <c:invertIfNegative val="0"/>
            <c:spPr>
              <a:solidFill xmlns:a="http://schemas.openxmlformats.org/drawingml/2006/main">
                <a:srgbClr val="FFFF00"/>
              </a:solidFill>
              <a:ln xmlns:a="http://schemas.openxmlformats.org/drawingml/2006/main">
                <a:noFill/>
              </a:ln>
            </c:spPr>
          </c:dPt>
          <c:dPt>
            <c:idx val="1"/>
            <c:invertIfNegative val="0"/>
            <c:spPr>
              <a:solidFill xmlns:a="http://schemas.openxmlformats.org/drawingml/2006/main">
                <a:schemeClr val="tx2">
                  <a:lumMod val="60000"/>
                  <a:lumOff val="40000"/>
                </a:schemeClr>
              </a:solidFill>
              <a:ln xmlns:a="http://schemas.openxmlformats.org/drawingml/2006/main">
                <a:noFill/>
              </a:ln>
            </c:spPr>
          </c:dPt>
          <c:dPt>
            <c:idx val="2"/>
            <c:invertIfNegative val="0"/>
            <c:spPr>
              <a:solidFill xmlns:a="http://schemas.openxmlformats.org/drawingml/2006/main">
                <a:schemeClr val="tx1"/>
              </a:solidFill>
              <a:ln xmlns:a="http://schemas.openxmlformats.org/drawingml/2006/main">
                <a:noFill/>
              </a:ln>
            </c:spPr>
          </c:dPt>
          <c:dPt>
            <c:idx val="4"/>
            <c:invertIfNegative val="0"/>
            <c:spPr>
              <a:solidFill xmlns:a="http://schemas.openxmlformats.org/drawingml/2006/main">
                <a:srgbClr val="FFC000"/>
              </a:solidFill>
              <a:ln xmlns:a="http://schemas.openxmlformats.org/drawingml/2006/main">
                <a:noFill/>
              </a:ln>
            </c:spPr>
          </c:dPt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1.155194176589143</c:v>
                </c:pt>
                <c:pt idx="1">
                  <c:v>2.310388353178286</c:v>
                </c:pt>
                <c:pt idx="2">
                  <c:v>2.053678536158476</c:v>
                </c:pt>
                <c:pt idx="3">
                  <c:v>0.0513419634039619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</a:p>
        </c:txPr>
        <c:crossAx val="336050703"/>
        <c:crosses val="autoZero"/>
        <c:lblOffset val="10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rPr>
                  <a:t>Kg/t</a:t>
                </a:r>
              </a:p>
            </c:rich>
          </c:tx>
          <c:overlay val="0"/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ysClr val="windowText" lastClr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0.00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</a:p>
        </c:txPr>
        <c:crossAx val="336054031"/>
        <c:crosses val="autoZero"/>
        <c:crossBetween val="between"/>
        <c:majorUnit val="1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1" i="0" u="none" spc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Au distribution on crushing Process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1" i="0" u="none" spc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xmlns:a="http://schemas.openxmlformats.org/drawingml/2006/main" w="25400">
              <a:noFill/>
            </a:ln>
          </c:spPr>
          <c:marker>
            <c:symbol val="circle"/>
            <c:size val="5"/>
            <c: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</a:ln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</c:v>
                </c:pt>
                <c:pt idx="1">
                  <c:v>0.576</c:v>
                </c:pt>
                <c:pt idx="2">
                  <c:v>0.839</c:v>
                </c:pt>
                <c:pt idx="3">
                  <c:v>2.011</c:v>
                </c:pt>
                <c:pt idx="4">
                  <c:v>0.944</c:v>
                </c:pt>
                <c:pt idx="5">
                  <c:v>0.702</c:v>
                </c:pt>
                <c:pt idx="6">
                  <c:v>3.216</c:v>
                </c:pt>
                <c:pt idx="7">
                  <c:v>0.562</c:v>
                </c:pt>
                <c:pt idx="8">
                  <c:v>0.79</c:v>
                </c:pt>
                <c:pt idx="9">
                  <c:v>1.583</c:v>
                </c:pt>
                <c:pt idx="10">
                  <c:v>1.963</c:v>
                </c:pt>
                <c:pt idx="11">
                  <c:v>0.735</c:v>
                </c:pt>
                <c:pt idx="12">
                  <c:v>0.348</c:v>
                </c:pt>
                <c:pt idx="13">
                  <c:v>1.293</c:v>
                </c:pt>
                <c:pt idx="14">
                  <c:v>0.43</c:v>
                </c:pt>
                <c:pt idx="15">
                  <c:v>0.558</c:v>
                </c:pt>
                <c:pt idx="16">
                  <c:v>0.604</c:v>
                </c:pt>
                <c:pt idx="17">
                  <c:v>4.383</c:v>
                </c:pt>
                <c:pt idx="18">
                  <c:v>3.233</c:v>
                </c:pt>
                <c:pt idx="19">
                  <c:v>1.635</c:v>
                </c:pt>
                <c:pt idx="20">
                  <c:v>1.239</c:v>
                </c:pt>
                <c:pt idx="21">
                  <c:v>0.847</c:v>
                </c:pt>
                <c:pt idx="22">
                  <c:v>2.72</c:v>
                </c:pt>
                <c:pt idx="23">
                  <c:v>0.576</c:v>
                </c:pt>
                <c:pt idx="24">
                  <c:v>0.663</c:v>
                </c:pt>
                <c:pt idx="25">
                  <c:v>1.822</c:v>
                </c:pt>
                <c:pt idx="26">
                  <c:v>0.797</c:v>
                </c:pt>
                <c:pt idx="27">
                  <c:v>1.392</c:v>
                </c:pt>
                <c:pt idx="28">
                  <c:v>0.707</c:v>
                </c:pt>
                <c:pt idx="29">
                  <c:v>1.552</c:v>
                </c:pt>
                <c:pt idx="30">
                  <c:v>0.765</c:v>
                </c:pt>
                <c:pt idx="31">
                  <c:v>1.235</c:v>
                </c:pt>
                <c:pt idx="32">
                  <c:v>1.035</c:v>
                </c:pt>
                <c:pt idx="33">
                  <c:v>0.526</c:v>
                </c:pt>
                <c:pt idx="34">
                  <c:v>0.816</c:v>
                </c:pt>
                <c:pt idx="35">
                  <c:v>0.344</c:v>
                </c:pt>
                <c:pt idx="36">
                  <c:v>0.304</c:v>
                </c:pt>
                <c:pt idx="37">
                  <c:v>0.744</c:v>
                </c:pt>
                <c:pt idx="38">
                  <c:v>0.563</c:v>
                </c:pt>
                <c:pt idx="39">
                  <c:v>0.438</c:v>
                </c:pt>
                <c:pt idx="40">
                  <c:v>0.458</c:v>
                </c:pt>
                <c:pt idx="41">
                  <c:v>0.558</c:v>
                </c:pt>
                <c:pt idx="42">
                  <c:v>0.501</c:v>
                </c:pt>
                <c:pt idx="43">
                  <c:v>1.25</c:v>
                </c:pt>
                <c:pt idx="44">
                  <c:v>0.351</c:v>
                </c:pt>
                <c:pt idx="45">
                  <c:v>2.028</c:v>
                </c:pt>
                <c:pt idx="46">
                  <c:v>1.838</c:v>
                </c:pt>
                <c:pt idx="47">
                  <c:v>1.322</c:v>
                </c:pt>
                <c:pt idx="48">
                  <c:v>0.651</c:v>
                </c:pt>
                <c:pt idx="49">
                  <c:v>0.506</c:v>
                </c:pt>
                <c:pt idx="50">
                  <c:v>0.673</c:v>
                </c:pt>
                <c:pt idx="51">
                  <c:v>0.662</c:v>
                </c:pt>
                <c:pt idx="52">
                  <c:v>0.555</c:v>
                </c:pt>
                <c:pt idx="53">
                  <c:v>0.813</c:v>
                </c:pt>
                <c:pt idx="54">
                  <c:v>1.147</c:v>
                </c:pt>
                <c:pt idx="55">
                  <c:v>1.941</c:v>
                </c:pt>
                <c:pt idx="56">
                  <c:v>0.489</c:v>
                </c:pt>
                <c:pt idx="57">
                  <c:v>0.556</c:v>
                </c:pt>
                <c:pt idx="58">
                  <c:v>3.032</c:v>
                </c:pt>
                <c:pt idx="59">
                  <c:v>0.632</c:v>
                </c:pt>
                <c:pt idx="60">
                  <c:v>1.043</c:v>
                </c:pt>
                <c:pt idx="61">
                  <c:v>1.59</c:v>
                </c:pt>
                <c:pt idx="62">
                  <c:v>0.337</c:v>
                </c:pt>
                <c:pt idx="63">
                  <c:v>0.252</c:v>
                </c:pt>
                <c:pt idx="64">
                  <c:v>0.905</c:v>
                </c:pt>
                <c:pt idx="65">
                  <c:v>0.912</c:v>
                </c:pt>
                <c:pt idx="66">
                  <c:v>0.212</c:v>
                </c:pt>
                <c:pt idx="67">
                  <c:v>0.323</c:v>
                </c:pt>
                <c:pt idx="68">
                  <c:v>0.635</c:v>
                </c:pt>
                <c:pt idx="69">
                  <c:v>0.455</c:v>
                </c:pt>
                <c:pt idx="70">
                  <c:v>0.099</c:v>
                </c:pt>
                <c:pt idx="71">
                  <c:v>0.696</c:v>
                </c:pt>
                <c:pt idx="72">
                  <c:v>0.34</c:v>
                </c:pt>
                <c:pt idx="73">
                  <c:v>0.982</c:v>
                </c:pt>
                <c:pt idx="74">
                  <c:v>1.088</c:v>
                </c:pt>
                <c:pt idx="75">
                  <c:v>0.574</c:v>
                </c:pt>
                <c:pt idx="76">
                  <c:v>0.354</c:v>
                </c:pt>
                <c:pt idx="77">
                  <c:v>0.802</c:v>
                </c:pt>
                <c:pt idx="78">
                  <c:v>0.16</c:v>
                </c:pt>
                <c:pt idx="79">
                  <c:v>0.962</c:v>
                </c:pt>
                <c:pt idx="80">
                  <c:v>0.422</c:v>
                </c:pt>
                <c:pt idx="81">
                  <c:v>0.167</c:v>
                </c:pt>
                <c:pt idx="82">
                  <c:v>0.31</c:v>
                </c:pt>
                <c:pt idx="83">
                  <c:v>0.231</c:v>
                </c:pt>
                <c:pt idx="84">
                  <c:v>2.521</c:v>
                </c:pt>
                <c:pt idx="85">
                  <c:v>0.308</c:v>
                </c:pt>
                <c:pt idx="86">
                  <c:v>0.351</c:v>
                </c:pt>
                <c:pt idx="87">
                  <c:v>0.751</c:v>
                </c:pt>
                <c:pt idx="88">
                  <c:v>0.604</c:v>
                </c:pt>
                <c:pt idx="89">
                  <c:v>0.047</c:v>
                </c:pt>
                <c:pt idx="90">
                  <c:v>0.357</c:v>
                </c:pt>
                <c:pt idx="91">
                  <c:v>0.407</c:v>
                </c:pt>
                <c:pt idx="92">
                  <c:v>0.318</c:v>
                </c:pt>
                <c:pt idx="93">
                  <c:v>0.502</c:v>
                </c:pt>
                <c:pt idx="94">
                  <c:v>0.388</c:v>
                </c:pt>
                <c:pt idx="95">
                  <c:v>1.041</c:v>
                </c:pt>
                <c:pt idx="96">
                  <c:v>1.47</c:v>
                </c:pt>
                <c:pt idx="97">
                  <c:v>3.877</c:v>
                </c:pt>
                <c:pt idx="98">
                  <c:v>0.351</c:v>
                </c:pt>
                <c:pt idx="99">
                  <c:v>0.326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0.732</c:v>
                </c:pt>
                <c:pt idx="104">
                  <c:v>0.454</c:v>
                </c:pt>
                <c:pt idx="105">
                  <c:v>0.616</c:v>
                </c:pt>
                <c:pt idx="106">
                  <c:v>0.242</c:v>
                </c:pt>
                <c:pt idx="107">
                  <c:v>2.098</c:v>
                </c:pt>
                <c:pt idx="108">
                  <c:v>0.863</c:v>
                </c:pt>
                <c:pt idx="109">
                  <c:v>0.179</c:v>
                </c:pt>
                <c:pt idx="110">
                  <c:v>0.178</c:v>
                </c:pt>
                <c:pt idx="111">
                  <c:v>1.1</c:v>
                </c:pt>
                <c:pt idx="112">
                  <c:v>0.613</c:v>
                </c:pt>
                <c:pt idx="113">
                  <c:v>0.336</c:v>
                </c:pt>
                <c:pt idx="114">
                  <c:v>0.613</c:v>
                </c:pt>
                <c:pt idx="115">
                  <c:v>1.125</c:v>
                </c:pt>
                <c:pt idx="116">
                  <c:v>1.295</c:v>
                </c:pt>
                <c:pt idx="117">
                  <c:v>0.538</c:v>
                </c:pt>
                <c:pt idx="118">
                  <c:v>1.308</c:v>
                </c:pt>
                <c:pt idx="119">
                  <c:v>0.488</c:v>
                </c:pt>
                <c:pt idx="120">
                  <c:v>1.719</c:v>
                </c:pt>
                <c:pt idx="121">
                  <c:v>1.718</c:v>
                </c:pt>
                <c:pt idx="122">
                  <c:v>1.328</c:v>
                </c:pt>
                <c:pt idx="123">
                  <c:v>0.611</c:v>
                </c:pt>
                <c:pt idx="124">
                  <c:v>0.358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</c:v>
                </c:pt>
                <c:pt idx="129">
                  <c:v>0.917</c:v>
                </c:pt>
                <c:pt idx="130">
                  <c:v>0.986</c:v>
                </c:pt>
                <c:pt idx="131">
                  <c:v>1.217</c:v>
                </c:pt>
                <c:pt idx="132">
                  <c:v>0.836</c:v>
                </c:pt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xmlns:a="http://schemas.openxmlformats.org/drawingml/2006/main" w="19050">
              <a:solidFill>
                <a:schemeClr val="accent2"/>
              </a:solidFill>
            </a:ln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0" i="0" u="non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Au ppm</a:t>
                </a:r>
              </a:p>
            </c:rich>
          </c:tx>
          <c:overlay val="0"/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 kern="1200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375851887"/>
        <c:crosses val="autoZero"/>
        <c:crossBetween val="midCat"/>
        <c:majorUnit val="0.8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4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6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Running Hours Vs Down Time Hours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600" b="1" i="0" u="none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xmlns:a="http://schemas.openxmlformats.org/drawingml/2006/main" rotWithShape="1"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</c:v>
                </c:pt>
                <c:pt idx="4">
                  <c:v>9.016666666666667</c:v>
                </c:pt>
                <c:pt idx="5">
                  <c:v>0.03333333333333333</c:v>
                </c:pt>
                <c:pt idx="6">
                  <c:v>10.016666666666667</c:v>
                </c:pt>
                <c:pt idx="7">
                  <c:v>0.03333333333333333</c:v>
                </c:pt>
                <c:pt idx="8">
                  <c:v>0.03333333333333333</c:v>
                </c:pt>
                <c:pt idx="9">
                  <c:v>5.266666666666667</c:v>
                </c:pt>
                <c:pt idx="10">
                  <c:v>8.016666666666667</c:v>
                </c:pt>
              </c:numCache>
            </c:numRef>
          </c:val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xmlns:a="http://schemas.openxmlformats.org/drawingml/2006/main" rotWithShape="1">
              <a:gsLst>
                <a:gs pos="0">
                  <a:schemeClr val="accent2">
                    <a:tint val="94000"/>
                    <a:lumMod val="102000"/>
                    <a:satMod val="103000"/>
                  </a:schemeClr>
                </a:gs>
                <a:gs pos="50000">
                  <a:schemeClr val="accent2">
                    <a:shade val="100000"/>
                    <a:lumMod val="100000"/>
                    <a:satMod val="110000"/>
                  </a:schemeClr>
                </a:gs>
                <a:gs pos="100000">
                  <a:schemeClr val="accent2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 xmlns:a="http://schemas.openxmlformats.org/drawingml/2006/main">
              <a:noFill/>
            </a:ln>
          </c:spPr>
          <c:dLbls>
            <c:spPr>
              <a:noFill xmlns:a="http://schemas.openxmlformats.org/drawingml/2006/main"/>
              <a:ln xmlns:a="http://schemas.openxmlformats.org/drawingml/2006/main">
                <a:noFill/>
              </a:ln>
            </c:spPr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 u="none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9.966666666666667</c:v>
                </c:pt>
                <c:pt idx="1">
                  <c:v>0.9666666666666668</c:v>
                </c:pt>
                <c:pt idx="2">
                  <c:v>0.9666666666666668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</c:v>
                </c:pt>
                <c:pt idx="10">
                  <c:v>3.9833333333333325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2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984096720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2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0bbff202e64e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30</xdr:row>
      <xdr:rowOff>127000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cb2f351bea4925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39</xdr:row>
      <xdr:rowOff>91721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702f8364a74dbb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ca70c34f29458b"/>
        </a:graphicData>
      </a:graphic>
    </xdr:graphicFrame>
    <xdr:clientData/>
  </xdr:twoCellAnchor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4babaeaaca42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bb91023d4441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36</xdr:row>
      <xdr:rowOff>127506</xdr:rowOff>
    </xdr:to>
    <xdr:pic>
      <xdr:nvPicPr>
        <xdr:cNvPr id="1" name="/xl/media/image4.em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ca4bd205bd42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2a80db3f1c42c8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Dyan Ramdhani" id="{4FC76173-CA24-4C97-8D1C-E9DAA01D50AE}" userId="5013aa31352d86ff" providerId="Windows Live"/>
</xltc: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T10" dT="2026-09-05T08:56:51.35" personId="{4FC76173-CA24-4C97-8D1C-E9DAA01D50AE}" id="{79BD6EDE-8B48-4238-B383-17B9BE9F8B31}">
    <xltc:text>Re assay sampel 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5f0d71ccd141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b3f5ca2142db4a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b58df1a389844d2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1.xml" Id="R1599ebe7ac0446b8" /><Relationship Type="http://schemas.openxmlformats.org/officeDocument/2006/relationships/vmlDrawing" Target="/xl/drawings/vmldrawing.vml" Id="R1c8803d419734d0f" /><Relationship Type="http://schemas.microsoft.com/office/2017/10/relationships/threadedComment" Target="/xl/threadedcomments/threadedcomment.xml" Id="R0686847f21644e14" /><Relationship Type="http://schemas.openxmlformats.org/officeDocument/2006/relationships/drawing" Target="/xl/drawings/drawing4.xml" Id="R94feb40c7efc4a0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5.xml" Id="Re9b8a2542c9148b6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xSplit="2" topLeftCell="C1" activePane="topRight" state="frozen"/>
    </x:sheetView>
  </x:sheetViews>
  <x:sheetFormatPr defaultColWidth="14.44140625" defaultRowHeight="15"/>
  <x:cols>
    <x:col min="2" max="2" width="12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10" width="10.21875" customWidth="1"/>
    <x:col min="11" max="11" width="11" hidden="0" customWidth="1"/>
    <x:col min="12" max="13" width="5.77734375" customWidth="1"/>
    <x:col min="14" max="14" width="11" hidden="0" customWidth="1"/>
    <x:col min="15" max="15" width="13" hidden="0" customWidth="1"/>
    <x:col min="16" max="16" width="13" hidden="0" customWidth="1"/>
    <x:col min="20" max="20" width="13" style="61" hidden="0" customWidth="1"/>
    <x:col min="21" max="21" width="13" style="89" hidden="0" customWidth="1"/>
    <x:col min="25" max="25" width="13" hidden="0" customWidth="1"/>
    <x:col min="26" max="26" width="12" hidden="0" customWidth="1"/>
    <x:col min="27" max="27" width="12" hidden="0" customWidth="1"/>
    <x:col min="28" max="28" width="12" hidden="0" customWidth="1"/>
    <x:col min="29" max="31" width="8.44140625" customWidth="1"/>
    <x:col min="32" max="33" width="10.5546875" customWidth="1"/>
    <x:col min="41" max="41" width="12" hidden="0" customWidth="1"/>
    <x:col min="9" max="9" width="11" hidden="0" customWidth="1"/>
    <x:col min="10" max="10" width="11" hidden="0" customWidth="1"/>
    <x:col min="12" max="12" width="11" hidden="0" customWidth="1"/>
    <x:col min="13" max="13" width="11" hidden="0" customWidth="1"/>
    <x:col min="17" max="17" width="13" hidden="0" customWidth="1"/>
    <x:col min="18" max="18" width="13" hidden="0" customWidth="1"/>
    <x:col min="19" max="19" width="13" hidden="0" customWidth="1"/>
    <x:col min="22" max="22" width="13" hidden="0" customWidth="1"/>
    <x:col min="23" max="23" width="13" hidden="0" customWidth="1"/>
    <x:col min="24" max="24" width="13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12" hidden="0" customWidth="1"/>
    <x:col min="36" max="36" width="12" hidden="0" customWidth="1"/>
    <x:col min="37" max="37" width="12" hidden="0" customWidth="1"/>
    <x:col min="38" max="38" width="12" hidden="0" customWidth="1"/>
    <x:col min="39" max="39" width="12" hidden="0" customWidth="1"/>
    <x:col min="40" max="40" width="12" hidden="0" customWidth="1"/>
    <x:col min="42" max="42" width="12" hidden="0" customWidth="1"/>
    <x:col min="43" max="43" width="12" hidden="0" customWidth="1"/>
    <x:col min="44" max="44" width="12" hidden="0" customWidth="1"/>
    <x:col min="45" max="45" width="12" hidden="0" customWidth="1"/>
  </x:cols>
  <x:sheetData>
    <x:row r="1" ht="24" customHeight="1">
      <x:c r="A1" s="918"/>
      <x:c r="B1" s="918"/>
      <x:c r="C1" s="919"/>
      <x:c r="D1" s="920"/>
      <x:c r="E1" s="920"/>
      <x:c r="F1" s="918"/>
      <x:c r="G1" s="920"/>
      <x:c r="H1" s="1670" t="s">
        <x:v>0</x:v>
      </x:c>
      <x:c r="I1" s="1670"/>
      <x:c r="J1" s="1670"/>
      <x:c r="K1" s="1670"/>
      <x:c r="L1" s="1670"/>
      <x:c r="M1" s="1670"/>
      <x:c r="N1" s="1670"/>
      <x:c r="O1" s="1670"/>
      <x:c r="P1" s="1670"/>
      <x:c r="Q1" s="1670"/>
      <x:c r="R1" s="1670"/>
      <x:c r="S1" s="1670"/>
      <x:c r="T1" s="1670"/>
      <x:c r="U1" s="1670"/>
      <x:c r="V1" s="1670"/>
      <x:c r="W1" s="1670"/>
      <x:c r="X1" s="1670"/>
      <x:c r="Y1" s="1670"/>
      <x:c r="Z1" s="1670"/>
      <x:c r="AA1" s="1670"/>
      <x:c r="AB1" s="1670"/>
      <x:c r="AC1" s="1670"/>
      <x:c r="AD1" s="1670"/>
      <x:c r="AE1" s="1670"/>
      <x:c r="AF1" s="1670"/>
      <x:c r="AG1" s="1670"/>
      <x:c r="AH1" s="1670"/>
      <x:c r="AI1" s="1670"/>
      <x:c r="AJ1" s="1670"/>
      <x:c r="AK1" s="1670"/>
      <x:c r="AL1" s="1670"/>
      <x:c r="AM1" s="1670"/>
      <x:c r="AN1" s="1670"/>
      <x:c r="AO1" s="1670"/>
      <x:c r="AP1" s="1670"/>
      <x:c r="AQ1" s="1670"/>
      <x:c r="AR1" s="1670"/>
      <x:c r="AS1" s="1670"/>
    </x:row>
    <x:row r="2" ht="18" customHeight="1">
      <x:c r="A2" s="918"/>
      <x:c r="B2" s="918"/>
      <x:c r="C2" s="919"/>
      <x:c r="D2" s="920"/>
      <x:c r="E2" s="920"/>
      <x:c r="F2" s="918"/>
      <x:c r="G2" s="918"/>
      <x:c r="H2" s="1675" t="s">
        <x:v>1</x:v>
      </x:c>
      <x:c r="I2" s="1675"/>
      <x:c r="J2" s="1675"/>
      <x:c r="K2" s="1675"/>
      <x:c r="L2" s="1675"/>
      <x:c r="M2" s="1675"/>
      <x:c r="N2" s="1675"/>
      <x:c r="O2" s="1675"/>
      <x:c r="P2" s="1675"/>
      <x:c r="Q2" s="1675"/>
      <x:c r="R2" s="1675"/>
      <x:c r="S2" s="1675"/>
      <x:c r="T2" s="1675"/>
      <x:c r="U2" s="1675"/>
      <x:c r="V2" s="1675"/>
      <x:c r="W2" s="1675"/>
      <x:c r="X2" s="1675"/>
      <x:c r="Y2" s="1675"/>
      <x:c r="Z2" s="1675"/>
      <x:c r="AA2" s="1675"/>
      <x:c r="AB2" s="1675"/>
      <x:c r="AC2" s="1675"/>
      <x:c r="AD2" s="1675"/>
      <x:c r="AE2" s="1675"/>
      <x:c r="AF2" s="1675"/>
      <x:c r="AG2" s="1675"/>
      <x:c r="AH2" s="1675"/>
      <x:c r="AI2" s="1675"/>
      <x:c r="AJ2" s="1675"/>
      <x:c r="AK2" s="1675"/>
      <x:c r="AL2" s="1675"/>
      <x:c r="AM2" s="1675"/>
      <x:c r="AN2" s="1675"/>
      <x:c r="AO2" s="1675"/>
      <x:c r="AP2" s="1675"/>
      <x:c r="AQ2" s="1675"/>
      <x:c r="AR2" s="1675"/>
      <x:c r="AS2" s="1675"/>
    </x:row>
    <x:row r="3" ht="25.799999237060547">
      <x:c r="A3" s="918"/>
      <x:c r="B3" s="918"/>
      <x:c r="C3" s="919"/>
      <x:c r="D3" s="920"/>
      <x:c r="E3" s="920"/>
      <x:c r="F3" s="918"/>
      <x:c r="G3" s="918"/>
      <x:c r="H3" s="920"/>
      <x:c r="I3" s="918"/>
      <x:c r="J3" s="918"/>
      <x:c r="K3" s="918"/>
      <x:c r="L3" s="918"/>
      <x:c r="M3" s="918"/>
      <x:c r="N3" s="918"/>
      <x:c r="O3" s="918"/>
      <x:c r="P3" s="918"/>
      <x:c r="Q3" s="918"/>
      <x:c r="R3" s="918"/>
      <x:c r="S3" s="918"/>
      <x:c r="T3" s="918"/>
      <x:c r="U3" s="918"/>
      <x:c r="V3" s="918"/>
      <x:c r="W3" s="918"/>
      <x:c r="X3" s="918"/>
      <x:c r="Y3" s="918"/>
      <x:c r="Z3" s="918"/>
      <x:c r="AA3" s="918"/>
      <x:c r="AB3" s="918"/>
      <x:c r="AC3" s="918"/>
      <x:c r="AD3" s="918"/>
      <x:c r="AE3" s="918"/>
      <x:c r="AF3" s="918"/>
      <x:c r="AG3" s="918"/>
      <x:c r="AH3" s="918"/>
      <x:c r="AI3" s="918"/>
      <x:c r="AJ3" s="918"/>
      <x:c r="AK3" s="918"/>
      <x:c r="AL3" s="918"/>
      <x:c r="AM3" s="918"/>
      <x:c r="AN3" s="918"/>
      <x:c r="AO3" s="918"/>
      <x:c r="AP3" s="918"/>
      <x:c r="AQ3" s="918"/>
      <x:c r="AR3" s="918"/>
      <x:c r="AS3" s="918"/>
    </x:row>
    <x:row r="4">
      <x:c r="A4" s="918"/>
      <x:c r="B4" s="923"/>
      <x:c r="C4" s="924"/>
      <x:c r="D4" s="925"/>
      <x:c r="E4" s="925"/>
      <x:c r="F4" s="923"/>
      <x:c r="G4" s="923"/>
      <x:c r="H4" s="923"/>
      <x:c r="I4" s="924"/>
      <x:c r="J4" s="924"/>
      <x:c r="K4" s="925"/>
      <x:c r="L4" s="925"/>
      <x:c r="M4" s="925"/>
      <x:c r="N4" s="923"/>
      <x:c r="O4" s="923"/>
      <x:c r="P4" s="923"/>
      <x:c r="Q4" s="923"/>
      <x:c r="R4" s="923"/>
      <x:c r="S4" s="923"/>
      <x:c r="T4" s="925"/>
      <x:c r="U4" s="926"/>
      <x:c r="V4" s="923"/>
      <x:c r="W4" s="923"/>
      <x:c r="X4" s="923"/>
      <x:c r="Y4" s="923"/>
      <x:c r="Z4" s="923"/>
      <x:c r="AA4" s="923"/>
      <x:c r="AB4" s="923"/>
      <x:c r="AC4" s="923"/>
      <x:c r="AD4" s="923"/>
      <x:c r="AE4" s="923"/>
      <x:c r="AF4" s="923"/>
      <x:c r="AG4" s="923"/>
      <x:c r="AH4" s="923"/>
      <x:c r="AI4" s="923"/>
      <x:c r="AJ4" s="918"/>
      <x:c r="AK4" s="918"/>
      <x:c r="AL4" s="918"/>
      <x:c r="AM4" s="918"/>
      <x:c r="AN4" s="918"/>
      <x:c r="AO4" s="918"/>
      <x:c r="AP4" s="918"/>
      <x:c r="AQ4" s="918"/>
      <x:c r="AR4" s="918"/>
      <x:c r="AS4" s="918"/>
    </x:row>
    <x:row r="5" ht="22" customHeight="1">
      <x:c r="A5" s="927"/>
      <x:c r="B5" s="1697" t="s">
        <x:v>2</x:v>
      </x:c>
      <x:c r="C5" s="1698" t="s">
        <x:v>3</x:v>
      </x:c>
      <x:c r="D5" s="1697"/>
      <x:c r="E5" s="1697"/>
      <x:c r="F5" s="1697"/>
      <x:c r="G5" s="1697"/>
      <x:c r="H5" s="1697"/>
      <x:c r="I5" s="1698" t="s">
        <x:v>4</x:v>
      </x:c>
      <x:c r="J5" s="1698" t="s">
        <x:v>5</x:v>
      </x:c>
      <x:c r="K5" s="1697" t="s">
        <x:v>6</x:v>
      </x:c>
      <x:c r="L5" s="1697"/>
      <x:c r="M5" s="1697"/>
      <x:c r="N5" s="1697" t="s">
        <x:v>7</x:v>
      </x:c>
      <x:c r="O5" s="1697" t="s">
        <x:v>8</x:v>
      </x:c>
      <x:c r="P5" s="1697"/>
      <x:c r="Q5" s="1697"/>
      <x:c r="R5" s="1697"/>
      <x:c r="S5" s="1697"/>
      <x:c r="T5" s="1697"/>
      <x:c r="U5" s="1697"/>
      <x:c r="V5" s="1697"/>
      <x:c r="W5" s="1697"/>
      <x:c r="X5" s="1697"/>
      <x:c r="Y5" s="1697"/>
      <x:c r="Z5" s="1697" t="s">
        <x:v>9</x:v>
      </x:c>
      <x:c r="AA5" s="1697"/>
      <x:c r="AB5" s="1697"/>
      <x:c r="AC5" s="1697"/>
      <x:c r="AD5" s="1697"/>
      <x:c r="AE5" s="1697"/>
      <x:c r="AF5" s="1697"/>
      <x:c r="AG5" s="1697"/>
      <x:c r="AH5" s="1697" t="s">
        <x:v>10</x:v>
      </x:c>
      <x:c r="AI5" s="1697"/>
      <x:c r="AJ5" s="1697" t="s">
        <x:v>11</x:v>
      </x:c>
      <x:c r="AK5" s="1697"/>
      <x:c r="AL5" s="1697"/>
      <x:c r="AM5" s="1697"/>
      <x:c r="AN5" s="1697"/>
      <x:c r="AO5" s="1697"/>
      <x:c r="AP5" s="1697" t="s">
        <x:v>12</x:v>
      </x:c>
      <x:c r="AQ5" s="1697"/>
      <x:c r="AR5" s="1697"/>
      <x:c r="AS5" s="1697" t="s">
        <x:v>13</x:v>
      </x:c>
    </x:row>
    <x:row r="6" ht="24" customHeight="1">
      <x:c r="A6" s="927"/>
      <x:c r="B6" s="1719"/>
      <x:c r="C6" s="1720" t="s">
        <x:v>14</x:v>
      </x:c>
      <x:c r="D6" s="1719" t="s">
        <x:v>15</x:v>
      </x:c>
      <x:c r="E6" s="1719" t="s">
        <x:v>16</x:v>
      </x:c>
      <x:c r="F6" s="1719" t="s">
        <x:v>17</x:v>
      </x:c>
      <x:c r="G6" s="1719" t="s">
        <x:v>18</x:v>
      </x:c>
      <x:c r="H6" s="1719" t="s">
        <x:v>19</x:v>
      </x:c>
      <x:c r="I6" s="1719"/>
      <x:c r="J6" s="1720"/>
      <x:c r="K6" s="1719" t="s">
        <x:v>20</x:v>
      </x:c>
      <x:c r="L6" s="1719" t="s">
        <x:v>21</x:v>
      </x:c>
      <x:c r="M6" s="1719" t="s">
        <x:v>22</x:v>
      </x:c>
      <x:c r="N6" s="1719"/>
      <x:c r="O6" s="1719" t="s">
        <x:v>23</x:v>
      </x:c>
      <x:c r="P6" s="1719" t="s">
        <x:v>24</x:v>
      </x:c>
      <x:c r="Q6" s="1719" t="s">
        <x:v>25</x:v>
      </x:c>
      <x:c r="R6" s="1719" t="s">
        <x:v>26</x:v>
      </x:c>
      <x:c r="S6" s="1719" t="s">
        <x:v>27</x:v>
      </x:c>
      <x:c r="T6" s="1719" t="s">
        <x:v>28</x:v>
      </x:c>
      <x:c r="U6" s="1721" t="s">
        <x:v>29</x:v>
      </x:c>
      <x:c r="V6" s="1719" t="s">
        <x:v>30</x:v>
      </x:c>
      <x:c r="W6" s="1719" t="s">
        <x:v>31</x:v>
      </x:c>
      <x:c r="X6" s="1719" t="s">
        <x:v>32</x:v>
      </x:c>
      <x:c r="Y6" s="1719" t="s">
        <x:v>33</x:v>
      </x:c>
      <x:c r="Z6" s="1719" t="s">
        <x:v>34</x:v>
      </x:c>
      <x:c r="AA6" s="1719" t="s">
        <x:v>35</x:v>
      </x:c>
      <x:c r="AB6" s="1719" t="s">
        <x:v>36</x:v>
      </x:c>
      <x:c r="AC6" s="1719" t="s">
        <x:v>37</x:v>
      </x:c>
      <x:c r="AD6" s="1719" t="s">
        <x:v>38</x:v>
      </x:c>
      <x:c r="AE6" s="1719" t="s">
        <x:v>39</x:v>
      </x:c>
      <x:c r="AF6" s="1719" t="s">
        <x:v>40</x:v>
      </x:c>
      <x:c r="AG6" s="1719" t="s">
        <x:v>41</x:v>
      </x:c>
      <x:c r="AH6" s="1719" t="s">
        <x:v>42</x:v>
      </x:c>
      <x:c r="AI6" s="1719" t="s">
        <x:v>43</x:v>
      </x:c>
      <x:c r="AJ6" s="1719" t="s">
        <x:v>44</x:v>
      </x:c>
      <x:c r="AK6" s="1719" t="s">
        <x:v>36</x:v>
      </x:c>
      <x:c r="AL6" s="1719" t="s">
        <x:v>37</x:v>
      </x:c>
      <x:c r="AM6" s="1719" t="s">
        <x:v>38</x:v>
      </x:c>
      <x:c r="AN6" s="1719" t="s">
        <x:v>39</x:v>
      </x:c>
      <x:c r="AO6" s="1719" t="s">
        <x:v>40</x:v>
      </x:c>
      <x:c r="AP6" s="1719" t="s">
        <x:v>45</x:v>
      </x:c>
      <x:c r="AQ6" s="1719" t="s">
        <x:v>46</x:v>
      </x:c>
      <x:c r="AR6" s="1719"/>
      <x:c r="AS6" s="1719" t="s">
        <x:v>47</x:v>
      </x:c>
    </x:row>
    <x:row r="7" ht="14.399999618530273">
      <x:c r="A7" s="929"/>
      <x:c r="B7" s="930">
        <x:v>46174</x:v>
      </x:c>
      <x:c r="C7" s="931">
        <x:f>Crushing!N6</x:f>
        <x:v>0</x:v>
      </x:c>
      <x:c r="D7" s="931">
        <x:f>C7</x:f>
        <x:v>0</x:v>
      </x:c>
      <x:c r="E7" s="931" t="e">
        <x:f>C7/I7</x:f>
        <x:v>#DIV/0!</x:v>
      </x:c>
      <x:c r="F7" s="932"/>
      <x:c r="G7" s="933">
        <x:f>C7*F7</x:f>
        <x:v>0</x:v>
      </x:c>
      <x:c r="H7" s="934">
        <x:f>G7/1000</x:f>
        <x:v>0</x:v>
      </x:c>
      <x:c r="I7" s="931"/>
      <x:c r="J7" s="931">
        <x:v>0</x:v>
      </x:c>
      <x:c r="K7" s="868"/>
      <x:c r="L7" s="868">
        <x:f>J7/24</x:f>
        <x:v>0</x:v>
      </x:c>
      <x:c r="M7" s="868">
        <x:v>1</x:v>
      </x:c>
      <x:c r="N7" s="868">
        <x:f>IF(L7=100%,I7/24*100%,L7)</x:f>
        <x:v>0</x:v>
      </x:c>
      <x:c r="O7" s="935"/>
      <x:c r="P7" s="935"/>
      <x:c r="Q7" s="932"/>
      <x:c r="R7" s="932"/>
      <x:c r="S7" s="932"/>
      <x:c r="T7" s="932">
        <x:f>(O7*R7)-(S7*O7)</x:f>
        <x:v>0</x:v>
      </x:c>
      <x:c r="U7" s="868" t="e">
        <x:f>((R7-S7)/R7)</x:f>
        <x:v>#DIV/0!</x:v>
      </x:c>
      <x:c r="V7" s="936"/>
      <x:c r="W7" s="936"/>
      <x:c r="X7" s="936"/>
      <x:c r="Y7" s="936"/>
      <x:c r="Z7" s="932">
        <x:f>'Reagent Consumption'!O7</x:f>
        <x:v>0</x:v>
      </x:c>
      <x:c r="AA7" s="931">
        <x:f>'Fuel Consumption'!F4</x:f>
        <x:v>0</x:v>
      </x:c>
      <x:c r="AB7" s="932">
        <x:f>'Reagent Consumption'!Q7</x:f>
        <x:v>0</x:v>
      </x:c>
      <x:c r="AC7" s="932">
        <x:f>'Reagent Consumption'!P7</x:f>
        <x:v>0</x:v>
      </x:c>
      <x:c r="AD7" s="932">
        <x:f>'Reagent Consumption'!R7</x:f>
        <x:v>0</x:v>
      </x:c>
      <x:c r="AE7" s="932">
        <x:f>'Reagent Consumption'!S7</x:f>
        <x:v>0</x:v>
      </x:c>
      <x:c r="AF7" s="932">
        <x:f>'Reagent Consumption'!T7</x:f>
        <x:v>0</x:v>
      </x:c>
      <x:c r="AG7" s="932">
        <x:f>'Fuel Consumption'!F4</x:f>
        <x:v>0</x:v>
      </x:c>
      <x:c r="AH7" s="932"/>
      <x:c r="AI7" s="932"/>
      <x:c r="AJ7" s="932"/>
      <x:c r="AK7" s="932"/>
      <x:c r="AL7" s="932"/>
      <x:c r="AM7" s="932"/>
      <x:c r="AN7" s="932"/>
      <x:c r="AO7" s="932"/>
      <x:c r="AP7" s="932"/>
      <x:c r="AQ7" s="936"/>
      <x:c r="AR7" s="918"/>
      <x:c r="AS7" s="918" t="s">
        <x:v>48</x:v>
      </x:c>
    </x:row>
    <x:row r="8" ht="14.399999618530273">
      <x:c r="A8" s="929"/>
      <x:c r="B8" s="930">
        <x:v>46175</x:v>
      </x:c>
      <x:c r="C8" s="931">
        <x:f>Crushing!N8</x:f>
        <x:v>78.043500000000009</x:v>
      </x:c>
      <x:c r="D8" s="931">
        <x:f t="shared" ref="D8:D13" si="0">D7+C8</x:f>
        <x:v>78.043500000000009</x:v>
      </x:c>
      <x:c r="E8" s="931">
        <x:f t="shared" ref="E8:E11" si="1">C8/I8</x:f>
        <x:v>7.0734290030211486</x:v>
      </x:c>
      <x:c r="F8" s="932">
        <x:v>1.45</x:v>
      </x:c>
      <x:c r="G8" s="931">
        <x:f>C8*F8</x:f>
        <x:v>113.16307500000001</x:v>
      </x:c>
      <x:c r="H8" s="934">
        <x:f>G8/1000</x:f>
        <x:v>0.113163075</x:v>
      </x:c>
      <x:c r="I8" s="931">
        <x:f>'Crushing Down Time Hours'!L7</x:f>
        <x:v>11.033333333333333</x:v>
      </x:c>
      <x:c r="J8" s="931">
        <x:v>0</x:v>
      </x:c>
      <x:c r="K8" s="868"/>
      <x:c r="L8" s="868">
        <x:f t="shared" ref="L8:L45" si="2">J8/24</x:f>
        <x:v>0</x:v>
      </x:c>
      <x:c r="M8" s="868">
        <x:v>1</x:v>
      </x:c>
      <x:c r="N8" s="868">
        <x:f>IF(L8=100%,I8/24*100%,L8)</x:f>
        <x:v>0</x:v>
      </x:c>
      <x:c r="O8" s="937"/>
      <x:c r="P8" s="937"/>
      <x:c r="Q8" s="936"/>
      <x:c r="R8" s="936"/>
      <x:c r="S8" s="936"/>
      <x:c r="T8" s="932">
        <x:f t="shared" ref="T8:T37" si="3">(P8*R8)-(S8*P8)</x:f>
        <x:v>0</x:v>
      </x:c>
      <x:c r="U8" s="868" t="e">
        <x:f t="shared" ref="U8:U37" si="4">((R8-S8)/R8)</x:f>
        <x:v>#DIV/0!</x:v>
      </x:c>
      <x:c r="V8" s="936"/>
      <x:c r="W8" s="936"/>
      <x:c r="X8" s="936"/>
      <x:c r="Y8" s="936"/>
      <x:c r="Z8" s="932">
        <x:f>'Reagent Consumption'!O8</x:f>
        <x:v>0</x:v>
      </x:c>
      <x:c r="AA8" s="931">
        <x:f>'Fuel Consumption'!F5</x:f>
        <x:v>0</x:v>
      </x:c>
      <x:c r="AB8" s="932">
        <x:f>'Reagent Consumption'!Q8</x:f>
        <x:v>0</x:v>
      </x:c>
      <x:c r="AC8" s="932">
        <x:f>'Reagent Consumption'!P8</x:f>
        <x:v>0</x:v>
      </x:c>
      <x:c r="AD8" s="932">
        <x:f>'Reagent Consumption'!R8</x:f>
        <x:v>0</x:v>
      </x:c>
      <x:c r="AE8" s="932">
        <x:f>'Reagent Consumption'!S8</x:f>
        <x:v>0</x:v>
      </x:c>
      <x:c r="AF8" s="932">
        <x:f>'Reagent Consumption'!T8</x:f>
        <x:v>0</x:v>
      </x:c>
      <x:c r="AG8" s="932">
        <x:f>'Fuel Consumption'!F5</x:f>
        <x:v>0</x:v>
      </x:c>
      <x:c r="AH8" s="932"/>
      <x:c r="AI8" s="932"/>
      <x:c r="AJ8" s="932"/>
      <x:c r="AK8" s="932"/>
      <x:c r="AL8" s="932"/>
      <x:c r="AM8" s="932"/>
      <x:c r="AN8" s="932"/>
      <x:c r="AO8" s="932"/>
      <x:c r="AP8" s="932"/>
      <x:c r="AQ8" s="936"/>
      <x:c r="AR8" s="918"/>
      <x:c r="AS8" s="918" t="s">
        <x:v>49</x:v>
      </x:c>
    </x:row>
    <x:row r="9" ht="14.399999618530273">
      <x:c r="A9" s="929"/>
      <x:c r="B9" s="930">
        <x:v>46176</x:v>
      </x:c>
      <x:c r="C9" s="931">
        <x:f>Crushing!N10</x:f>
        <x:v>17.712000000000003</x:v>
      </x:c>
      <x:c r="D9" s="931">
        <x:f t="shared" si="0"/>
        <x:v>95.755500000000012</x:v>
      </x:c>
      <x:c r="E9" s="931">
        <x:f t="shared" si="1"/>
        <x:v>1.6053172205438069</x:v>
      </x:c>
      <x:c r="F9" s="938">
        <x:v>1.45</x:v>
      </x:c>
      <x:c r="G9" s="939">
        <x:f t="shared" ref="G9:G16" si="5">F9*C9</x:f>
        <x:v>25.682400000000005</x:v>
      </x:c>
      <x:c r="H9" s="940">
        <x:f t="shared" ref="H9:H17" si="6">G9/1000</x:f>
        <x:v>2.5682400000000005E-2</x:v>
      </x:c>
      <x:c r="I9" s="931">
        <x:f>'Crushing Down Time Hours'!L8</x:f>
        <x:v>11.033333333333333</x:v>
      </x:c>
      <x:c r="J9" s="931">
        <x:v>0</x:v>
      </x:c>
      <x:c r="K9" s="868"/>
      <x:c r="L9" s="868">
        <x:f t="shared" si="2"/>
        <x:v>0</x:v>
      </x:c>
      <x:c r="M9" s="868">
        <x:v>1</x:v>
      </x:c>
      <x:c r="N9" s="868">
        <x:f>IF(L9=100%,(I9/24),L9)</x:f>
        <x:v>0</x:v>
      </x:c>
      <x:c r="O9" s="937"/>
      <x:c r="P9" s="937"/>
      <x:c r="Q9" s="936"/>
      <x:c r="R9" s="936"/>
      <x:c r="S9" s="936"/>
      <x:c r="T9" s="932">
        <x:f t="shared" si="3"/>
        <x:v>0</x:v>
      </x:c>
      <x:c r="U9" s="868" t="e">
        <x:f>((R9-S9)/R9)</x:f>
        <x:v>#DIV/0!</x:v>
      </x:c>
      <x:c r="V9" s="936"/>
      <x:c r="W9" s="936"/>
      <x:c r="X9" s="936"/>
      <x:c r="Y9" s="936"/>
      <x:c r="Z9" s="932">
        <x:f>'Reagent Consumption'!O9</x:f>
        <x:v>0</x:v>
      </x:c>
      <x:c r="AA9" s="931">
        <x:f>'Fuel Consumption'!F6</x:f>
        <x:v>0</x:v>
      </x:c>
      <x:c r="AB9" s="932">
        <x:f>'Reagent Consumption'!Q9</x:f>
        <x:v>0</x:v>
      </x:c>
      <x:c r="AC9" s="932">
        <x:f>'Reagent Consumption'!P9</x:f>
        <x:v>0</x:v>
      </x:c>
      <x:c r="AD9" s="932">
        <x:f>'Reagent Consumption'!R9</x:f>
        <x:v>0</x:v>
      </x:c>
      <x:c r="AE9" s="932">
        <x:f>'Reagent Consumption'!S9</x:f>
        <x:v>0</x:v>
      </x:c>
      <x:c r="AF9" s="932">
        <x:f>'Reagent Consumption'!T9</x:f>
        <x:v>0</x:v>
      </x:c>
      <x:c r="AG9" s="932">
        <x:f>'Fuel Consumption'!F6</x:f>
        <x:v>0</x:v>
      </x:c>
      <x:c r="AH9" s="932"/>
      <x:c r="AI9" s="932"/>
      <x:c r="AJ9" s="932"/>
      <x:c r="AK9" s="932"/>
      <x:c r="AL9" s="932"/>
      <x:c r="AM9" s="932"/>
      <x:c r="AN9" s="932"/>
      <x:c r="AO9" s="932"/>
      <x:c r="AP9" s="932"/>
      <x:c r="AQ9" s="936"/>
      <x:c r="AR9" s="918"/>
      <x:c r="AS9" s="918" t="s">
        <x:v>50</x:v>
      </x:c>
    </x:row>
    <x:row r="10" ht="14.399999618530273">
      <x:c r="A10" s="929"/>
      <x:c r="B10" s="930">
        <x:v>46177</x:v>
      </x:c>
      <x:c r="C10" s="931">
        <x:f>Crushing!N12</x:f>
        <x:v>157.9905</x:v>
      </x:c>
      <x:c r="D10" s="931">
        <x:f t="shared" si="0"/>
        <x:v>253.74600000000001</x:v>
      </x:c>
      <x:c r="E10" s="931">
        <x:f t="shared" si="1"/>
        <x:v>16.74810954063604</x:v>
      </x:c>
      <x:c r="F10" s="932">
        <x:v>1.45</x:v>
      </x:c>
      <x:c r="G10" s="939">
        <x:f t="shared" si="5"/>
        <x:v>229.08622499999998</x:v>
      </x:c>
      <x:c r="H10" s="940">
        <x:f t="shared" si="6"/>
        <x:v>0.22908622499999998</x:v>
      </x:c>
      <x:c r="I10" s="931">
        <x:f>'Crushing Down Time Hours'!L9</x:f>
        <x:v>9.4333333333333353</x:v>
      </x:c>
      <x:c r="J10" s="931">
        <x:v>0</x:v>
      </x:c>
      <x:c r="K10" s="868"/>
      <x:c r="L10" s="868">
        <x:f t="shared" si="2"/>
        <x:v>0</x:v>
      </x:c>
      <x:c r="M10" s="868">
        <x:v>1</x:v>
      </x:c>
      <x:c r="N10" s="868">
        <x:f t="shared" ref="N10:N45" si="7">IF(L10=100%,I10/24*100%,L10)</x:f>
        <x:v>0</x:v>
      </x:c>
      <x:c r="O10" s="937"/>
      <x:c r="P10" s="937"/>
      <x:c r="Q10" s="936"/>
      <x:c r="R10" s="929"/>
      <x:c r="S10" s="936"/>
      <x:c r="T10" s="932">
        <x:f t="shared" si="3"/>
        <x:v>0</x:v>
      </x:c>
      <x:c r="U10" s="868" t="e">
        <x:f>((R10-S10)/R10)</x:f>
        <x:v>#DIV/0!</x:v>
      </x:c>
      <x:c r="V10" s="936"/>
      <x:c r="W10" s="936"/>
      <x:c r="X10" s="936"/>
      <x:c r="Y10" s="936"/>
      <x:c r="Z10" s="932">
        <x:f>'Reagent Consumption'!O10</x:f>
        <x:v>150</x:v>
      </x:c>
      <x:c r="AA10" s="931">
        <x:f>'Fuel Consumption'!F7</x:f>
        <x:v>0</x:v>
      </x:c>
      <x:c r="AB10" s="932">
        <x:f>'Reagent Consumption'!Q10</x:f>
        <x:v>0</x:v>
      </x:c>
      <x:c r="AC10" s="932">
        <x:f>'Reagent Consumption'!P10</x:f>
        <x:v>250</x:v>
      </x:c>
      <x:c r="AD10" s="932">
        <x:f>'Reagent Consumption'!R10</x:f>
        <x:v>0</x:v>
      </x:c>
      <x:c r="AE10" s="932">
        <x:f>'Reagent Consumption'!S10</x:f>
        <x:v>0</x:v>
      </x:c>
      <x:c r="AF10" s="932">
        <x:f>'Reagent Consumption'!T10</x:f>
        <x:v>0</x:v>
      </x:c>
      <x:c r="AG10" s="932">
        <x:f>'Fuel Consumption'!F7</x:f>
        <x:v>0</x:v>
      </x:c>
      <x:c r="AH10" s="932"/>
      <x:c r="AI10" s="932"/>
      <x:c r="AJ10" s="932"/>
      <x:c r="AK10" s="932"/>
      <x:c r="AL10" s="932"/>
      <x:c r="AM10" s="932"/>
      <x:c r="AN10" s="932"/>
      <x:c r="AO10" s="932"/>
      <x:c r="AP10" s="932"/>
      <x:c r="AQ10" s="936"/>
      <x:c r="AR10" s="918"/>
      <x:c r="AS10" s="918" t="s">
        <x:v>51</x:v>
      </x:c>
    </x:row>
    <x:row r="11" ht="14.399999618530273">
      <x:c r="A11" s="929"/>
      <x:c r="B11" s="930">
        <x:v>46252</x:v>
      </x:c>
      <x:c r="C11" s="931">
        <x:f>Crushing!N14</x:f>
        <x:v>37.919199999999996</x:v>
      </x:c>
      <x:c r="D11" s="931">
        <x:f t="shared" si="0"/>
        <x:v>291.66520000000003</x:v>
      </x:c>
      <x:c r="E11" s="931">
        <x:f t="shared" si="1"/>
        <x:v>18.648786885245901</x:v>
      </x:c>
      <x:c r="F11" s="932">
        <x:v>0.77</x:v>
      </x:c>
      <x:c r="G11" s="939">
        <x:f t="shared" si="5"/>
        <x:v>29.197783999999999</x:v>
      </x:c>
      <x:c r="H11" s="940">
        <x:f t="shared" si="6"/>
        <x:v>2.9197783999999997E-2</x:v>
      </x:c>
      <x:c r="I11" s="931">
        <x:f>'Crushing Down Time Hours'!L6</x:f>
        <x:v>2.0333333333333332</x:v>
      </x:c>
      <x:c r="J11" s="931">
        <x:v>0</x:v>
      </x:c>
      <x:c r="K11" s="868">
        <x:f>'Crushing Down Time Hours'!M6</x:f>
        <x:v>0.16944444444444443</x:v>
      </x:c>
      <x:c r="L11" s="868">
        <x:f t="shared" si="2"/>
        <x:v>0</x:v>
      </x:c>
      <x:c r="M11" s="868">
        <x:v>1</x:v>
      </x:c>
      <x:c r="N11" s="868">
        <x:f t="shared" si="7"/>
        <x:v>0</x:v>
      </x:c>
      <x:c r="O11" s="936"/>
      <x:c r="P11" s="936"/>
      <x:c r="Q11" s="941"/>
      <x:c r="R11" s="937"/>
      <x:c r="S11" s="936"/>
      <x:c r="T11" s="932">
        <x:f t="shared" si="3"/>
        <x:v>0</x:v>
      </x:c>
      <x:c r="U11" s="868" t="e">
        <x:f>((Q12-S11)/Q12)</x:f>
        <x:v>#DIV/0!</x:v>
      </x:c>
      <x:c r="V11" s="936"/>
      <x:c r="W11" s="936"/>
      <x:c r="X11" s="936"/>
      <x:c r="Y11" s="936"/>
      <x:c r="Z11" s="932">
        <x:f>'Reagent Consumption'!O11</x:f>
        <x:v>225</x:v>
      </x:c>
      <x:c r="AA11" s="931">
        <x:f>'Fuel Consumption'!F8</x:f>
        <x:v>0</x:v>
      </x:c>
      <x:c r="AB11" s="932">
        <x:f>'Reagent Consumption'!Q11</x:f>
        <x:v>1000</x:v>
      </x:c>
      <x:c r="AC11" s="932">
        <x:f>'Reagent Consumption'!P11</x:f>
        <x:v>1250</x:v>
      </x:c>
      <x:c r="AD11" s="932">
        <x:f>'Reagent Consumption'!R11</x:f>
        <x:v>0</x:v>
      </x:c>
      <x:c r="AE11" s="932">
        <x:f>'Reagent Consumption'!S11</x:f>
        <x:v>0</x:v>
      </x:c>
      <x:c r="AF11" s="932">
        <x:f>'Reagent Consumption'!T11</x:f>
        <x:v>25</x:v>
      </x:c>
      <x:c r="AG11" s="932">
        <x:f>'Fuel Consumption'!F8</x:f>
        <x:v>0</x:v>
      </x:c>
      <x:c r="AH11" s="932"/>
      <x:c r="AI11" s="932"/>
      <x:c r="AJ11" s="932"/>
      <x:c r="AK11" s="932"/>
      <x:c r="AL11" s="932"/>
      <x:c r="AM11" s="932"/>
      <x:c r="AN11" s="932"/>
      <x:c r="AO11" s="932"/>
      <x:c r="AP11" s="932"/>
      <x:c r="AQ11" s="936"/>
      <x:c r="AR11" s="918"/>
      <x:c r="AS11" s="918" t="s">
        <x:v>52</x:v>
      </x:c>
    </x:row>
    <x:row r="12" ht="14.399999618530273">
      <x:c r="A12" s="929"/>
      <x:c r="B12" s="930">
        <x:v>46253</x:v>
      </x:c>
      <x:c r="C12" s="931">
        <x:f>Crushing!N16</x:f>
        <x:v>283.17079999999999</x:v>
      </x:c>
      <x:c r="D12" s="931">
        <x:f t="shared" si="0"/>
        <x:v>574.83600000000001</x:v>
      </x:c>
      <x:c r="E12" s="931">
        <x:f>C12/I12</x:f>
        <x:v>25.665027190332324</x:v>
      </x:c>
      <x:c r="F12" s="942">
        <x:v>1.0209999999999999</x:v>
      </x:c>
      <x:c r="G12" s="939">
        <x:f>F12*C12</x:f>
        <x:v>289.11738679999996</x:v>
      </x:c>
      <x:c r="H12" s="940">
        <x:f t="shared" si="6"/>
        <x:v>0.28911738679999999</x:v>
      </x:c>
      <x:c r="I12" s="931">
        <x:f>'Crushing Down Time Hours'!L7</x:f>
        <x:v>11.033333333333333</x:v>
      </x:c>
      <x:c r="J12" s="931">
        <x:v>0</x:v>
      </x:c>
      <x:c r="K12" s="868">
        <x:f>'Crushing Down Time Hours'!M7</x:f>
        <x:v>0.9194444444444444</x:v>
      </x:c>
      <x:c r="L12" s="868">
        <x:f t="shared" si="2"/>
        <x:v>0</x:v>
      </x:c>
      <x:c r="M12" s="868">
        <x:v>1</x:v>
      </x:c>
      <x:c r="N12" s="868">
        <x:f t="shared" si="7"/>
        <x:v>0</x:v>
      </x:c>
      <x:c r="O12" s="936"/>
      <x:c r="P12" s="936"/>
      <x:c r="Q12" s="941"/>
      <x:c r="R12" s="937"/>
      <x:c r="S12" s="936"/>
      <x:c r="T12" s="932">
        <x:f t="shared" si="3"/>
        <x:v>0</x:v>
      </x:c>
      <x:c r="U12" s="868" t="e">
        <x:f>((Q13-S12)/Q13)</x:f>
        <x:v>#DIV/0!</x:v>
      </x:c>
      <x:c r="V12" s="936"/>
      <x:c r="W12" s="936"/>
      <x:c r="X12" s="936"/>
      <x:c r="Y12" s="936"/>
      <x:c r="Z12" s="932">
        <x:f>'Reagent Consumption'!O13</x:f>
        <x:v>275</x:v>
      </x:c>
      <x:c r="AA12" s="931">
        <x:f>'Fuel Consumption'!F9</x:f>
        <x:v>0</x:v>
      </x:c>
      <x:c r="AB12" s="932">
        <x:f>'Reagent Consumption'!Q13</x:f>
        <x:v>1000</x:v>
      </x:c>
      <x:c r="AC12" s="932">
        <x:f>'Reagent Consumption'!P13</x:f>
        <x:v>0</x:v>
      </x:c>
      <x:c r="AD12" s="932">
        <x:f>'Reagent Consumption'!R13</x:f>
        <x:v>0</x:v>
      </x:c>
      <x:c r="AE12" s="932">
        <x:f>'Reagent Consumption'!S13</x:f>
        <x:v>0</x:v>
      </x:c>
      <x:c r="AF12" s="932">
        <x:f>'Reagent Consumption'!T13</x:f>
        <x:v>25</x:v>
      </x:c>
      <x:c r="AG12" s="932">
        <x:f>'Fuel Consumption'!F9</x:f>
        <x:v>0</x:v>
      </x:c>
      <x:c r="AH12" s="932"/>
      <x:c r="AI12" s="932"/>
      <x:c r="AJ12" s="932"/>
      <x:c r="AK12" s="932"/>
      <x:c r="AL12" s="932"/>
      <x:c r="AM12" s="932"/>
      <x:c r="AN12" s="932"/>
      <x:c r="AO12" s="932"/>
      <x:c r="AP12" s="932"/>
      <x:c r="AQ12" s="936"/>
      <x:c r="AR12" s="918"/>
      <x:c r="AS12" s="918" t="s">
        <x:v>53</x:v>
      </x:c>
    </x:row>
    <x:row r="13" ht="14.399999618530273">
      <x:c r="A13" s="929"/>
      <x:c r="B13" s="930">
        <x:v>46254</x:v>
      </x:c>
      <x:c r="C13" s="931">
        <x:f>Crushing!N18</x:f>
        <x:v>337.14449999999999</x:v>
      </x:c>
      <x:c r="D13" s="931">
        <x:f t="shared" si="0"/>
        <x:v>911.98050000000001</x:v>
      </x:c>
      <x:c r="E13" s="933">
        <x:f t="shared" ref="E13:E36" si="8">C13/I13</x:f>
        <x:v>33.658352745424288</x:v>
      </x:c>
      <x:c r="F13" s="932">
        <x:v>0.60399999999999998</x:v>
      </x:c>
      <x:c r="G13" s="931">
        <x:f>F13*C13</x:f>
        <x:v>203.635278</x:v>
      </x:c>
      <x:c r="H13" s="934">
        <x:f t="shared" si="6"/>
        <x:v>0.203635278</x:v>
      </x:c>
      <x:c r="I13" s="931">
        <x:f>'Crushing Down Time Hours'!L12</x:f>
        <x:v>10.016666666666667</x:v>
      </x:c>
      <x:c r="J13" s="931">
        <x:v>0</x:v>
      </x:c>
      <x:c r="K13" s="868">
        <x:f>'Crushing Down Time Hours'!M8</x:f>
        <x:v>0.9194444444444444</x:v>
      </x:c>
      <x:c r="L13" s="868">
        <x:f t="shared" si="2"/>
        <x:v>0</x:v>
      </x:c>
      <x:c r="M13" s="868">
        <x:v>1</x:v>
      </x:c>
      <x:c r="N13" s="868">
        <x:f t="shared" si="7"/>
        <x:v>0</x:v>
      </x:c>
      <x:c r="O13" s="936"/>
      <x:c r="P13" s="936"/>
      <x:c r="Q13" s="941"/>
      <x:c r="R13" s="937"/>
      <x:c r="S13" s="936"/>
      <x:c r="T13" s="932">
        <x:f t="shared" si="3"/>
        <x:v>0</x:v>
      </x:c>
      <x:c r="U13" s="868" t="e">
        <x:f>((Q14-S13)/Q14)</x:f>
        <x:v>#DIV/0!</x:v>
      </x:c>
      <x:c r="V13" s="936" t="s">
        <x:v>54</x:v>
      </x:c>
      <x:c r="W13" s="936"/>
      <x:c r="X13" s="936"/>
      <x:c r="Y13" s="936"/>
      <x:c r="Z13" s="932">
        <x:f>'Reagent Consumption'!O15</x:f>
        <x:v>100</x:v>
      </x:c>
      <x:c r="AA13" s="931">
        <x:f>'Fuel Consumption'!F10</x:f>
        <x:v>0</x:v>
      </x:c>
      <x:c r="AB13" s="932">
        <x:f>'Reagent Consumption'!Q15</x:f>
        <x:v>0</x:v>
      </x:c>
      <x:c r="AC13" s="932">
        <x:f>'Reagent Consumption'!P15</x:f>
        <x:v>0</x:v>
      </x:c>
      <x:c r="AD13" s="932">
        <x:f>'Reagent Consumption'!R15</x:f>
        <x:v>0</x:v>
      </x:c>
      <x:c r="AE13" s="932">
        <x:f>'Reagent Consumption'!S15</x:f>
        <x:v>0</x:v>
      </x:c>
      <x:c r="AF13" s="932">
        <x:f>'Reagent Consumption'!T15</x:f>
        <x:v>0</x:v>
      </x:c>
      <x:c r="AG13" s="932">
        <x:f>'Fuel Consumption'!F10</x:f>
        <x:v>0</x:v>
      </x:c>
      <x:c r="AH13" s="932"/>
      <x:c r="AI13" s="932"/>
      <x:c r="AJ13" s="932"/>
      <x:c r="AK13" s="932"/>
      <x:c r="AL13" s="932"/>
      <x:c r="AM13" s="932"/>
      <x:c r="AN13" s="932"/>
      <x:c r="AO13" s="932"/>
      <x:c r="AP13" s="932"/>
      <x:c r="AQ13" s="936"/>
      <x:c r="AR13" s="918"/>
      <x:c r="AS13" s="918" t="s">
        <x:v>55</x:v>
      </x:c>
    </x:row>
    <x:row r="14" ht="14.399999618530273">
      <x:c r="A14" s="929"/>
      <x:c r="B14" s="930">
        <x:v>46255</x:v>
      </x:c>
      <x:c r="C14" s="931">
        <x:f>Crushing!N20</x:f>
        <x:v>287.10449999999997</x:v>
      </x:c>
      <x:c r="D14" s="931">
        <x:f>D13+C14</x:f>
        <x:v>1199.085</x:v>
      </x:c>
      <x:c r="E14" s="933">
        <x:f t="shared" si="8"/>
        <x:v>30.43510600706713</x:v>
      </x:c>
      <x:c r="F14" s="932">
        <x:v>0.442</x:v>
      </x:c>
      <x:c r="G14" s="931">
        <x:f>F14*C14</x:f>
        <x:v>126.90018899999998</x:v>
      </x:c>
      <x:c r="H14" s="934">
        <x:f t="shared" si="6"/>
        <x:v>0.126900189</x:v>
      </x:c>
      <x:c r="I14" s="931">
        <x:f>'Crushing Down Time Hours'!L9</x:f>
        <x:v>9.4333333333333353</x:v>
      </x:c>
      <x:c r="J14" s="931">
        <x:v>0</x:v>
      </x:c>
      <x:c r="K14" s="868">
        <x:f>'Crushing Down Time Hours'!M9</x:f>
        <x:v>0.78611111111111132</x:v>
      </x:c>
      <x:c r="L14" s="868">
        <x:f t="shared" si="2"/>
        <x:v>0</x:v>
      </x:c>
      <x:c r="M14" s="868">
        <x:v>1</x:v>
      </x:c>
      <x:c r="N14" s="868">
        <x:f t="shared" si="7"/>
        <x:v>0</x:v>
      </x:c>
      <x:c r="O14" s="936"/>
      <x:c r="P14" s="936"/>
      <x:c r="Q14" s="941"/>
      <x:c r="R14" s="937"/>
      <x:c r="S14" s="936"/>
      <x:c r="T14" s="932">
        <x:f t="shared" si="3"/>
        <x:v>0</x:v>
      </x:c>
      <x:c r="U14" s="868" t="e">
        <x:f t="shared" si="4"/>
        <x:v>#DIV/0!</x:v>
      </x:c>
      <x:c r="V14" s="936"/>
      <x:c r="W14" s="936"/>
      <x:c r="X14" s="936"/>
      <x:c r="Y14" s="936"/>
      <x:c r="Z14" s="932">
        <x:f>'Reagent Consumption'!O16</x:f>
        <x:v>0</x:v>
      </x:c>
      <x:c r="AA14" s="931">
        <x:f>'Fuel Consumption'!F11</x:f>
        <x:v>0</x:v>
      </x:c>
      <x:c r="AB14" s="932">
        <x:f>'Reagent Consumption'!Q16</x:f>
        <x:v>0</x:v>
      </x:c>
      <x:c r="AC14" s="932">
        <x:f>'Reagent Consumption'!P16</x:f>
        <x:v>0</x:v>
      </x:c>
      <x:c r="AD14" s="932">
        <x:f>'Reagent Consumption'!R16</x:f>
        <x:v>0</x:v>
      </x:c>
      <x:c r="AE14" s="932">
        <x:f>'Reagent Consumption'!S16</x:f>
        <x:v>0</x:v>
      </x:c>
      <x:c r="AF14" s="932">
        <x:f>'Reagent Consumption'!T16</x:f>
        <x:v>0</x:v>
      </x:c>
      <x:c r="AG14" s="932">
        <x:f>'Fuel Consumption'!F11</x:f>
        <x:v>0</x:v>
      </x:c>
      <x:c r="AH14" s="932"/>
      <x:c r="AI14" s="932"/>
      <x:c r="AJ14" s="932"/>
      <x:c r="AK14" s="932"/>
      <x:c r="AL14" s="932"/>
      <x:c r="AM14" s="932"/>
      <x:c r="AN14" s="932"/>
      <x:c r="AO14" s="932"/>
      <x:c r="AP14" s="932"/>
      <x:c r="AQ14" s="936"/>
      <x:c r="AR14" s="918"/>
      <x:c r="AS14" s="918" t="s">
        <x:v>56</x:v>
      </x:c>
    </x:row>
    <x:row r="15" ht="14.399999618530273">
      <x:c r="A15" s="929"/>
      <x:c r="B15" s="930">
        <x:v>46256</x:v>
      </x:c>
      <x:c r="C15" s="931">
        <x:f>Crushing!N22</x:f>
        <x:v>197.0325</x:v>
      </x:c>
      <x:c r="D15" s="931">
        <x:f t="shared" ref="D15:D36" si="9">D14+C15</x:f>
        <x:v>1396.1175000000001</x:v>
      </x:c>
      <x:c r="E15" s="933">
        <x:f t="shared" si="8"/>
        <x:v>21.852033271719037</x:v>
      </x:c>
      <x:c r="F15" s="934">
        <x:f>AVERAGE('Rom File Inventory'!T93:T101)</x:f>
        <x:v>0.62933333333333319</x:v>
      </x:c>
      <x:c r="G15" s="931">
        <x:f t="shared" si="5"/>
        <x:v>123.99911999999998</x:v>
      </x:c>
      <x:c r="H15" s="934">
        <x:f t="shared" si="6"/>
        <x:v>0.12399911999999998</x:v>
      </x:c>
      <x:c r="I15" s="931">
        <x:f>'Crushing Down Time Hours'!L10</x:f>
        <x:v>9.0166666666666675</x:v>
      </x:c>
      <x:c r="J15" s="931">
        <x:v>0</x:v>
      </x:c>
      <x:c r="K15" s="868">
        <x:f>'Crushing Down Time Hours'!M10</x:f>
        <x:v>0.75138888888888899</x:v>
      </x:c>
      <x:c r="L15" s="868">
        <x:f t="shared" si="2"/>
        <x:v>0</x:v>
      </x:c>
      <x:c r="M15" s="868">
        <x:v>1</x:v>
      </x:c>
      <x:c r="N15" s="886">
        <x:f t="shared" si="7"/>
        <x:v>0</x:v>
      </x:c>
      <x:c r="O15" s="929"/>
      <x:c r="P15" s="929"/>
      <x:c r="Q15" s="936"/>
      <x:c r="R15" s="936"/>
      <x:c r="S15" s="936"/>
      <x:c r="T15" s="932">
        <x:f t="shared" si="3"/>
        <x:v>0</x:v>
      </x:c>
      <x:c r="U15" s="868" t="e">
        <x:f t="shared" si="4"/>
        <x:v>#DIV/0!</x:v>
      </x:c>
      <x:c r="V15" s="936"/>
      <x:c r="W15" s="936"/>
      <x:c r="X15" s="936"/>
      <x:c r="Y15" s="936"/>
      <x:c r="Z15" s="932">
        <x:f>'Reagent Consumption'!O17</x:f>
        <x:v>50</x:v>
      </x:c>
      <x:c r="AA15" s="931">
        <x:f>'Fuel Consumption'!F12</x:f>
        <x:v>0</x:v>
      </x:c>
      <x:c r="AB15" s="932">
        <x:f>'Reagent Consumption'!Q17</x:f>
        <x:v>0</x:v>
      </x:c>
      <x:c r="AC15" s="932">
        <x:f>'Reagent Consumption'!P17</x:f>
        <x:v>0</x:v>
      </x:c>
      <x:c r="AD15" s="932">
        <x:f>'Reagent Consumption'!R17</x:f>
        <x:v>0</x:v>
      </x:c>
      <x:c r="AE15" s="932">
        <x:f>'Reagent Consumption'!S17</x:f>
        <x:v>0</x:v>
      </x:c>
      <x:c r="AF15" s="932">
        <x:f>'Reagent Consumption'!T17</x:f>
        <x:v>0</x:v>
      </x:c>
      <x:c r="AG15" s="932">
        <x:f>'Fuel Consumption'!F12</x:f>
        <x:v>0</x:v>
      </x:c>
      <x:c r="AH15" s="932"/>
      <x:c r="AI15" s="932"/>
      <x:c r="AJ15" s="932"/>
      <x:c r="AK15" s="932"/>
      <x:c r="AL15" s="932"/>
      <x:c r="AM15" s="932"/>
      <x:c r="AN15" s="932"/>
      <x:c r="AO15" s="932"/>
      <x:c r="AP15" s="932"/>
      <x:c r="AQ15" s="936"/>
      <x:c r="AR15" s="918"/>
      <x:c r="AS15" s="918" t="s">
        <x:v>57</x:v>
      </x:c>
    </x:row>
    <x:row r="16" ht="14.399999618530273">
      <x:c r="A16" s="929"/>
      <x:c r="B16" s="930">
        <x:v>46257</x:v>
      </x:c>
      <x:c r="C16" s="931">
        <x:f>Crushing!N24</x:f>
        <x:v>0</x:v>
      </x:c>
      <x:c r="D16" s="931">
        <x:f t="shared" si="9"/>
        <x:v>1396.1175000000001</x:v>
      </x:c>
      <x:c r="E16" s="933">
        <x:f>C16/I16</x:f>
        <x:v>0</x:v>
      </x:c>
      <x:c r="F16" s="934"/>
      <x:c r="G16" s="931">
        <x:f t="shared" si="5"/>
        <x:v>0</x:v>
      </x:c>
      <x:c r="H16" s="934">
        <x:f t="shared" si="6"/>
        <x:v>0</x:v>
      </x:c>
      <x:c r="I16" s="931">
        <x:f>'Crushing Down Time Hours'!L11</x:f>
        <x:v>3.3333333333333333E-2</x:v>
      </x:c>
      <x:c r="J16" s="931">
        <x:v>0</x:v>
      </x:c>
      <x:c r="K16" s="868">
        <x:f>'Crushing Down Time Hours'!M11</x:f>
        <x:v>2.7777777777777779E-3</x:v>
      </x:c>
      <x:c r="L16" s="868">
        <x:f t="shared" si="2"/>
        <x:v>0</x:v>
      </x:c>
      <x:c r="M16" s="943">
        <x:v>1</x:v>
      </x:c>
      <x:c r="N16" s="890">
        <x:f t="shared" si="7"/>
        <x:v>0</x:v>
      </x:c>
      <x:c r="O16" s="937"/>
      <x:c r="P16" s="937"/>
      <x:c r="Q16" s="936"/>
      <x:c r="R16" s="936"/>
      <x:c r="S16" s="936"/>
      <x:c r="T16" s="932">
        <x:f t="shared" si="3"/>
        <x:v>0</x:v>
      </x:c>
      <x:c r="U16" s="868" t="e">
        <x:f t="shared" si="4"/>
        <x:v>#DIV/0!</x:v>
      </x:c>
      <x:c r="V16" s="936"/>
      <x:c r="W16" s="936"/>
      <x:c r="X16" s="936"/>
      <x:c r="Y16" s="936"/>
      <x:c r="Z16" s="932">
        <x:f>'Reagent Consumption'!O18</x:f>
        <x:v>175</x:v>
      </x:c>
      <x:c r="AA16" s="931">
        <x:f>'Fuel Consumption'!F13</x:f>
        <x:v>0</x:v>
      </x:c>
      <x:c r="AB16" s="932">
        <x:f>'Reagent Consumption'!Q18</x:f>
        <x:v>0</x:v>
      </x:c>
      <x:c r="AC16" s="932">
        <x:f>'Reagent Consumption'!P18</x:f>
        <x:v>500</x:v>
      </x:c>
      <x:c r="AD16" s="932">
        <x:f>'Reagent Consumption'!R18</x:f>
        <x:v>0</x:v>
      </x:c>
      <x:c r="AE16" s="932">
        <x:f>'Reagent Consumption'!S18</x:f>
        <x:v>0</x:v>
      </x:c>
      <x:c r="AF16" s="932">
        <x:f>'Reagent Consumption'!T18</x:f>
        <x:v>0</x:v>
      </x:c>
      <x:c r="AG16" s="932">
        <x:f>'Fuel Consumption'!F13</x:f>
        <x:v>0</x:v>
      </x:c>
      <x:c r="AH16" s="932"/>
      <x:c r="AI16" s="932"/>
      <x:c r="AJ16" s="932"/>
      <x:c r="AK16" s="932"/>
      <x:c r="AL16" s="932"/>
      <x:c r="AM16" s="932"/>
      <x:c r="AN16" s="932"/>
      <x:c r="AO16" s="932"/>
      <x:c r="AP16" s="932"/>
      <x:c r="AQ16" s="936"/>
      <x:c r="AR16" s="918"/>
      <x:c r="AS16" s="918" t="s">
        <x:v>58</x:v>
      </x:c>
    </x:row>
    <x:row r="17" ht="14.399999618530273">
      <x:c r="A17" s="929"/>
      <x:c r="B17" s="930">
        <x:v>46258</x:v>
      </x:c>
      <x:c r="C17" s="931">
        <x:f>Crushing!N26</x:f>
        <x:v>162.00449999999998</x:v>
      </x:c>
      <x:c r="D17" s="931">
        <x:f>D16+C17</x:f>
        <x:v>1558.1220000000001</x:v>
      </x:c>
      <x:c r="E17" s="933">
        <x:f>C17/I17</x:f>
        <x:v>16.17349417637271</x:v>
      </x:c>
      <x:c r="F17" s="944">
        <x:f>AVERAGE('Rom File Inventory'!T102:T110)</x:f>
        <x:v>1.0302222222222222</x:v>
      </x:c>
      <x:c r="G17" s="931">
        <x:f>F17*C17</x:f>
        <x:v>166.90063599999996</x:v>
      </x:c>
      <x:c r="H17" s="934">
        <x:f t="shared" si="6"/>
        <x:v>0.16690063599999996</x:v>
      </x:c>
      <x:c r="I17" s="931">
        <x:f>'Crushing Down Time Hours'!L12</x:f>
        <x:v>10.016666666666667</x:v>
      </x:c>
      <x:c r="J17" s="931">
        <x:v>0</x:v>
      </x:c>
      <x:c r="K17" s="868">
        <x:f>'Crushing Down Time Hours'!M12</x:f>
        <x:v>0.83472222222222225</x:v>
      </x:c>
      <x:c r="L17" s="868">
        <x:f t="shared" si="2"/>
        <x:v>0</x:v>
      </x:c>
      <x:c r="M17" s="943">
        <x:v>1</x:v>
      </x:c>
      <x:c r="N17" s="890">
        <x:f t="shared" si="7"/>
        <x:v>0</x:v>
      </x:c>
      <x:c r="O17" s="937"/>
      <x:c r="P17" s="937"/>
      <x:c r="Q17" s="936"/>
      <x:c r="R17" s="936"/>
      <x:c r="S17" s="936"/>
      <x:c r="T17" s="932">
        <x:f t="shared" si="3"/>
        <x:v>0</x:v>
      </x:c>
      <x:c r="U17" s="868" t="e">
        <x:f t="shared" si="4"/>
        <x:v>#DIV/0!</x:v>
      </x:c>
      <x:c r="V17" s="936"/>
      <x:c r="W17" s="936"/>
      <x:c r="X17" s="936"/>
      <x:c r="Y17" s="936"/>
      <x:c r="Z17" s="932">
        <x:f>'Reagent Consumption'!O19</x:f>
        <x:v>150</x:v>
      </x:c>
      <x:c r="AA17" s="931">
        <x:f>'Fuel Consumption'!F14</x:f>
        <x:v>0</x:v>
      </x:c>
      <x:c r="AB17" s="932">
        <x:f>'Reagent Consumption'!Q19</x:f>
        <x:v>0</x:v>
      </x:c>
      <x:c r="AC17" s="932">
        <x:f>'Reagent Consumption'!P19</x:f>
        <x:v>250</x:v>
      </x:c>
      <x:c r="AD17" s="932">
        <x:f>'Reagent Consumption'!R19</x:f>
        <x:v>0</x:v>
      </x:c>
      <x:c r="AE17" s="932">
        <x:f>'Reagent Consumption'!S19</x:f>
        <x:v>0</x:v>
      </x:c>
      <x:c r="AF17" s="932">
        <x:f>'Reagent Consumption'!T19</x:f>
        <x:v>0</x:v>
      </x:c>
      <x:c r="AG17" s="932">
        <x:f>'Fuel Consumption'!F14</x:f>
        <x:v>0</x:v>
      </x:c>
      <x:c r="AH17" s="932"/>
      <x:c r="AI17" s="932"/>
      <x:c r="AJ17" s="932"/>
      <x:c r="AK17" s="932"/>
      <x:c r="AL17" s="932"/>
      <x:c r="AM17" s="932"/>
      <x:c r="AN17" s="932"/>
      <x:c r="AO17" s="932"/>
      <x:c r="AP17" s="932"/>
      <x:c r="AQ17" s="936"/>
      <x:c r="AR17" s="918"/>
      <x:c r="AS17" s="918"/>
    </x:row>
    <x:row r="18" ht="14.399999618530273">
      <x:c r="A18" s="929"/>
      <x:c r="B18" s="930">
        <x:v>46259</x:v>
      </x:c>
      <x:c r="C18" s="931">
        <x:f>Crushing!N28</x:f>
        <x:v>0</x:v>
      </x:c>
      <x:c r="D18" s="931">
        <x:f>D17+C18</x:f>
        <x:v>1558.1220000000001</x:v>
      </x:c>
      <x:c r="E18" s="933">
        <x:f t="shared" si="8"/>
        <x:v>0</x:v>
      </x:c>
      <x:c r="F18" s="934"/>
      <x:c r="G18" s="931">
        <x:f t="shared" ref="G18:G49" si="10">F18*C18</x:f>
        <x:v>0</x:v>
      </x:c>
      <x:c r="H18" s="934">
        <x:f t="shared" ref="H18:H49" si="11">G18/1000</x:f>
        <x:v>0</x:v>
      </x:c>
      <x:c r="I18" s="931">
        <x:f>'Crushing Down Time Hours'!L13</x:f>
        <x:v>3.3333333333333333E-2</x:v>
      </x:c>
      <x:c r="J18" s="931">
        <x:v>0</x:v>
      </x:c>
      <x:c r="K18" s="868">
        <x:f>'Crushing Down Time Hours'!M13</x:f>
        <x:v>2.7777777777777779E-3</x:v>
      </x:c>
      <x:c r="L18" s="868">
        <x:f t="shared" si="2"/>
        <x:v>0</x:v>
      </x:c>
      <x:c r="M18" s="943">
        <x:v>1</x:v>
      </x:c>
      <x:c r="N18" s="890">
        <x:f t="shared" si="7"/>
        <x:v>0</x:v>
      </x:c>
      <x:c r="O18" s="937"/>
      <x:c r="P18" s="937"/>
      <x:c r="Q18" s="936"/>
      <x:c r="R18" s="936"/>
      <x:c r="S18" s="936"/>
      <x:c r="T18" s="932">
        <x:f t="shared" si="3"/>
        <x:v>0</x:v>
      </x:c>
      <x:c r="U18" s="868" t="e">
        <x:f t="shared" si="4"/>
        <x:v>#DIV/0!</x:v>
      </x:c>
      <x:c r="V18" s="936"/>
      <x:c r="W18" s="936"/>
      <x:c r="X18" s="936"/>
      <x:c r="Y18" s="936"/>
      <x:c r="Z18" s="932">
        <x:f>'Reagent Consumption'!O21</x:f>
        <x:v>0</x:v>
      </x:c>
      <x:c r="AA18" s="931">
        <x:f>'Fuel Consumption'!F15</x:f>
        <x:v>0</x:v>
      </x:c>
      <x:c r="AB18" s="932">
        <x:f>'Reagent Consumption'!Q21</x:f>
        <x:v>0</x:v>
      </x:c>
      <x:c r="AC18" s="932">
        <x:f>'Reagent Consumption'!P21</x:f>
        <x:v>0</x:v>
      </x:c>
      <x:c r="AD18" s="932">
        <x:f>'Reagent Consumption'!R21</x:f>
        <x:v>0</x:v>
      </x:c>
      <x:c r="AE18" s="932">
        <x:f>'Reagent Consumption'!S21</x:f>
        <x:v>0</x:v>
      </x:c>
      <x:c r="AF18" s="932">
        <x:f>'Reagent Consumption'!T21</x:f>
        <x:v>0</x:v>
      </x:c>
      <x:c r="AG18" s="932">
        <x:f>'Fuel Consumption'!F15</x:f>
        <x:v>0</x:v>
      </x:c>
      <x:c r="AH18" s="932"/>
      <x:c r="AI18" s="932"/>
      <x:c r="AJ18" s="932"/>
      <x:c r="AK18" s="932"/>
      <x:c r="AL18" s="932"/>
      <x:c r="AM18" s="932"/>
      <x:c r="AN18" s="932"/>
      <x:c r="AO18" s="932"/>
      <x:c r="AP18" s="932"/>
      <x:c r="AQ18" s="936"/>
      <x:c r="AR18" s="918"/>
      <x:c r="AS18" s="918"/>
    </x:row>
    <x:row r="19" ht="14.399999618530273">
      <x:c r="A19" s="929"/>
      <x:c r="B19" s="930">
        <x:v>46260</x:v>
      </x:c>
      <x:c r="C19" s="931">
        <x:v>0</x:v>
      </x:c>
      <x:c r="D19" s="931">
        <x:f t="shared" si="9"/>
        <x:v>1558.1220000000001</x:v>
      </x:c>
      <x:c r="E19" s="933">
        <x:f t="shared" si="8"/>
        <x:v>0</x:v>
      </x:c>
      <x:c r="F19" s="936"/>
      <x:c r="G19" s="931">
        <x:f t="shared" si="10"/>
        <x:v>0</x:v>
      </x:c>
      <x:c r="H19" s="934">
        <x:f t="shared" si="11"/>
        <x:v>0</x:v>
      </x:c>
      <x:c r="I19" s="931">
        <x:f>'Crushing Down Time Hours'!L14</x:f>
        <x:v>3.3333333333333333E-2</x:v>
      </x:c>
      <x:c r="J19" s="931">
        <x:v>0</x:v>
      </x:c>
      <x:c r="K19" s="868">
        <x:f>'Crushing Down Time Hours'!M14</x:f>
        <x:v>2.7777777777777779E-3</x:v>
      </x:c>
      <x:c r="L19" s="868">
        <x:f t="shared" si="2"/>
        <x:v>0</x:v>
      </x:c>
      <x:c r="M19" s="943">
        <x:f>'Milling Down Time Hours'!N5</x:f>
        <x:v>0.93472222222222223</x:v>
      </x:c>
      <x:c r="N19" s="890">
        <x:f t="shared" si="7"/>
        <x:v>0</x:v>
      </x:c>
      <x:c r="O19" s="937"/>
      <x:c r="P19" s="937"/>
      <x:c r="Q19" s="936"/>
      <x:c r="R19" s="936"/>
      <x:c r="S19" s="936"/>
      <x:c r="T19" s="932">
        <x:f t="shared" si="3"/>
        <x:v>0</x:v>
      </x:c>
      <x:c r="U19" s="868" t="e">
        <x:f t="shared" si="4"/>
        <x:v>#DIV/0!</x:v>
      </x:c>
      <x:c r="V19" s="936"/>
      <x:c r="W19" s="936"/>
      <x:c r="X19" s="936"/>
      <x:c r="Y19" s="936"/>
      <x:c r="Z19" s="932">
        <x:f>'Reagent Consumption'!O22</x:f>
        <x:v>0</x:v>
      </x:c>
      <x:c r="AA19" s="931">
        <x:f>'Fuel Consumption'!F16</x:f>
        <x:v>0</x:v>
      </x:c>
      <x:c r="AB19" s="932">
        <x:f>'Reagent Consumption'!Q22</x:f>
        <x:v>0</x:v>
      </x:c>
      <x:c r="AC19" s="932">
        <x:f>'Reagent Consumption'!P22</x:f>
        <x:v>0</x:v>
      </x:c>
      <x:c r="AD19" s="932">
        <x:f>'Reagent Consumption'!R22</x:f>
        <x:v>0</x:v>
      </x:c>
      <x:c r="AE19" s="932">
        <x:f>'Reagent Consumption'!S22</x:f>
        <x:v>0</x:v>
      </x:c>
      <x:c r="AF19" s="932">
        <x:f>'Reagent Consumption'!T22</x:f>
        <x:v>0</x:v>
      </x:c>
      <x:c r="AG19" s="932">
        <x:f>'Fuel Consumption'!F16</x:f>
        <x:v>0</x:v>
      </x:c>
      <x:c r="AH19" s="932"/>
      <x:c r="AI19" s="932"/>
      <x:c r="AJ19" s="932"/>
      <x:c r="AK19" s="932"/>
      <x:c r="AL19" s="932"/>
      <x:c r="AM19" s="932"/>
      <x:c r="AN19" s="932"/>
      <x:c r="AO19" s="932"/>
      <x:c r="AP19" s="932"/>
      <x:c r="AQ19" s="936"/>
      <x:c r="AR19" s="918"/>
      <x:c r="AS19" s="918"/>
    </x:row>
    <x:row r="20" ht="14.399999618530273">
      <x:c r="A20" s="929"/>
      <x:c r="B20" s="930">
        <x:v>46261</x:v>
      </x:c>
      <x:c r="C20" s="945">
        <x:f>Crushing!N32</x:f>
        <x:v>124.94709999999999</x:v>
      </x:c>
      <x:c r="D20" s="945">
        <x:f t="shared" si="9"/>
        <x:v>1683.0691000000002</x:v>
      </x:c>
      <x:c r="E20" s="946">
        <x:f t="shared" si="8"/>
        <x:v>23.724132911392402</x:v>
      </x:c>
      <x:c r="F20" s="947">
        <x:f>AVERAGE('Rom File Inventory'!T111:T117)</x:f>
        <x:v>0.751142857142857</x:v>
      </x:c>
      <x:c r="G20" s="931">
        <x:f t="shared" si="10"/>
        <x:v>93.853121685714257</x:v>
      </x:c>
      <x:c r="H20" s="934">
        <x:f t="shared" si="11"/>
        <x:v>9.3853121685714261E-2</x:v>
      </x:c>
      <x:c r="I20" s="931">
        <x:f>'Crushing Down Time Hours'!L15</x:f>
        <x:v>5.2666666666666666</x:v>
      </x:c>
      <x:c r="J20" s="931">
        <x:v>0</x:v>
      </x:c>
      <x:c r="K20" s="868">
        <x:f>'Crushing Down Time Hours'!M15</x:f>
        <x:v>0.43888888888888888</x:v>
      </x:c>
      <x:c r="L20" s="868">
        <x:f t="shared" si="2"/>
        <x:v>0</x:v>
      </x:c>
      <x:c r="M20" s="943">
        <x:f>'Milling Down Time Hours'!N6</x:f>
        <x:v>0.95416666666666661</x:v>
      </x:c>
      <x:c r="N20" s="890">
        <x:f t="shared" si="7"/>
        <x:v>0</x:v>
      </x:c>
      <x:c r="O20" s="937"/>
      <x:c r="P20" s="937"/>
      <x:c r="Q20" s="936"/>
      <x:c r="R20" s="936"/>
      <x:c r="S20" s="936"/>
      <x:c r="T20" s="932">
        <x:f t="shared" si="3"/>
        <x:v>0</x:v>
      </x:c>
      <x:c r="U20" s="868" t="e">
        <x:f t="shared" si="4"/>
        <x:v>#DIV/0!</x:v>
      </x:c>
      <x:c r="V20" s="936"/>
      <x:c r="W20" s="936"/>
      <x:c r="X20" s="936"/>
      <x:c r="Y20" s="936"/>
      <x:c r="Z20" s="932">
        <x:f>'Reagent Consumption'!O23</x:f>
        <x:v>0</x:v>
      </x:c>
      <x:c r="AA20" s="931">
        <x:f>'Fuel Consumption'!F17</x:f>
        <x:v>0</x:v>
      </x:c>
      <x:c r="AB20" s="932">
        <x:f>'Reagent Consumption'!Q23</x:f>
        <x:v>0</x:v>
      </x:c>
      <x:c r="AC20" s="932">
        <x:f>'Reagent Consumption'!P23</x:f>
        <x:v>0</x:v>
      </x:c>
      <x:c r="AD20" s="932">
        <x:f>'Reagent Consumption'!R23</x:f>
        <x:v>0</x:v>
      </x:c>
      <x:c r="AE20" s="932">
        <x:f>'Reagent Consumption'!S23</x:f>
        <x:v>0</x:v>
      </x:c>
      <x:c r="AF20" s="932">
        <x:f>'Reagent Consumption'!T23</x:f>
        <x:v>0</x:v>
      </x:c>
      <x:c r="AG20" s="932">
        <x:f>'Fuel Consumption'!F17</x:f>
        <x:v>0</x:v>
      </x:c>
      <x:c r="AH20" s="932"/>
      <x:c r="AI20" s="932"/>
      <x:c r="AJ20" s="932"/>
      <x:c r="AK20" s="932"/>
      <x:c r="AL20" s="932"/>
      <x:c r="AM20" s="932"/>
      <x:c r="AN20" s="932"/>
      <x:c r="AO20" s="932"/>
      <x:c r="AP20" s="932"/>
      <x:c r="AQ20" s="936"/>
      <x:c r="AR20" s="918"/>
      <x:c r="AS20" s="918"/>
    </x:row>
    <x:row r="21" ht="14.399999618530273">
      <x:c r="A21" s="929"/>
      <x:c r="B21" s="930">
        <x:v>46262</x:v>
      </x:c>
      <x:c r="C21" s="945">
        <x:f>Crushing!N34</x:f>
        <x:v>167.76500000000001</x:v>
      </x:c>
      <x:c r="D21" s="945">
        <x:f t="shared" si="9"/>
        <x:v>1850.8341000000003</x:v>
      </x:c>
      <x:c r="E21" s="946">
        <x:f>C21/I21</x:f>
        <x:v>20.927027027027027</x:v>
      </x:c>
      <x:c r="F21" s="947">
        <x:f>AVERAGE('Rom File Inventory'!T118:T126)</x:f>
        <x:v>0.6641111111111111</x:v>
      </x:c>
      <x:c r="G21" s="931">
        <x:f t="shared" si="10"/>
        <x:v>111.41460055555557</x:v>
      </x:c>
      <x:c r="H21" s="934">
        <x:f t="shared" si="11"/>
        <x:v>0.11141460055555556</x:v>
      </x:c>
      <x:c r="I21" s="931">
        <x:f>'Crushing Down Time Hours'!L16</x:f>
        <x:v>8.0166666666666675</x:v>
      </x:c>
      <x:c r="J21" s="931">
        <x:v>0</x:v>
      </x:c>
      <x:c r="K21" s="868">
        <x:f>'Crushing Down Time Hours'!M16</x:f>
        <x:v>0.66805555555555562</x:v>
      </x:c>
      <x:c r="L21" s="868">
        <x:f t="shared" si="2"/>
        <x:v>0</x:v>
      </x:c>
      <x:c r="M21" s="943">
        <x:f>'Milling Down Time Hours'!N7</x:f>
        <x:v>0.91666666666666663</x:v>
      </x:c>
      <x:c r="N21" s="890">
        <x:f t="shared" si="7"/>
        <x:v>0</x:v>
      </x:c>
      <x:c r="O21" s="937"/>
      <x:c r="P21" s="937"/>
      <x:c r="Q21" s="936"/>
      <x:c r="R21" s="936"/>
      <x:c r="S21" s="936"/>
      <x:c r="T21" s="932">
        <x:f t="shared" si="3"/>
        <x:v>0</x:v>
      </x:c>
      <x:c r="U21" s="868" t="e">
        <x:f t="shared" si="4"/>
        <x:v>#DIV/0!</x:v>
      </x:c>
      <x:c r="V21" s="936"/>
      <x:c r="W21" s="936"/>
      <x:c r="X21" s="936"/>
      <x:c r="Y21" s="936"/>
      <x:c r="Z21" s="932">
        <x:f>'Reagent Consumption'!O24</x:f>
        <x:v>0</x:v>
      </x:c>
      <x:c r="AA21" s="931">
        <x:f>'Fuel Consumption'!F18</x:f>
        <x:v>0</x:v>
      </x:c>
      <x:c r="AB21" s="932">
        <x:f>'Reagent Consumption'!Q24</x:f>
        <x:v>0</x:v>
      </x:c>
      <x:c r="AC21" s="932">
        <x:f>'Reagent Consumption'!P24</x:f>
        <x:v>0</x:v>
      </x:c>
      <x:c r="AD21" s="932">
        <x:f>'Reagent Consumption'!R24</x:f>
        <x:v>0</x:v>
      </x:c>
      <x:c r="AE21" s="932">
        <x:f>'Reagent Consumption'!S24</x:f>
        <x:v>0</x:v>
      </x:c>
      <x:c r="AF21" s="932">
        <x:f>'Reagent Consumption'!T24</x:f>
        <x:v>0</x:v>
      </x:c>
      <x:c r="AG21" s="932">
        <x:f>'Fuel Consumption'!F18</x:f>
        <x:v>0</x:v>
      </x:c>
      <x:c r="AH21" s="932"/>
      <x:c r="AI21" s="932"/>
      <x:c r="AJ21" s="932"/>
      <x:c r="AK21" s="932"/>
      <x:c r="AL21" s="932"/>
      <x:c r="AM21" s="932"/>
      <x:c r="AN21" s="932"/>
      <x:c r="AO21" s="932"/>
      <x:c r="AP21" s="932"/>
      <x:c r="AQ21" s="936"/>
      <x:c r="AR21" s="918"/>
      <x:c r="AS21" s="918"/>
    </x:row>
    <x:row r="22" ht="14.399999618530273">
      <x:c r="A22" s="929"/>
      <x:c r="B22" s="930">
        <x:v>46263</x:v>
      </x:c>
      <x:c r="C22" s="945">
        <x:f>Crushing!N36</x:f>
        <x:v>240.43500000000003</x:v>
      </x:c>
      <x:c r="D22" s="945">
        <x:f t="shared" si="9"/>
        <x:v>2091.2691000000004</x:v>
      </x:c>
      <x:c r="E22" s="946">
        <x:f t="shared" si="8"/>
        <x:v>24.003494176372712</x:v>
      </x:c>
      <x:c r="F22" s="948">
        <x:f>AVERAGE('Rom File Inventory'!T127:T137)</x:f>
        <x:v>0.872</x:v>
      </x:c>
      <x:c r="G22" s="931">
        <x:f t="shared" si="10"/>
        <x:v>209.65932000000004</x:v>
      </x:c>
      <x:c r="H22" s="934">
        <x:f t="shared" si="11"/>
        <x:v>0.20965932000000004</x:v>
      </x:c>
      <x:c r="I22" s="931">
        <x:f>'Crushing Down Time Hours'!L17</x:f>
        <x:v>10.016666666666667</x:v>
      </x:c>
      <x:c r="J22" s="931">
        <x:v>0</x:v>
      </x:c>
      <x:c r="K22" s="868">
        <x:f>'Crushing Down Time Hours'!M17</x:f>
        <x:v>0.83472222222222225</x:v>
      </x:c>
      <x:c r="L22" s="868">
        <x:f t="shared" si="2"/>
        <x:v>0</x:v>
      </x:c>
      <x:c r="M22" s="943">
        <x:f>'Milling Down Time Hours'!N8</x:f>
        <x:v>0.45902777777777781</x:v>
      </x:c>
      <x:c r="N22" s="890">
        <x:f t="shared" si="7"/>
        <x:v>0</x:v>
      </x:c>
      <x:c r="O22" s="937"/>
      <x:c r="P22" s="937"/>
      <x:c r="Q22" s="936"/>
      <x:c r="R22" s="936"/>
      <x:c r="S22" s="936"/>
      <x:c r="T22" s="932">
        <x:f t="shared" si="3"/>
        <x:v>0</x:v>
      </x:c>
      <x:c r="U22" s="868" t="e">
        <x:f t="shared" si="4"/>
        <x:v>#DIV/0!</x:v>
      </x:c>
      <x:c r="V22" s="936"/>
      <x:c r="W22" s="936"/>
      <x:c r="X22" s="936"/>
      <x:c r="Y22" s="936"/>
      <x:c r="Z22" s="932">
        <x:f>'Reagent Consumption'!O25</x:f>
        <x:v>0</x:v>
      </x:c>
      <x:c r="AA22" s="931">
        <x:f>'Fuel Consumption'!F19</x:f>
        <x:v>0</x:v>
      </x:c>
      <x:c r="AB22" s="932">
        <x:f>'Reagent Consumption'!Q25</x:f>
        <x:v>0</x:v>
      </x:c>
      <x:c r="AC22" s="932">
        <x:f>'Reagent Consumption'!P25</x:f>
        <x:v>0</x:v>
      </x:c>
      <x:c r="AD22" s="932">
        <x:f>'Reagent Consumption'!R25</x:f>
        <x:v>0</x:v>
      </x:c>
      <x:c r="AE22" s="932">
        <x:f>'Reagent Consumption'!S25</x:f>
        <x:v>0</x:v>
      </x:c>
      <x:c r="AF22" s="932">
        <x:f>'Reagent Consumption'!T25</x:f>
        <x:v>0</x:v>
      </x:c>
      <x:c r="AG22" s="932">
        <x:f>'Fuel Consumption'!F19</x:f>
        <x:v>0</x:v>
      </x:c>
      <x:c r="AH22" s="932"/>
      <x:c r="AI22" s="932"/>
      <x:c r="AJ22" s="932"/>
      <x:c r="AK22" s="932"/>
      <x:c r="AL22" s="932"/>
      <x:c r="AM22" s="932"/>
      <x:c r="AN22" s="932"/>
      <x:c r="AO22" s="932"/>
      <x:c r="AP22" s="932"/>
      <x:c r="AQ22" s="936"/>
      <x:c r="AR22" s="918"/>
      <x:c r="AS22" s="918"/>
    </x:row>
    <x:row r="23" ht="14.399999618530273">
      <x:c r="A23" s="929"/>
      <x:c r="B23" s="930">
        <x:v>46264</x:v>
      </x:c>
      <x:c r="C23" s="945">
        <x:f>Crushing!N38</x:f>
        <x:v>53.820000000000007</x:v>
      </x:c>
      <x:c r="D23" s="945">
        <x:f t="shared" si="9"/>
        <x:v>2145.0891000000006</x:v>
      </x:c>
      <x:c r="E23" s="946">
        <x:f t="shared" si="8"/>
        <x:v>26.4688524590164</x:v>
      </x:c>
      <x:c r="F23" s="948">
        <x:f>AVERAGE('Rom File Inventory'!T138:T141)</x:f>
        <x:v>0.98899999999999999</x:v>
      </x:c>
      <x:c r="G23" s="931">
        <x:f t="shared" si="10"/>
        <x:v>53.227980000000009</x:v>
      </x:c>
      <x:c r="H23" s="934">
        <x:f t="shared" si="11"/>
        <x:v>5.3227980000000008E-2</x:v>
      </x:c>
      <x:c r="I23" s="931">
        <x:f>'Crushing Down Time Hours'!L18</x:f>
        <x:v>2.0333333333333332</x:v>
      </x:c>
      <x:c r="J23" s="931">
        <x:v>0</x:v>
      </x:c>
      <x:c r="K23" s="868">
        <x:f>'Crushing Down Time Hours'!M18</x:f>
        <x:v>0.16944444444444443</x:v>
      </x:c>
      <x:c r="L23" s="868">
        <x:f t="shared" si="2"/>
        <x:v>0</x:v>
      </x:c>
      <x:c r="M23" s="943">
        <x:f>'Milling Down Time Hours'!N9</x:f>
        <x:v>1.3888888888888889E-3</x:v>
      </x:c>
      <x:c r="N23" s="868">
        <x:f t="shared" si="7"/>
        <x:v>0</x:v>
      </x:c>
      <x:c r="O23" s="936"/>
      <x:c r="P23" s="936"/>
      <x:c r="Q23" s="936"/>
      <x:c r="R23" s="936"/>
      <x:c r="S23" s="936"/>
      <x:c r="T23" s="932">
        <x:f t="shared" si="3"/>
        <x:v>0</x:v>
      </x:c>
      <x:c r="U23" s="868" t="e">
        <x:f t="shared" si="4"/>
        <x:v>#DIV/0!</x:v>
      </x:c>
      <x:c r="V23" s="936"/>
      <x:c r="W23" s="936"/>
      <x:c r="X23" s="936"/>
      <x:c r="Y23" s="936"/>
      <x:c r="Z23" s="932">
        <x:f>'Reagent Consumption'!O26</x:f>
        <x:v>0</x:v>
      </x:c>
      <x:c r="AA23" s="931">
        <x:f>'Fuel Consumption'!F20</x:f>
        <x:v>0</x:v>
      </x:c>
      <x:c r="AB23" s="932">
        <x:f>'Reagent Consumption'!Q26</x:f>
        <x:v>0</x:v>
      </x:c>
      <x:c r="AC23" s="932">
        <x:f>'Reagent Consumption'!P26</x:f>
        <x:v>0</x:v>
      </x:c>
      <x:c r="AD23" s="932">
        <x:f>'Reagent Consumption'!R26</x:f>
        <x:v>0</x:v>
      </x:c>
      <x:c r="AE23" s="932">
        <x:f>'Reagent Consumption'!S26</x:f>
        <x:v>0</x:v>
      </x:c>
      <x:c r="AF23" s="932">
        <x:f>'Reagent Consumption'!T26</x:f>
        <x:v>0</x:v>
      </x:c>
      <x:c r="AG23" s="932">
        <x:f>'Fuel Consumption'!F20</x:f>
        <x:v>0</x:v>
      </x:c>
      <x:c r="AH23" s="932"/>
      <x:c r="AI23" s="932"/>
      <x:c r="AJ23" s="932"/>
      <x:c r="AK23" s="932"/>
      <x:c r="AL23" s="932"/>
      <x:c r="AM23" s="932"/>
      <x:c r="AN23" s="932"/>
      <x:c r="AO23" s="932"/>
      <x:c r="AP23" s="932"/>
      <x:c r="AQ23" s="936"/>
      <x:c r="AR23" s="918"/>
      <x:c r="AS23" s="918"/>
    </x:row>
    <x:row r="24" ht="14.399999618530273">
      <x:c r="A24" s="929"/>
      <x:c r="B24" s="930">
        <x:v>46265</x:v>
      </x:c>
      <x:c r="C24" s="931">
        <x:v>0</x:v>
      </x:c>
      <x:c r="D24" s="931">
        <x:f t="shared" si="9"/>
        <x:v>2145.0891000000006</x:v>
      </x:c>
      <x:c r="E24" s="933" t="e">
        <x:f t="shared" si="8"/>
        <x:v>#DIV/0!</x:v>
      </x:c>
      <x:c r="F24" s="936"/>
      <x:c r="G24" s="931">
        <x:f t="shared" si="10"/>
        <x:v>0</x:v>
      </x:c>
      <x:c r="H24" s="934">
        <x:f t="shared" si="11"/>
        <x:v>0</x:v>
      </x:c>
      <x:c r="I24" s="931">
        <x:f>'Crushing Down Time Hours'!L19</x:f>
        <x:v>0</x:v>
      </x:c>
      <x:c r="J24" s="931">
        <x:f>'Milling Down Time Hours'!M5</x:f>
        <x:v>22.433333333333334</x:v>
      </x:c>
      <x:c r="K24" s="868">
        <x:f>'Crushing Down Time Hours'!M24</x:f>
        <x:v>0</x:v>
      </x:c>
      <x:c r="L24" s="868">
        <x:f t="shared" si="2"/>
        <x:v>0.93472222222222223</x:v>
      </x:c>
      <x:c r="M24" s="943">
        <x:f>'Milling Down Time Hours'!N10</x:f>
        <x:v>0.45902777777777781</x:v>
      </x:c>
      <x:c r="N24" s="868">
        <x:f t="shared" si="7"/>
        <x:v>0.93472222222222223</x:v>
      </x:c>
      <x:c r="O24" s="936"/>
      <x:c r="P24" s="936"/>
      <x:c r="Q24" s="936"/>
      <x:c r="R24" s="936"/>
      <x:c r="S24" s="936"/>
      <x:c r="T24" s="932">
        <x:f t="shared" si="3"/>
        <x:v>0</x:v>
      </x:c>
      <x:c r="U24" s="868" t="e">
        <x:f t="shared" si="4"/>
        <x:v>#DIV/0!</x:v>
      </x:c>
      <x:c r="V24" s="936"/>
      <x:c r="W24" s="936"/>
      <x:c r="X24" s="936"/>
      <x:c r="Y24" s="936"/>
      <x:c r="Z24" s="932">
        <x:f>'Reagent Consumption'!O27</x:f>
        <x:v>0</x:v>
      </x:c>
      <x:c r="AA24" s="931">
        <x:f>'Fuel Consumption'!F21</x:f>
        <x:v>0</x:v>
      </x:c>
      <x:c r="AB24" s="932">
        <x:f>'Reagent Consumption'!Q27</x:f>
        <x:v>0</x:v>
      </x:c>
      <x:c r="AC24" s="932">
        <x:f>'Reagent Consumption'!P27</x:f>
        <x:v>0</x:v>
      </x:c>
      <x:c r="AD24" s="932">
        <x:f>'Reagent Consumption'!R27</x:f>
        <x:v>0</x:v>
      </x:c>
      <x:c r="AE24" s="932">
        <x:f>'Reagent Consumption'!S27</x:f>
        <x:v>0</x:v>
      </x:c>
      <x:c r="AF24" s="932">
        <x:f>'Reagent Consumption'!T27</x:f>
        <x:v>0</x:v>
      </x:c>
      <x:c r="AG24" s="932">
        <x:f>'Fuel Consumption'!F21</x:f>
        <x:v>0</x:v>
      </x:c>
      <x:c r="AH24" s="932"/>
      <x:c r="AI24" s="932"/>
      <x:c r="AJ24" s="932"/>
      <x:c r="AK24" s="932"/>
      <x:c r="AL24" s="932"/>
      <x:c r="AM24" s="932"/>
      <x:c r="AN24" s="932"/>
      <x:c r="AO24" s="932"/>
      <x:c r="AP24" s="932"/>
      <x:c r="AQ24" s="936"/>
      <x:c r="AR24" s="918"/>
      <x:c r="AS24" s="918"/>
    </x:row>
    <x:row r="25" ht="14.399999618530273">
      <x:c r="A25" s="929"/>
      <x:c r="B25" s="930">
        <x:v>46266</x:v>
      </x:c>
      <x:c r="C25" s="931">
        <x:v>0</x:v>
      </x:c>
      <x:c r="D25" s="931">
        <x:f t="shared" si="9"/>
        <x:v>2145.0891000000006</x:v>
      </x:c>
      <x:c r="E25" s="933" t="e">
        <x:f t="shared" si="8"/>
        <x:v>#DIV/0!</x:v>
      </x:c>
      <x:c r="F25" s="936"/>
      <x:c r="G25" s="931">
        <x:f t="shared" si="10"/>
        <x:v>0</x:v>
      </x:c>
      <x:c r="H25" s="934">
        <x:f t="shared" si="11"/>
        <x:v>0</x:v>
      </x:c>
      <x:c r="I25" s="931">
        <x:f>'Crushing Down Time Hours'!L20</x:f>
        <x:v>0</x:v>
      </x:c>
      <x:c r="J25" s="931">
        <x:f>'Milling Down Time Hours'!M6</x:f>
        <x:v>22.9</x:v>
      </x:c>
      <x:c r="K25" s="868">
        <x:f>'Crushing Down Time Hours'!M25</x:f>
        <x:v>0</x:v>
      </x:c>
      <x:c r="L25" s="868">
        <x:f t="shared" si="2"/>
        <x:v>0.95416666666666661</x:v>
      </x:c>
      <x:c r="M25" s="943">
        <x:f>'Milling Down Time Hours'!N11</x:f>
        <x:v>0.90972222222222221</x:v>
      </x:c>
      <x:c r="N25" s="868">
        <x:f t="shared" si="7"/>
        <x:v>0.95416666666666661</x:v>
      </x:c>
      <x:c r="O25" s="936"/>
      <x:c r="P25" s="936"/>
      <x:c r="Q25" s="936"/>
      <x:c r="R25" s="936"/>
      <x:c r="S25" s="936"/>
      <x:c r="T25" s="932">
        <x:f t="shared" si="3"/>
        <x:v>0</x:v>
      </x:c>
      <x:c r="U25" s="868" t="e">
        <x:f t="shared" si="4"/>
        <x:v>#DIV/0!</x:v>
      </x:c>
      <x:c r="V25" s="936"/>
      <x:c r="W25" s="936"/>
      <x:c r="X25" s="936"/>
      <x:c r="Y25" s="936"/>
      <x:c r="Z25" s="932">
        <x:f>'Reagent Consumption'!O28</x:f>
        <x:v>0</x:v>
      </x:c>
      <x:c r="AA25" s="931">
        <x:f>'Fuel Consumption'!F22</x:f>
        <x:v>0</x:v>
      </x:c>
      <x:c r="AB25" s="932">
        <x:f>'Reagent Consumption'!Q28</x:f>
        <x:v>0</x:v>
      </x:c>
      <x:c r="AC25" s="932">
        <x:f>'Reagent Consumption'!P28</x:f>
        <x:v>0</x:v>
      </x:c>
      <x:c r="AD25" s="932">
        <x:f>'Reagent Consumption'!R28</x:f>
        <x:v>0</x:v>
      </x:c>
      <x:c r="AE25" s="932">
        <x:f>'Reagent Consumption'!S28</x:f>
        <x:v>0</x:v>
      </x:c>
      <x:c r="AF25" s="932">
        <x:f>'Reagent Consumption'!T28</x:f>
        <x:v>0</x:v>
      </x:c>
      <x:c r="AG25" s="932">
        <x:f>'Fuel Consumption'!F22</x:f>
        <x:v>0</x:v>
      </x:c>
      <x:c r="AH25" s="932"/>
      <x:c r="AI25" s="932"/>
      <x:c r="AJ25" s="932"/>
      <x:c r="AK25" s="932"/>
      <x:c r="AL25" s="932"/>
      <x:c r="AM25" s="932"/>
      <x:c r="AN25" s="932"/>
      <x:c r="AO25" s="932"/>
      <x:c r="AP25" s="932"/>
      <x:c r="AQ25" s="936"/>
      <x:c r="AR25" s="918"/>
      <x:c r="AS25" s="918"/>
    </x:row>
    <x:row r="26" ht="14.399999618530273">
      <x:c r="A26" s="929"/>
      <x:c r="B26" s="930">
        <x:v>46267</x:v>
      </x:c>
      <x:c r="C26" s="931">
        <x:f>Crushing!N25</x:f>
        <x:v>0</x:v>
      </x:c>
      <x:c r="D26" s="931">
        <x:f t="shared" si="9"/>
        <x:v>2145.0891000000006</x:v>
      </x:c>
      <x:c r="E26" s="933" t="e">
        <x:f t="shared" si="8"/>
        <x:v>#DIV/0!</x:v>
      </x:c>
      <x:c r="F26" s="936"/>
      <x:c r="G26" s="931">
        <x:f t="shared" si="10"/>
        <x:v>0</x:v>
      </x:c>
      <x:c r="H26" s="934">
        <x:f t="shared" si="11"/>
        <x:v>0</x:v>
      </x:c>
      <x:c r="I26" s="931">
        <x:f>'Crushing Down Time Hours'!L21</x:f>
        <x:v>0</x:v>
      </x:c>
      <x:c r="J26" s="931">
        <x:f>'Milling Down Time Hours'!M7</x:f>
        <x:v>22</x:v>
      </x:c>
      <x:c r="K26" s="868">
        <x:f>'Crushing Down Time Hours'!M26</x:f>
        <x:v>0</x:v>
      </x:c>
      <x:c r="L26" s="868">
        <x:f t="shared" si="2"/>
        <x:v>0.91666666666666663</x:v>
      </x:c>
      <x:c r="M26" s="943">
        <x:f>'Milling Down Time Hours'!N12</x:f>
        <x:v>0.93541666666666667</x:v>
      </x:c>
      <x:c r="N26" s="868">
        <x:f t="shared" si="7"/>
        <x:v>0.91666666666666663</x:v>
      </x:c>
      <x:c r="O26" s="936"/>
      <x:c r="P26" s="936"/>
      <x:c r="Q26" s="936"/>
      <x:c r="R26" s="936"/>
      <x:c r="S26" s="936"/>
      <x:c r="T26" s="932">
        <x:f t="shared" si="3"/>
        <x:v>0</x:v>
      </x:c>
      <x:c r="U26" s="868" t="e">
        <x:f t="shared" si="4"/>
        <x:v>#DIV/0!</x:v>
      </x:c>
      <x:c r="V26" s="936"/>
      <x:c r="W26" s="936"/>
      <x:c r="X26" s="936"/>
      <x:c r="Y26" s="936"/>
      <x:c r="Z26" s="932">
        <x:f>'Reagent Consumption'!O29</x:f>
        <x:v>0</x:v>
      </x:c>
      <x:c r="AA26" s="931">
        <x:f>'Fuel Consumption'!F23</x:f>
        <x:v>0</x:v>
      </x:c>
      <x:c r="AB26" s="932">
        <x:f>'Reagent Consumption'!Q29</x:f>
        <x:v>0</x:v>
      </x:c>
      <x:c r="AC26" s="932">
        <x:f>'Reagent Consumption'!P29</x:f>
        <x:v>0</x:v>
      </x:c>
      <x:c r="AD26" s="932">
        <x:f>'Reagent Consumption'!R29</x:f>
        <x:v>0</x:v>
      </x:c>
      <x:c r="AE26" s="932">
        <x:f>'Reagent Consumption'!S29</x:f>
        <x:v>0</x:v>
      </x:c>
      <x:c r="AF26" s="932">
        <x:f>'Reagent Consumption'!T29</x:f>
        <x:v>0</x:v>
      </x:c>
      <x:c r="AG26" s="932">
        <x:f>'Fuel Consumption'!F23</x:f>
        <x:v>0</x:v>
      </x:c>
      <x:c r="AH26" s="932"/>
      <x:c r="AI26" s="932"/>
      <x:c r="AJ26" s="932"/>
      <x:c r="AK26" s="932"/>
      <x:c r="AL26" s="932"/>
      <x:c r="AM26" s="932"/>
      <x:c r="AN26" s="932"/>
      <x:c r="AO26" s="932"/>
      <x:c r="AP26" s="932"/>
      <x:c r="AQ26" s="936"/>
      <x:c r="AR26" s="918"/>
      <x:c r="AS26" s="918"/>
    </x:row>
    <x:row r="27" ht="14.399999618530273">
      <x:c r="A27" s="929"/>
      <x:c r="B27" s="930">
        <x:v>46268</x:v>
      </x:c>
      <x:c r="C27" s="931">
        <x:v>0</x:v>
      </x:c>
      <x:c r="D27" s="931">
        <x:f t="shared" si="9"/>
        <x:v>2145.0891000000006</x:v>
      </x:c>
      <x:c r="E27" s="933" t="e">
        <x:f t="shared" si="8"/>
        <x:v>#DIV/0!</x:v>
      </x:c>
      <x:c r="F27" s="936"/>
      <x:c r="G27" s="931">
        <x:f t="shared" si="10"/>
        <x:v>0</x:v>
      </x:c>
      <x:c r="H27" s="934">
        <x:f t="shared" si="11"/>
        <x:v>0</x:v>
      </x:c>
      <x:c r="I27" s="931">
        <x:f>'Crushing Down Time Hours'!L22</x:f>
        <x:v>0</x:v>
      </x:c>
      <x:c r="J27" s="931">
        <x:f>'Milling Down Time Hours'!M8</x:f>
        <x:v>11.016666666666667</x:v>
      </x:c>
      <x:c r="K27" s="868">
        <x:f>'Crushing Down Time Hours'!M27</x:f>
        <x:v>0</x:v>
      </x:c>
      <x:c r="L27" s="868">
        <x:f t="shared" si="2"/>
        <x:v>0.45902777777777781</x:v>
      </x:c>
      <x:c r="M27" s="943">
        <x:f>'Milling Down Time Hours'!N13</x:f>
        <x:v>0.9868055555555556</x:v>
      </x:c>
      <x:c r="N27" s="868">
        <x:f t="shared" si="7"/>
        <x:v>0.45902777777777781</x:v>
      </x:c>
      <x:c r="O27" s="936"/>
      <x:c r="P27" s="936"/>
      <x:c r="Q27" s="936"/>
      <x:c r="R27" s="936"/>
      <x:c r="S27" s="936"/>
      <x:c r="T27" s="932">
        <x:f t="shared" si="3"/>
        <x:v>0</x:v>
      </x:c>
      <x:c r="U27" s="868" t="e">
        <x:f t="shared" si="4"/>
        <x:v>#DIV/0!</x:v>
      </x:c>
      <x:c r="V27" s="936"/>
      <x:c r="W27" s="936"/>
      <x:c r="X27" s="936"/>
      <x:c r="Y27" s="936"/>
      <x:c r="Z27" s="932">
        <x:f>'Reagent Consumption'!O30</x:f>
        <x:v>0</x:v>
      </x:c>
      <x:c r="AA27" s="931">
        <x:f>'Fuel Consumption'!F24</x:f>
        <x:v>0</x:v>
      </x:c>
      <x:c r="AB27" s="932">
        <x:f>'Reagent Consumption'!Q30</x:f>
        <x:v>0</x:v>
      </x:c>
      <x:c r="AC27" s="932">
        <x:f>'Reagent Consumption'!P30</x:f>
        <x:v>0</x:v>
      </x:c>
      <x:c r="AD27" s="932">
        <x:f>'Reagent Consumption'!R30</x:f>
        <x:v>0</x:v>
      </x:c>
      <x:c r="AE27" s="932">
        <x:f>'Reagent Consumption'!S30</x:f>
        <x:v>0</x:v>
      </x:c>
      <x:c r="AF27" s="932">
        <x:f>'Reagent Consumption'!T30</x:f>
        <x:v>0</x:v>
      </x:c>
      <x:c r="AG27" s="932">
        <x:f>'Fuel Consumption'!F24</x:f>
        <x:v>0</x:v>
      </x:c>
      <x:c r="AH27" s="932"/>
      <x:c r="AI27" s="932"/>
      <x:c r="AJ27" s="932"/>
      <x:c r="AK27" s="932"/>
      <x:c r="AL27" s="932"/>
      <x:c r="AM27" s="932"/>
      <x:c r="AN27" s="932"/>
      <x:c r="AO27" s="932"/>
      <x:c r="AP27" s="932"/>
      <x:c r="AQ27" s="936"/>
      <x:c r="AR27" s="918"/>
      <x:c r="AS27" s="918"/>
    </x:row>
    <x:row r="28" ht="14.399999618530273">
      <x:c r="A28" s="929"/>
      <x:c r="B28" s="930">
        <x:v>46269</x:v>
      </x:c>
      <x:c r="C28" s="931">
        <x:f>Crushing!N27</x:f>
        <x:v>0</x:v>
      </x:c>
      <x:c r="D28" s="931">
        <x:f t="shared" si="9"/>
        <x:v>2145.0891000000006</x:v>
      </x:c>
      <x:c r="E28" s="933" t="e">
        <x:f t="shared" si="8"/>
        <x:v>#DIV/0!</x:v>
      </x:c>
      <x:c r="F28" s="936"/>
      <x:c r="G28" s="931">
        <x:f t="shared" si="10"/>
        <x:v>0</x:v>
      </x:c>
      <x:c r="H28" s="934">
        <x:f t="shared" si="11"/>
        <x:v>0</x:v>
      </x:c>
      <x:c r="I28" s="931">
        <x:f>'Crushing Down Time Hours'!L23</x:f>
        <x:v>0</x:v>
      </x:c>
      <x:c r="J28" s="931">
        <x:f>'Milling Down Time Hours'!M9</x:f>
        <x:v>3.3333333333333333E-2</x:v>
      </x:c>
      <x:c r="K28" s="868">
        <x:f>'Crushing Down Time Hours'!M28</x:f>
        <x:v>0</x:v>
      </x:c>
      <x:c r="L28" s="868">
        <x:f t="shared" si="2"/>
        <x:v>1.3888888888888889E-3</x:v>
      </x:c>
      <x:c r="M28" s="943">
        <x:f>'Milling Down Time Hours'!N14</x:f>
        <x:v>0.94861111111111107</x:v>
      </x:c>
      <x:c r="N28" s="868">
        <x:f t="shared" si="7"/>
        <x:v>1.3888888888888889E-3</x:v>
      </x:c>
      <x:c r="O28" s="936"/>
      <x:c r="P28" s="936"/>
      <x:c r="Q28" s="936"/>
      <x:c r="R28" s="936"/>
      <x:c r="S28" s="936"/>
      <x:c r="T28" s="932">
        <x:f t="shared" si="3"/>
        <x:v>0</x:v>
      </x:c>
      <x:c r="U28" s="868" t="e">
        <x:f t="shared" si="4"/>
        <x:v>#DIV/0!</x:v>
      </x:c>
      <x:c r="V28" s="936"/>
      <x:c r="W28" s="936"/>
      <x:c r="X28" s="936"/>
      <x:c r="Y28" s="936"/>
      <x:c r="Z28" s="932">
        <x:f>'Reagent Consumption'!O31</x:f>
        <x:v>0</x:v>
      </x:c>
      <x:c r="AA28" s="931">
        <x:f>'Fuel Consumption'!F25</x:f>
        <x:v>0</x:v>
      </x:c>
      <x:c r="AB28" s="932">
        <x:f>'Reagent Consumption'!Q31</x:f>
        <x:v>0</x:v>
      </x:c>
      <x:c r="AC28" s="932">
        <x:f>'Reagent Consumption'!P31</x:f>
        <x:v>0</x:v>
      </x:c>
      <x:c r="AD28" s="932">
        <x:f>'Reagent Consumption'!R31</x:f>
        <x:v>0</x:v>
      </x:c>
      <x:c r="AE28" s="932">
        <x:f>'Reagent Consumption'!S31</x:f>
        <x:v>0</x:v>
      </x:c>
      <x:c r="AF28" s="932">
        <x:f>'Reagent Consumption'!T31</x:f>
        <x:v>0</x:v>
      </x:c>
      <x:c r="AG28" s="932">
        <x:f>'Fuel Consumption'!F25</x:f>
        <x:v>0</x:v>
      </x:c>
      <x:c r="AH28" s="932"/>
      <x:c r="AI28" s="932"/>
      <x:c r="AJ28" s="932"/>
      <x:c r="AK28" s="932"/>
      <x:c r="AL28" s="932"/>
      <x:c r="AM28" s="932"/>
      <x:c r="AN28" s="932"/>
      <x:c r="AO28" s="932"/>
      <x:c r="AP28" s="932"/>
      <x:c r="AQ28" s="936"/>
      <x:c r="AR28" s="918"/>
      <x:c r="AS28" s="918"/>
    </x:row>
    <x:row r="29" ht="14.399999618530273">
      <x:c r="A29" s="929"/>
      <x:c r="B29" s="930">
        <x:v>46270</x:v>
      </x:c>
      <x:c r="C29" s="931">
        <x:v>0</x:v>
      </x:c>
      <x:c r="D29" s="931">
        <x:f t="shared" si="9"/>
        <x:v>2145.0891000000006</x:v>
      </x:c>
      <x:c r="E29" s="933" t="e">
        <x:f t="shared" si="8"/>
        <x:v>#DIV/0!</x:v>
      </x:c>
      <x:c r="F29" s="936"/>
      <x:c r="G29" s="931">
        <x:f t="shared" si="10"/>
        <x:v>0</x:v>
      </x:c>
      <x:c r="H29" s="934">
        <x:f t="shared" si="11"/>
        <x:v>0</x:v>
      </x:c>
      <x:c r="I29" s="931">
        <x:f>'Crushing Down Time Hours'!L24</x:f>
        <x:v>0</x:v>
      </x:c>
      <x:c r="J29" s="931">
        <x:f>'Milling Down Time Hours'!M10</x:f>
        <x:v>11.016666666666667</x:v>
      </x:c>
      <x:c r="K29" s="868">
        <x:f>'Crushing Down Time Hours'!M29</x:f>
        <x:v>0</x:v>
      </x:c>
      <x:c r="L29" s="868">
        <x:f t="shared" si="2"/>
        <x:v>0.45902777777777781</x:v>
      </x:c>
      <x:c r="M29" s="943">
        <x:f>'Milling Down Time Hours'!N15</x:f>
        <x:v>0.93055555555555547</x:v>
      </x:c>
      <x:c r="N29" s="868">
        <x:f t="shared" si="7"/>
        <x:v>0.45902777777777781</x:v>
      </x:c>
      <x:c r="O29" s="936"/>
      <x:c r="P29" s="936"/>
      <x:c r="Q29" s="936"/>
      <x:c r="R29" s="936"/>
      <x:c r="S29" s="936"/>
      <x:c r="T29" s="932">
        <x:f t="shared" si="3"/>
        <x:v>0</x:v>
      </x:c>
      <x:c r="U29" s="868" t="e">
        <x:f t="shared" si="4"/>
        <x:v>#DIV/0!</x:v>
      </x:c>
      <x:c r="V29" s="936"/>
      <x:c r="W29" s="936"/>
      <x:c r="X29" s="936"/>
      <x:c r="Y29" s="936"/>
      <x:c r="Z29" s="932">
        <x:f>'Reagent Consumption'!O32</x:f>
        <x:v>0</x:v>
      </x:c>
      <x:c r="AA29" s="931">
        <x:f>'Fuel Consumption'!F26</x:f>
        <x:v>0</x:v>
      </x:c>
      <x:c r="AB29" s="932">
        <x:f>'Reagent Consumption'!Q32</x:f>
        <x:v>0</x:v>
      </x:c>
      <x:c r="AC29" s="932">
        <x:f>'Reagent Consumption'!P32</x:f>
        <x:v>0</x:v>
      </x:c>
      <x:c r="AD29" s="932">
        <x:f>'Reagent Consumption'!R32</x:f>
        <x:v>0</x:v>
      </x:c>
      <x:c r="AE29" s="932">
        <x:f>'Reagent Consumption'!S32</x:f>
        <x:v>0</x:v>
      </x:c>
      <x:c r="AF29" s="932">
        <x:f>'Reagent Consumption'!T32</x:f>
        <x:v>0</x:v>
      </x:c>
      <x:c r="AG29" s="932">
        <x:f>'Fuel Consumption'!F26</x:f>
        <x:v>0</x:v>
      </x:c>
      <x:c r="AH29" s="932"/>
      <x:c r="AI29" s="932"/>
      <x:c r="AJ29" s="932"/>
      <x:c r="AK29" s="932"/>
      <x:c r="AL29" s="932"/>
      <x:c r="AM29" s="932"/>
      <x:c r="AN29" s="932"/>
      <x:c r="AO29" s="932"/>
      <x:c r="AP29" s="932"/>
      <x:c r="AQ29" s="936"/>
      <x:c r="AR29" s="918"/>
      <x:c r="AS29" s="918"/>
    </x:row>
    <x:row r="30" ht="14.399999618530273">
      <x:c r="A30" s="929"/>
      <x:c r="B30" s="930">
        <x:v>46271</x:v>
      </x:c>
      <x:c r="C30" s="931">
        <x:f>Crushing!N52</x:f>
        <x:v>0</x:v>
      </x:c>
      <x:c r="D30" s="931">
        <x:f t="shared" si="9"/>
        <x:v>2145.0891000000006</x:v>
      </x:c>
      <x:c r="E30" s="933" t="e">
        <x:f t="shared" si="8"/>
        <x:v>#DIV/0!</x:v>
      </x:c>
      <x:c r="F30" s="936"/>
      <x:c r="G30" s="931">
        <x:f t="shared" si="10"/>
        <x:v>0</x:v>
      </x:c>
      <x:c r="H30" s="934">
        <x:f t="shared" si="11"/>
        <x:v>0</x:v>
      </x:c>
      <x:c r="I30" s="931">
        <x:f>'Crushing Down Time Hours'!L25</x:f>
        <x:v>0</x:v>
      </x:c>
      <x:c r="J30" s="931">
        <x:f>'Milling Down Time Hours'!M11</x:f>
        <x:v>21.833333333333332</x:v>
      </x:c>
      <x:c r="K30" s="868">
        <x:f>'Crushing Down Time Hours'!M30</x:f>
        <x:v>0</x:v>
      </x:c>
      <x:c r="L30" s="868">
        <x:f t="shared" si="2"/>
        <x:v>0.90972222222222221</x:v>
      </x:c>
      <x:c r="M30" s="943">
        <x:f>'Milling Down Time Hours'!N17</x:f>
        <x:v>1</x:v>
      </x:c>
      <x:c r="N30" s="868">
        <x:f t="shared" si="7"/>
        <x:v>0.90972222222222221</x:v>
      </x:c>
      <x:c r="O30" s="936"/>
      <x:c r="P30" s="936"/>
      <x:c r="Q30" s="936"/>
      <x:c r="R30" s="936"/>
      <x:c r="S30" s="936"/>
      <x:c r="T30" s="932">
        <x:f t="shared" si="3"/>
        <x:v>0</x:v>
      </x:c>
      <x:c r="U30" s="868" t="e">
        <x:f t="shared" si="4"/>
        <x:v>#DIV/0!</x:v>
      </x:c>
      <x:c r="V30" s="936"/>
      <x:c r="W30" s="936"/>
      <x:c r="X30" s="936"/>
      <x:c r="Y30" s="936"/>
      <x:c r="Z30" s="932">
        <x:f>'Reagent Consumption'!O33</x:f>
        <x:v>0</x:v>
      </x:c>
      <x:c r="AA30" s="931">
        <x:f>'Fuel Consumption'!F27</x:f>
        <x:v>0</x:v>
      </x:c>
      <x:c r="AB30" s="932">
        <x:f>'Reagent Consumption'!Q33</x:f>
        <x:v>0</x:v>
      </x:c>
      <x:c r="AC30" s="932">
        <x:f>'Reagent Consumption'!P33</x:f>
        <x:v>0</x:v>
      </x:c>
      <x:c r="AD30" s="932">
        <x:f>'Reagent Consumption'!R33</x:f>
        <x:v>0</x:v>
      </x:c>
      <x:c r="AE30" s="932">
        <x:f>'Reagent Consumption'!S33</x:f>
        <x:v>0</x:v>
      </x:c>
      <x:c r="AF30" s="932">
        <x:f>'Reagent Consumption'!T33</x:f>
        <x:v>0</x:v>
      </x:c>
      <x:c r="AG30" s="932">
        <x:f>'Fuel Consumption'!F27</x:f>
        <x:v>0</x:v>
      </x:c>
      <x:c r="AH30" s="932"/>
      <x:c r="AI30" s="932"/>
      <x:c r="AJ30" s="932"/>
      <x:c r="AK30" s="932"/>
      <x:c r="AL30" s="932"/>
      <x:c r="AM30" s="932"/>
      <x:c r="AN30" s="932"/>
      <x:c r="AO30" s="932"/>
      <x:c r="AP30" s="932"/>
      <x:c r="AQ30" s="936"/>
      <x:c r="AR30" s="918"/>
      <x:c r="AS30" s="918"/>
    </x:row>
    <x:row r="31" ht="14.399999618530273">
      <x:c r="A31" s="929"/>
      <x:c r="B31" s="930">
        <x:v>46272</x:v>
      </x:c>
      <x:c r="C31" s="931">
        <x:f>Crushing!N30</x:f>
        <x:v>0</x:v>
      </x:c>
      <x:c r="D31" s="931">
        <x:f t="shared" si="9"/>
        <x:v>2145.0891000000006</x:v>
      </x:c>
      <x:c r="E31" s="933" t="e">
        <x:f t="shared" si="8"/>
        <x:v>#DIV/0!</x:v>
      </x:c>
      <x:c r="F31" s="936"/>
      <x:c r="G31" s="931">
        <x:f t="shared" si="10"/>
        <x:v>0</x:v>
      </x:c>
      <x:c r="H31" s="934">
        <x:f t="shared" si="11"/>
        <x:v>0</x:v>
      </x:c>
      <x:c r="I31" s="931">
        <x:f>'Crushing Down Time Hours'!L26</x:f>
        <x:v>0</x:v>
      </x:c>
      <x:c r="J31" s="931">
        <x:f>'Milling Down Time Hours'!M12</x:f>
        <x:v>22.45</x:v>
      </x:c>
      <x:c r="K31" s="868">
        <x:f>'Crushing Down Time Hours'!M31</x:f>
        <x:v>0</x:v>
      </x:c>
      <x:c r="L31" s="868">
        <x:f t="shared" si="2"/>
        <x:v>0.93541666666666667</x:v>
      </x:c>
      <x:c r="M31" s="943">
        <x:f>'Milling Down Time Hours'!N18</x:f>
        <x:v>1</x:v>
      </x:c>
      <x:c r="N31" s="868">
        <x:f t="shared" si="7"/>
        <x:v>0.93541666666666667</x:v>
      </x:c>
      <x:c r="O31" s="936"/>
      <x:c r="P31" s="936"/>
      <x:c r="Q31" s="936"/>
      <x:c r="R31" s="936"/>
      <x:c r="S31" s="936"/>
      <x:c r="T31" s="932">
        <x:f t="shared" si="3"/>
        <x:v>0</x:v>
      </x:c>
      <x:c r="U31" s="868" t="e">
        <x:f t="shared" si="4"/>
        <x:v>#DIV/0!</x:v>
      </x:c>
      <x:c r="V31" s="936"/>
      <x:c r="W31" s="936"/>
      <x:c r="X31" s="936"/>
      <x:c r="Y31" s="936"/>
      <x:c r="Z31" s="932">
        <x:f>'Reagent Consumption'!O34</x:f>
        <x:v>0</x:v>
      </x:c>
      <x:c r="AA31" s="931">
        <x:f>'Fuel Consumption'!F28</x:f>
        <x:v>0</x:v>
      </x:c>
      <x:c r="AB31" s="932">
        <x:f>'Reagent Consumption'!Q34</x:f>
        <x:v>0</x:v>
      </x:c>
      <x:c r="AC31" s="932">
        <x:f>'Reagent Consumption'!P34</x:f>
        <x:v>0</x:v>
      </x:c>
      <x:c r="AD31" s="932">
        <x:f>'Reagent Consumption'!R34</x:f>
        <x:v>0</x:v>
      </x:c>
      <x:c r="AE31" s="932">
        <x:f>'Reagent Consumption'!S34</x:f>
        <x:v>0</x:v>
      </x:c>
      <x:c r="AF31" s="932">
        <x:f>'Reagent Consumption'!T34</x:f>
        <x:v>0</x:v>
      </x:c>
      <x:c r="AG31" s="932">
        <x:f>'Fuel Consumption'!F28</x:f>
        <x:v>0</x:v>
      </x:c>
      <x:c r="AH31" s="932"/>
      <x:c r="AI31" s="932"/>
      <x:c r="AJ31" s="932"/>
      <x:c r="AK31" s="932"/>
      <x:c r="AL31" s="932"/>
      <x:c r="AM31" s="932"/>
      <x:c r="AN31" s="932"/>
      <x:c r="AO31" s="932"/>
      <x:c r="AP31" s="932"/>
      <x:c r="AQ31" s="936"/>
      <x:c r="AR31" s="918"/>
      <x:c r="AS31" s="918"/>
    </x:row>
    <x:row r="32" ht="14.399999618530273">
      <x:c r="A32" s="929"/>
      <x:c r="B32" s="930">
        <x:v>46273</x:v>
      </x:c>
      <x:c r="C32" s="931">
        <x:f>Crushing!N31</x:f>
        <x:v>0</x:v>
      </x:c>
      <x:c r="D32" s="931">
        <x:f t="shared" si="9"/>
        <x:v>2145.0891000000006</x:v>
      </x:c>
      <x:c r="E32" s="933" t="e">
        <x:f t="shared" si="8"/>
        <x:v>#DIV/0!</x:v>
      </x:c>
      <x:c r="F32" s="936"/>
      <x:c r="G32" s="931">
        <x:f t="shared" si="10"/>
        <x:v>0</x:v>
      </x:c>
      <x:c r="H32" s="934">
        <x:f t="shared" si="11"/>
        <x:v>0</x:v>
      </x:c>
      <x:c r="I32" s="931">
        <x:f>'Crushing Down Time Hours'!L27</x:f>
        <x:v>0</x:v>
      </x:c>
      <x:c r="J32" s="931">
        <x:f>'Milling Down Time Hours'!M13</x:f>
        <x:v>23.683333333333334</x:v>
      </x:c>
      <x:c r="K32" s="868">
        <x:f>'Crushing Down Time Hours'!M32</x:f>
        <x:v>0</x:v>
      </x:c>
      <x:c r="L32" s="868">
        <x:f t="shared" si="2"/>
        <x:v>0.9868055555555556</x:v>
      </x:c>
      <x:c r="M32" s="868">
        <x:v>1</x:v>
      </x:c>
      <x:c r="N32" s="868">
        <x:f t="shared" si="7"/>
        <x:v>0.9868055555555556</x:v>
      </x:c>
      <x:c r="O32" s="936"/>
      <x:c r="P32" s="936"/>
      <x:c r="Q32" s="936"/>
      <x:c r="R32" s="936"/>
      <x:c r="S32" s="936"/>
      <x:c r="T32" s="932">
        <x:f t="shared" si="3"/>
        <x:v>0</x:v>
      </x:c>
      <x:c r="U32" s="868" t="e">
        <x:f t="shared" si="4"/>
        <x:v>#DIV/0!</x:v>
      </x:c>
      <x:c r="V32" s="936"/>
      <x:c r="W32" s="936"/>
      <x:c r="X32" s="936"/>
      <x:c r="Y32" s="936"/>
      <x:c r="Z32" s="932">
        <x:f>'Reagent Consumption'!O35</x:f>
        <x:v>0</x:v>
      </x:c>
      <x:c r="AA32" s="931">
        <x:f>'Fuel Consumption'!F29</x:f>
        <x:v>0</x:v>
      </x:c>
      <x:c r="AB32" s="932">
        <x:f>'Reagent Consumption'!Q35</x:f>
        <x:v>0</x:v>
      </x:c>
      <x:c r="AC32" s="932">
        <x:f>'Reagent Consumption'!P35</x:f>
        <x:v>0</x:v>
      </x:c>
      <x:c r="AD32" s="932">
        <x:f>'Reagent Consumption'!R35</x:f>
        <x:v>0</x:v>
      </x:c>
      <x:c r="AE32" s="932">
        <x:f>'Reagent Consumption'!S35</x:f>
        <x:v>0</x:v>
      </x:c>
      <x:c r="AF32" s="932">
        <x:f>'Reagent Consumption'!T35</x:f>
        <x:v>0</x:v>
      </x:c>
      <x:c r="AG32" s="932">
        <x:f>'Fuel Consumption'!F29</x:f>
        <x:v>0</x:v>
      </x:c>
      <x:c r="AH32" s="932"/>
      <x:c r="AI32" s="932"/>
      <x:c r="AJ32" s="932"/>
      <x:c r="AK32" s="932"/>
      <x:c r="AL32" s="932"/>
      <x:c r="AM32" s="932"/>
      <x:c r="AN32" s="932"/>
      <x:c r="AO32" s="932"/>
      <x:c r="AP32" s="932"/>
      <x:c r="AQ32" s="936"/>
      <x:c r="AR32" s="918"/>
      <x:c r="AS32" s="918"/>
    </x:row>
    <x:row r="33" ht="14.399999618530273">
      <x:c r="A33" s="929"/>
      <x:c r="B33" s="930">
        <x:v>46274</x:v>
      </x:c>
      <x:c r="C33" s="931">
        <x:f>Crushing!N58</x:f>
        <x:v>0</x:v>
      </x:c>
      <x:c r="D33" s="931">
        <x:f>D32+C33</x:f>
        <x:v>2145.0891000000006</x:v>
      </x:c>
      <x:c r="E33" s="933" t="e">
        <x:f>C33/I33</x:f>
        <x:v>#DIV/0!</x:v>
      </x:c>
      <x:c r="F33" s="936"/>
      <x:c r="G33" s="931">
        <x:f t="shared" si="10"/>
        <x:v>0</x:v>
      </x:c>
      <x:c r="H33" s="934">
        <x:f t="shared" si="11"/>
        <x:v>0</x:v>
      </x:c>
      <x:c r="I33" s="931">
        <x:f>'Crushing Down Time Hours'!L28</x:f>
        <x:v>0</x:v>
      </x:c>
      <x:c r="J33" s="931">
        <x:f>'Milling Down Time Hours'!M14</x:f>
        <x:v>22.766666666666666</x:v>
      </x:c>
      <x:c r="K33" s="868">
        <x:f>'Crushing Down Time Hours'!M33</x:f>
        <x:v>0</x:v>
      </x:c>
      <x:c r="L33" s="868">
        <x:f t="shared" si="2"/>
        <x:v>0.94861111111111107</x:v>
      </x:c>
      <x:c r="M33" s="868">
        <x:v>1</x:v>
      </x:c>
      <x:c r="N33" s="868">
        <x:f t="shared" si="7"/>
        <x:v>0.94861111111111107</x:v>
      </x:c>
      <x:c r="O33" s="936"/>
      <x:c r="P33" s="936"/>
      <x:c r="Q33" s="936"/>
      <x:c r="R33" s="936"/>
      <x:c r="S33" s="936"/>
      <x:c r="T33" s="932">
        <x:f t="shared" si="3"/>
        <x:v>0</x:v>
      </x:c>
      <x:c r="U33" s="868" t="e">
        <x:f t="shared" si="4"/>
        <x:v>#DIV/0!</x:v>
      </x:c>
      <x:c r="V33" s="936"/>
      <x:c r="W33" s="936"/>
      <x:c r="X33" s="936"/>
      <x:c r="Y33" s="936"/>
      <x:c r="Z33" s="932">
        <x:f>'Reagent Consumption'!O36</x:f>
        <x:v>0</x:v>
      </x:c>
      <x:c r="AA33" s="931">
        <x:f>'Fuel Consumption'!F30</x:f>
        <x:v>0</x:v>
      </x:c>
      <x:c r="AB33" s="932">
        <x:f>'Reagent Consumption'!Q36</x:f>
        <x:v>0</x:v>
      </x:c>
      <x:c r="AC33" s="932">
        <x:f>'Reagent Consumption'!P36</x:f>
        <x:v>0</x:v>
      </x:c>
      <x:c r="AD33" s="932">
        <x:f>'Reagent Consumption'!R36</x:f>
        <x:v>0</x:v>
      </x:c>
      <x:c r="AE33" s="932">
        <x:f>'Reagent Consumption'!S36</x:f>
        <x:v>0</x:v>
      </x:c>
      <x:c r="AF33" s="932">
        <x:f>'Reagent Consumption'!T36</x:f>
        <x:v>0</x:v>
      </x:c>
      <x:c r="AG33" s="932">
        <x:f>'Fuel Consumption'!F30</x:f>
        <x:v>0</x:v>
      </x:c>
      <x:c r="AH33" s="932"/>
      <x:c r="AI33" s="932"/>
      <x:c r="AJ33" s="932"/>
      <x:c r="AK33" s="932"/>
      <x:c r="AL33" s="932"/>
      <x:c r="AM33" s="932"/>
      <x:c r="AN33" s="932"/>
      <x:c r="AO33" s="932"/>
      <x:c r="AP33" s="932"/>
      <x:c r="AQ33" s="936"/>
      <x:c r="AR33" s="918"/>
      <x:c r="AS33" s="918"/>
    </x:row>
    <x:row r="34" ht="14.399999618530273">
      <x:c r="A34" s="929"/>
      <x:c r="B34" s="930">
        <x:v>46275</x:v>
      </x:c>
      <x:c r="C34" s="931">
        <x:f>Crushing!N33</x:f>
        <x:v>0</x:v>
      </x:c>
      <x:c r="D34" s="931">
        <x:f t="shared" si="9"/>
        <x:v>2145.0891000000006</x:v>
      </x:c>
      <x:c r="E34" s="933" t="e">
        <x:f t="shared" si="8"/>
        <x:v>#DIV/0!</x:v>
      </x:c>
      <x:c r="F34" s="936"/>
      <x:c r="G34" s="931">
        <x:f t="shared" si="10"/>
        <x:v>0</x:v>
      </x:c>
      <x:c r="H34" s="934">
        <x:f t="shared" si="11"/>
        <x:v>0</x:v>
      </x:c>
      <x:c r="I34" s="931">
        <x:f>'Crushing Down Time Hours'!L29</x:f>
        <x:v>0</x:v>
      </x:c>
      <x:c r="J34" s="931">
        <x:f>'Milling Down Time Hours'!M15</x:f>
        <x:v>22.333333333333332</x:v>
      </x:c>
      <x:c r="K34" s="868">
        <x:f>'Crushing Down Time Hours'!M34</x:f>
        <x:v>0</x:v>
      </x:c>
      <x:c r="L34" s="868">
        <x:f t="shared" si="2"/>
        <x:v>0.93055555555555547</x:v>
      </x:c>
      <x:c r="M34" s="868">
        <x:v>1</x:v>
      </x:c>
      <x:c r="N34" s="868">
        <x:f t="shared" si="7"/>
        <x:v>0.93055555555555547</x:v>
      </x:c>
      <x:c r="O34" s="936"/>
      <x:c r="P34" s="936"/>
      <x:c r="Q34" s="936"/>
      <x:c r="R34" s="936"/>
      <x:c r="S34" s="936"/>
      <x:c r="T34" s="932">
        <x:f t="shared" si="3"/>
        <x:v>0</x:v>
      </x:c>
      <x:c r="U34" s="868" t="e">
        <x:f t="shared" si="4"/>
        <x:v>#DIV/0!</x:v>
      </x:c>
      <x:c r="V34" s="936"/>
      <x:c r="W34" s="936"/>
      <x:c r="X34" s="936"/>
      <x:c r="Y34" s="936"/>
      <x:c r="Z34" s="932">
        <x:f>'Reagent Consumption'!O37</x:f>
        <x:v>0</x:v>
      </x:c>
      <x:c r="AA34" s="931">
        <x:f>'Fuel Consumption'!F31</x:f>
        <x:v>0</x:v>
      </x:c>
      <x:c r="AB34" s="932">
        <x:f>'Reagent Consumption'!Q37</x:f>
        <x:v>0</x:v>
      </x:c>
      <x:c r="AC34" s="932">
        <x:f>'Reagent Consumption'!P37</x:f>
        <x:v>0</x:v>
      </x:c>
      <x:c r="AD34" s="932">
        <x:f>'Reagent Consumption'!R37</x:f>
        <x:v>0</x:v>
      </x:c>
      <x:c r="AE34" s="932">
        <x:f>'Reagent Consumption'!S37</x:f>
        <x:v>0</x:v>
      </x:c>
      <x:c r="AF34" s="932">
        <x:f>'Reagent Consumption'!T37</x:f>
        <x:v>0</x:v>
      </x:c>
      <x:c r="AG34" s="932">
        <x:f>'Fuel Consumption'!F31</x:f>
        <x:v>0</x:v>
      </x:c>
      <x:c r="AH34" s="932"/>
      <x:c r="AI34" s="932"/>
      <x:c r="AJ34" s="932"/>
      <x:c r="AK34" s="932"/>
      <x:c r="AL34" s="932"/>
      <x:c r="AM34" s="932"/>
      <x:c r="AN34" s="932"/>
      <x:c r="AO34" s="932"/>
      <x:c r="AP34" s="932"/>
      <x:c r="AQ34" s="936"/>
      <x:c r="AR34" s="918"/>
      <x:c r="AS34" s="918"/>
    </x:row>
    <x:row r="35" ht="14.399999618530273">
      <x:c r="A35" s="929"/>
      <x:c r="B35" s="930">
        <x:v>46276</x:v>
      </x:c>
      <x:c r="C35" s="931"/>
      <x:c r="D35" s="931">
        <x:f t="shared" si="9"/>
        <x:v>2145.0891000000006</x:v>
      </x:c>
      <x:c r="E35" s="933" t="e">
        <x:f t="shared" si="8"/>
        <x:v>#DIV/0!</x:v>
      </x:c>
      <x:c r="F35" s="936"/>
      <x:c r="G35" s="931">
        <x:f t="shared" si="10"/>
        <x:v>0</x:v>
      </x:c>
      <x:c r="H35" s="934">
        <x:f t="shared" si="11"/>
        <x:v>0</x:v>
      </x:c>
      <x:c r="I35" s="931">
        <x:f>'Crushing Down Time Hours'!L30</x:f>
        <x:v>0</x:v>
      </x:c>
      <x:c r="J35" s="931">
        <x:f>'Milling Down Time Hours'!M17</x:f>
        <x:v>24</x:v>
      </x:c>
      <x:c r="K35" s="868">
        <x:f>'Crushing Down Time Hours'!M35</x:f>
        <x:v>0</x:v>
      </x:c>
      <x:c r="L35" s="868">
        <x:f t="shared" si="2"/>
        <x:v>1</x:v>
      </x:c>
      <x:c r="M35" s="868">
        <x:v>1</x:v>
      </x:c>
      <x:c r="N35" s="868">
        <x:f t="shared" si="7"/>
        <x:v>0</x:v>
      </x:c>
      <x:c r="O35" s="936"/>
      <x:c r="P35" s="936"/>
      <x:c r="Q35" s="936"/>
      <x:c r="R35" s="936"/>
      <x:c r="S35" s="936"/>
      <x:c r="T35" s="932">
        <x:f t="shared" si="3"/>
        <x:v>0</x:v>
      </x:c>
      <x:c r="U35" s="868" t="e">
        <x:f t="shared" si="4"/>
        <x:v>#DIV/0!</x:v>
      </x:c>
      <x:c r="V35" s="936"/>
      <x:c r="W35" s="936"/>
      <x:c r="X35" s="936"/>
      <x:c r="Y35" s="936"/>
      <x:c r="Z35" s="932">
        <x:f>'Reagent Consumption'!O38</x:f>
        <x:v>0</x:v>
      </x:c>
      <x:c r="AA35" s="931">
        <x:f>'Fuel Consumption'!F32</x:f>
        <x:v>0</x:v>
      </x:c>
      <x:c r="AB35" s="932">
        <x:f>'Reagent Consumption'!Q38</x:f>
        <x:v>0</x:v>
      </x:c>
      <x:c r="AC35" s="932">
        <x:f>'Reagent Consumption'!P38</x:f>
        <x:v>0</x:v>
      </x:c>
      <x:c r="AD35" s="932">
        <x:f>'Reagent Consumption'!R38</x:f>
        <x:v>0</x:v>
      </x:c>
      <x:c r="AE35" s="932">
        <x:f>'Reagent Consumption'!S38</x:f>
        <x:v>0</x:v>
      </x:c>
      <x:c r="AF35" s="932">
        <x:f>'Reagent Consumption'!T38</x:f>
        <x:v>0</x:v>
      </x:c>
      <x:c r="AG35" s="932">
        <x:f>'Fuel Consumption'!F32</x:f>
        <x:v>0</x:v>
      </x:c>
      <x:c r="AH35" s="932"/>
      <x:c r="AI35" s="932"/>
      <x:c r="AJ35" s="932"/>
      <x:c r="AK35" s="932"/>
      <x:c r="AL35" s="932"/>
      <x:c r="AM35" s="932"/>
      <x:c r="AN35" s="932"/>
      <x:c r="AO35" s="932"/>
      <x:c r="AP35" s="932"/>
      <x:c r="AQ35" s="936"/>
      <x:c r="AR35" s="918"/>
      <x:c r="AS35" s="918"/>
    </x:row>
    <x:row r="36" ht="14.399999618530273">
      <x:c r="A36" s="929"/>
      <x:c r="B36" s="930">
        <x:v>46277</x:v>
      </x:c>
      <x:c r="C36" s="949">
        <x:f>Crushing!N35</x:f>
        <x:v>0</x:v>
      </x:c>
      <x:c r="D36" s="949">
        <x:f t="shared" si="9"/>
        <x:v>2145.0891000000006</x:v>
      </x:c>
      <x:c r="E36" s="950" t="e">
        <x:f t="shared" si="8"/>
        <x:v>#DIV/0!</x:v>
      </x:c>
      <x:c r="F36" s="929"/>
      <x:c r="G36" s="931">
        <x:f t="shared" si="10"/>
        <x:v>0</x:v>
      </x:c>
      <x:c r="H36" s="934">
        <x:f t="shared" si="11"/>
        <x:v>0</x:v>
      </x:c>
      <x:c r="I36" s="931">
        <x:f>'Crushing Down Time Hours'!L31</x:f>
        <x:v>0</x:v>
      </x:c>
      <x:c r="J36" s="931">
        <x:f>'Milling Down Time Hours'!M18</x:f>
        <x:v>24</x:v>
      </x:c>
      <x:c r="K36" s="868">
        <x:f>'Crushing Down Time Hours'!M36</x:f>
        <x:v>0</x:v>
      </x:c>
      <x:c r="L36" s="868">
        <x:f t="shared" si="2"/>
        <x:v>1</x:v>
      </x:c>
      <x:c r="M36" s="886">
        <x:v>1</x:v>
      </x:c>
      <x:c r="N36" s="886">
        <x:f t="shared" si="7"/>
        <x:v>0</x:v>
      </x:c>
      <x:c r="O36" s="929"/>
      <x:c r="P36" s="929"/>
      <x:c r="Q36" s="929"/>
      <x:c r="R36" s="929"/>
      <x:c r="S36" s="929"/>
      <x:c r="T36" s="935">
        <x:f t="shared" si="3"/>
        <x:v>0</x:v>
      </x:c>
      <x:c r="U36" s="886" t="e">
        <x:f t="shared" si="4"/>
        <x:v>#DIV/0!</x:v>
      </x:c>
      <x:c r="V36" s="929"/>
      <x:c r="W36" s="929"/>
      <x:c r="X36" s="929"/>
      <x:c r="Y36" s="929"/>
      <x:c r="Z36" s="935">
        <x:f>'Reagent Consumption'!O39</x:f>
        <x:v>0</x:v>
      </x:c>
      <x:c r="AA36" s="949">
        <x:f>'Fuel Consumption'!F33</x:f>
        <x:v>0</x:v>
      </x:c>
      <x:c r="AB36" s="935">
        <x:f>'Reagent Consumption'!Q39</x:f>
        <x:v>0</x:v>
      </x:c>
      <x:c r="AC36" s="935">
        <x:f>'Reagent Consumption'!P39</x:f>
        <x:v>0</x:v>
      </x:c>
      <x:c r="AD36" s="935">
        <x:f>'Reagent Consumption'!R39</x:f>
        <x:v>0</x:v>
      </x:c>
      <x:c r="AE36" s="935">
        <x:f>'Reagent Consumption'!S39</x:f>
        <x:v>0</x:v>
      </x:c>
      <x:c r="AF36" s="935">
        <x:f>'Reagent Consumption'!T39</x:f>
        <x:v>0</x:v>
      </x:c>
      <x:c r="AG36" s="935">
        <x:f>'Fuel Consumption'!F33</x:f>
        <x:v>0</x:v>
      </x:c>
      <x:c r="AH36" s="935"/>
      <x:c r="AI36" s="935"/>
      <x:c r="AJ36" s="935"/>
      <x:c r="AK36" s="935"/>
      <x:c r="AL36" s="935"/>
      <x:c r="AM36" s="935"/>
      <x:c r="AN36" s="935"/>
      <x:c r="AO36" s="935"/>
      <x:c r="AP36" s="935"/>
      <x:c r="AQ36" s="929"/>
      <x:c r="AR36" s="918"/>
      <x:c r="AS36" s="918"/>
    </x:row>
    <x:row r="37" ht="14.399999618530273">
      <x:c r="A37" s="918"/>
      <x:c r="B37" s="930">
        <x:v>46278</x:v>
      </x:c>
      <x:c r="C37" s="951">
        <x:f>Crushing!N66</x:f>
        <x:v>0</x:v>
      </x:c>
      <x:c r="D37" s="951">
        <x:f>D36+C37</x:f>
        <x:v>2145.0891000000006</x:v>
      </x:c>
      <x:c r="E37" s="952" t="e">
        <x:f>C37/I37</x:f>
        <x:v>#DIV/0!</x:v>
      </x:c>
      <x:c r="F37" s="937"/>
      <x:c r="G37" s="931">
        <x:f t="shared" si="10"/>
        <x:v>0</x:v>
      </x:c>
      <x:c r="H37" s="934">
        <x:f t="shared" si="11"/>
        <x:v>0</x:v>
      </x:c>
      <x:c r="I37" s="931">
        <x:f>'Crushing Down Time Hours'!L32</x:f>
        <x:v>0</x:v>
      </x:c>
      <x:c r="J37" s="931">
        <x:f>'Milling Down Time Hours'!M19</x:f>
        <x:v>24</x:v>
      </x:c>
      <x:c r="K37" s="868">
        <x:f>'Crushing Down Time Hours'!M37</x:f>
        <x:v>0</x:v>
      </x:c>
      <x:c r="L37" s="868">
        <x:f t="shared" si="2"/>
        <x:v>1</x:v>
      </x:c>
      <x:c r="M37" s="890">
        <x:v>1</x:v>
      </x:c>
      <x:c r="N37" s="890">
        <x:f t="shared" si="7"/>
        <x:v>0</x:v>
      </x:c>
      <x:c r="O37" s="937"/>
      <x:c r="P37" s="937"/>
      <x:c r="Q37" s="937"/>
      <x:c r="R37" s="937"/>
      <x:c r="S37" s="937"/>
      <x:c r="T37" s="953">
        <x:f t="shared" si="3"/>
        <x:v>0</x:v>
      </x:c>
      <x:c r="U37" s="890" t="e">
        <x:f t="shared" si="4"/>
        <x:v>#DIV/0!</x:v>
      </x:c>
      <x:c r="V37" s="937"/>
      <x:c r="W37" s="937"/>
      <x:c r="X37" s="937"/>
      <x:c r="Y37" s="937"/>
      <x:c r="Z37" s="935">
        <x:f>'Reagent Consumption'!O40</x:f>
        <x:v>0</x:v>
      </x:c>
      <x:c r="AA37" s="949">
        <x:f>'Fuel Consumption'!F34</x:f>
        <x:v>0</x:v>
      </x:c>
      <x:c r="AB37" s="935">
        <x:f>'Reagent Consumption'!Q40</x:f>
        <x:v>0</x:v>
      </x:c>
      <x:c r="AC37" s="935">
        <x:f>'Reagent Consumption'!P40</x:f>
        <x:v>0</x:v>
      </x:c>
      <x:c r="AD37" s="935">
        <x:f>'Reagent Consumption'!R40</x:f>
        <x:v>0</x:v>
      </x:c>
      <x:c r="AE37" s="935">
        <x:f>'Reagent Consumption'!S40</x:f>
        <x:v>0</x:v>
      </x:c>
      <x:c r="AF37" s="935">
        <x:f>'Reagent Consumption'!T40</x:f>
        <x:v>0</x:v>
      </x:c>
      <x:c r="AG37" s="935">
        <x:f>'Fuel Consumption'!F34</x:f>
        <x:v>0</x:v>
      </x:c>
      <x:c r="AH37" s="935"/>
      <x:c r="AI37" s="935"/>
      <x:c r="AJ37" s="935"/>
      <x:c r="AK37" s="935"/>
      <x:c r="AL37" s="935"/>
      <x:c r="AM37" s="935"/>
      <x:c r="AN37" s="935"/>
      <x:c r="AO37" s="935"/>
      <x:c r="AP37" s="953"/>
      <x:c r="AQ37" s="937"/>
      <x:c r="AR37" s="918"/>
      <x:c r="AS37" s="918"/>
    </x:row>
    <x:row r="38" ht="14.399999618530273">
      <x:c r="A38" s="918"/>
      <x:c r="B38" s="930">
        <x:v>46279</x:v>
      </x:c>
      <x:c r="C38" s="951">
        <x:f>Crushing!N68</x:f>
        <x:v>0</x:v>
      </x:c>
      <x:c r="D38" s="951">
        <x:f>D37+C38</x:f>
        <x:v>2145.0891000000006</x:v>
      </x:c>
      <x:c r="E38" s="952" t="e">
        <x:f t="shared" ref="E38:E49" si="12">C38/I38</x:f>
        <x:v>#DIV/0!</x:v>
      </x:c>
      <x:c r="F38" s="937"/>
      <x:c r="G38" s="931">
        <x:f t="shared" si="10"/>
        <x:v>0</x:v>
      </x:c>
      <x:c r="H38" s="934">
        <x:f t="shared" si="11"/>
        <x:v>0</x:v>
      </x:c>
      <x:c r="I38" s="931">
        <x:f>'Crushing Down Time Hours'!L33</x:f>
        <x:v>0</x:v>
      </x:c>
      <x:c r="J38" s="931">
        <x:f>'Milling Down Time Hours'!M20</x:f>
        <x:v>24</x:v>
      </x:c>
      <x:c r="K38" s="868">
        <x:f>'Crushing Down Time Hours'!M38</x:f>
        <x:v>0</x:v>
      </x:c>
      <x:c r="L38" s="868">
        <x:f t="shared" si="2"/>
        <x:v>1</x:v>
      </x:c>
      <x:c r="M38" s="890">
        <x:v>2</x:v>
      </x:c>
      <x:c r="N38" s="890">
        <x:f t="shared" si="7"/>
        <x:v>0</x:v>
      </x:c>
      <x:c r="O38" s="937"/>
      <x:c r="P38" s="937"/>
      <x:c r="Q38" s="937"/>
      <x:c r="R38" s="937"/>
      <x:c r="S38" s="937"/>
      <x:c r="T38" s="953"/>
      <x:c r="U38" s="890"/>
      <x:c r="V38" s="937"/>
      <x:c r="W38" s="937"/>
      <x:c r="X38" s="937"/>
      <x:c r="Y38" s="937"/>
      <x:c r="Z38" s="935">
        <x:f>'Reagent Consumption'!O41</x:f>
        <x:v>0</x:v>
      </x:c>
      <x:c r="AA38" s="949">
        <x:f>'Fuel Consumption'!F35</x:f>
        <x:v>0</x:v>
      </x:c>
      <x:c r="AB38" s="935">
        <x:f>'Reagent Consumption'!Q41</x:f>
        <x:v>0</x:v>
      </x:c>
      <x:c r="AC38" s="935">
        <x:f>'Reagent Consumption'!P41</x:f>
        <x:v>0</x:v>
      </x:c>
      <x:c r="AD38" s="935">
        <x:f>'Reagent Consumption'!R41</x:f>
        <x:v>0</x:v>
      </x:c>
      <x:c r="AE38" s="935">
        <x:f>'Reagent Consumption'!S41</x:f>
        <x:v>0</x:v>
      </x:c>
      <x:c r="AF38" s="935">
        <x:f>'Reagent Consumption'!T41</x:f>
        <x:v>0</x:v>
      </x:c>
      <x:c r="AG38" s="935">
        <x:f>'Fuel Consumption'!F35</x:f>
        <x:v>0</x:v>
      </x:c>
      <x:c r="AH38" s="935"/>
      <x:c r="AI38" s="935"/>
      <x:c r="AJ38" s="935"/>
      <x:c r="AK38" s="935"/>
      <x:c r="AL38" s="935"/>
      <x:c r="AM38" s="935"/>
      <x:c r="AN38" s="935"/>
      <x:c r="AO38" s="935"/>
      <x:c r="AP38" s="953"/>
      <x:c r="AQ38" s="937"/>
      <x:c r="AR38" s="918"/>
      <x:c r="AS38" s="918"/>
    </x:row>
    <x:row r="39" ht="14.399999618530273">
      <x:c r="A39" s="918"/>
      <x:c r="B39" s="930">
        <x:v>46280</x:v>
      </x:c>
      <x:c r="C39" s="951"/>
      <x:c r="D39" s="951">
        <x:f t="shared" ref="D39:D49" si="13">D38+C39</x:f>
        <x:v>2145.0891000000006</x:v>
      </x:c>
      <x:c r="E39" s="952" t="e">
        <x:f t="shared" si="12"/>
        <x:v>#DIV/0!</x:v>
      </x:c>
      <x:c r="F39" s="937"/>
      <x:c r="G39" s="931">
        <x:f t="shared" si="10"/>
        <x:v>0</x:v>
      </x:c>
      <x:c r="H39" s="934">
        <x:f t="shared" si="11"/>
        <x:v>0</x:v>
      </x:c>
      <x:c r="I39" s="931">
        <x:f>'Crushing Down Time Hours'!L34</x:f>
        <x:v>0</x:v>
      </x:c>
      <x:c r="J39" s="931">
        <x:f>'Milling Down Time Hours'!M21</x:f>
        <x:v>24</x:v>
      </x:c>
      <x:c r="K39" s="868">
        <x:f>'Crushing Down Time Hours'!M39</x:f>
        <x:v>0</x:v>
      </x:c>
      <x:c r="L39" s="868">
        <x:f t="shared" si="2"/>
        <x:v>1</x:v>
      </x:c>
      <x:c r="M39" s="890">
        <x:v>3</x:v>
      </x:c>
      <x:c r="N39" s="890">
        <x:f t="shared" si="7"/>
        <x:v>0</x:v>
      </x:c>
      <x:c r="O39" s="937"/>
      <x:c r="P39" s="937"/>
      <x:c r="Q39" s="937"/>
      <x:c r="R39" s="937"/>
      <x:c r="S39" s="937"/>
      <x:c r="T39" s="953"/>
      <x:c r="U39" s="890"/>
      <x:c r="V39" s="937"/>
      <x:c r="W39" s="937"/>
      <x:c r="X39" s="937"/>
      <x:c r="Y39" s="937"/>
      <x:c r="Z39" s="935">
        <x:f>'Reagent Consumption'!O42</x:f>
        <x:v>0</x:v>
      </x:c>
      <x:c r="AA39" s="949">
        <x:f>'Fuel Consumption'!F36</x:f>
        <x:v>0</x:v>
      </x:c>
      <x:c r="AB39" s="935">
        <x:f>'Reagent Consumption'!Q42</x:f>
        <x:v>0</x:v>
      </x:c>
      <x:c r="AC39" s="935">
        <x:f>'Reagent Consumption'!P42</x:f>
        <x:v>0</x:v>
      </x:c>
      <x:c r="AD39" s="935">
        <x:f>'Reagent Consumption'!R42</x:f>
        <x:v>0</x:v>
      </x:c>
      <x:c r="AE39" s="935">
        <x:f>'Reagent Consumption'!S42</x:f>
        <x:v>0</x:v>
      </x:c>
      <x:c r="AF39" s="935">
        <x:f>'Reagent Consumption'!T42</x:f>
        <x:v>0</x:v>
      </x:c>
      <x:c r="AG39" s="935">
        <x:f>'Fuel Consumption'!F36</x:f>
        <x:v>0</x:v>
      </x:c>
      <x:c r="AH39" s="935"/>
      <x:c r="AI39" s="935"/>
      <x:c r="AJ39" s="935"/>
      <x:c r="AK39" s="935"/>
      <x:c r="AL39" s="935"/>
      <x:c r="AM39" s="935"/>
      <x:c r="AN39" s="935"/>
      <x:c r="AO39" s="935"/>
      <x:c r="AP39" s="953"/>
      <x:c r="AQ39" s="937"/>
      <x:c r="AR39" s="918"/>
      <x:c r="AS39" s="918"/>
    </x:row>
    <x:row r="40" ht="14.399999618530273">
      <x:c r="A40" s="918"/>
      <x:c r="B40" s="930">
        <x:v>46281</x:v>
      </x:c>
      <x:c r="C40" s="951">
        <x:f>Crushing!N39</x:f>
        <x:v>0</x:v>
      </x:c>
      <x:c r="D40" s="951">
        <x:f t="shared" si="13"/>
        <x:v>2145.0891000000006</x:v>
      </x:c>
      <x:c r="E40" s="952" t="e">
        <x:f t="shared" si="12"/>
        <x:v>#DIV/0!</x:v>
      </x:c>
      <x:c r="F40" s="937"/>
      <x:c r="G40" s="931">
        <x:f t="shared" si="10"/>
        <x:v>0</x:v>
      </x:c>
      <x:c r="H40" s="934">
        <x:f t="shared" si="11"/>
        <x:v>0</x:v>
      </x:c>
      <x:c r="I40" s="931">
        <x:f>'Crushing Down Time Hours'!L35</x:f>
        <x:v>0</x:v>
      </x:c>
      <x:c r="J40" s="931">
        <x:f>'Milling Down Time Hours'!M22</x:f>
        <x:v>24</x:v>
      </x:c>
      <x:c r="K40" s="868">
        <x:f>'Crushing Down Time Hours'!M40</x:f>
        <x:v>0</x:v>
      </x:c>
      <x:c r="L40" s="868">
        <x:f t="shared" si="2"/>
        <x:v>1</x:v>
      </x:c>
      <x:c r="M40" s="890">
        <x:v>4</x:v>
      </x:c>
      <x:c r="N40" s="890">
        <x:f t="shared" si="7"/>
        <x:v>0</x:v>
      </x:c>
      <x:c r="O40" s="937"/>
      <x:c r="P40" s="937"/>
      <x:c r="Q40" s="937"/>
      <x:c r="R40" s="937"/>
      <x:c r="S40" s="937"/>
      <x:c r="T40" s="953"/>
      <x:c r="U40" s="890"/>
      <x:c r="V40" s="937"/>
      <x:c r="W40" s="937"/>
      <x:c r="X40" s="937"/>
      <x:c r="Y40" s="937"/>
      <x:c r="Z40" s="935">
        <x:f>'Reagent Consumption'!O43</x:f>
        <x:v>0</x:v>
      </x:c>
      <x:c r="AA40" s="949">
        <x:f>'Fuel Consumption'!F37</x:f>
        <x:v>0</x:v>
      </x:c>
      <x:c r="AB40" s="935">
        <x:f>'Reagent Consumption'!Q43</x:f>
        <x:v>0</x:v>
      </x:c>
      <x:c r="AC40" s="935">
        <x:f>'Reagent Consumption'!P43</x:f>
        <x:v>0</x:v>
      </x:c>
      <x:c r="AD40" s="935">
        <x:f>'Reagent Consumption'!R43</x:f>
        <x:v>0</x:v>
      </x:c>
      <x:c r="AE40" s="935">
        <x:f>'Reagent Consumption'!S43</x:f>
        <x:v>0</x:v>
      </x:c>
      <x:c r="AF40" s="935">
        <x:f>'Reagent Consumption'!T43</x:f>
        <x:v>0</x:v>
      </x:c>
      <x:c r="AG40" s="935">
        <x:f>'Fuel Consumption'!F37</x:f>
        <x:v>0</x:v>
      </x:c>
      <x:c r="AH40" s="935"/>
      <x:c r="AI40" s="935"/>
      <x:c r="AJ40" s="935"/>
      <x:c r="AK40" s="935"/>
      <x:c r="AL40" s="935"/>
      <x:c r="AM40" s="935"/>
      <x:c r="AN40" s="935"/>
      <x:c r="AO40" s="935"/>
      <x:c r="AP40" s="953"/>
      <x:c r="AQ40" s="937"/>
      <x:c r="AR40" s="918"/>
      <x:c r="AS40" s="918"/>
    </x:row>
    <x:row r="41" ht="14.399999618530273">
      <x:c r="A41" s="918"/>
      <x:c r="B41" s="930">
        <x:v>46282</x:v>
      </x:c>
      <x:c r="C41" s="951">
        <x:f>Crushing!N40</x:f>
        <x:v>0</x:v>
      </x:c>
      <x:c r="D41" s="951">
        <x:f t="shared" si="13"/>
        <x:v>2145.0891000000006</x:v>
      </x:c>
      <x:c r="E41" s="952" t="e">
        <x:f t="shared" si="12"/>
        <x:v>#DIV/0!</x:v>
      </x:c>
      <x:c r="F41" s="937"/>
      <x:c r="G41" s="931">
        <x:f t="shared" si="10"/>
        <x:v>0</x:v>
      </x:c>
      <x:c r="H41" s="934">
        <x:f t="shared" si="11"/>
        <x:v>0</x:v>
      </x:c>
      <x:c r="I41" s="931">
        <x:f>'Crushing Down Time Hours'!L36</x:f>
        <x:v>0</x:v>
      </x:c>
      <x:c r="J41" s="931">
        <x:f>'Milling Down Time Hours'!M23</x:f>
        <x:v>24</x:v>
      </x:c>
      <x:c r="K41" s="868">
        <x:f>'Crushing Down Time Hours'!M41</x:f>
        <x:v>0</x:v>
      </x:c>
      <x:c r="L41" s="868">
        <x:f t="shared" si="2"/>
        <x:v>1</x:v>
      </x:c>
      <x:c r="M41" s="890">
        <x:v>5</x:v>
      </x:c>
      <x:c r="N41" s="890">
        <x:f t="shared" si="7"/>
        <x:v>0</x:v>
      </x:c>
      <x:c r="O41" s="937"/>
      <x:c r="P41" s="937"/>
      <x:c r="Q41" s="937"/>
      <x:c r="R41" s="937"/>
      <x:c r="S41" s="937"/>
      <x:c r="T41" s="953"/>
      <x:c r="U41" s="890"/>
      <x:c r="V41" s="937"/>
      <x:c r="W41" s="937"/>
      <x:c r="X41" s="937"/>
      <x:c r="Y41" s="937"/>
      <x:c r="Z41" s="935">
        <x:f>'Reagent Consumption'!O44</x:f>
        <x:v>0</x:v>
      </x:c>
      <x:c r="AA41" s="949">
        <x:f>'Fuel Consumption'!F38</x:f>
        <x:v>0</x:v>
      </x:c>
      <x:c r="AB41" s="935">
        <x:f>'Reagent Consumption'!Q44</x:f>
        <x:v>0</x:v>
      </x:c>
      <x:c r="AC41" s="935">
        <x:f>'Reagent Consumption'!P44</x:f>
        <x:v>0</x:v>
      </x:c>
      <x:c r="AD41" s="935">
        <x:f>'Reagent Consumption'!R44</x:f>
        <x:v>0</x:v>
      </x:c>
      <x:c r="AE41" s="935">
        <x:f>'Reagent Consumption'!S44</x:f>
        <x:v>0</x:v>
      </x:c>
      <x:c r="AF41" s="935">
        <x:f>'Reagent Consumption'!T44</x:f>
        <x:v>0</x:v>
      </x:c>
      <x:c r="AG41" s="935">
        <x:f>'Fuel Consumption'!F38</x:f>
        <x:v>0</x:v>
      </x:c>
      <x:c r="AH41" s="935"/>
      <x:c r="AI41" s="935"/>
      <x:c r="AJ41" s="935"/>
      <x:c r="AK41" s="935"/>
      <x:c r="AL41" s="935"/>
      <x:c r="AM41" s="935"/>
      <x:c r="AN41" s="935"/>
      <x:c r="AO41" s="935"/>
      <x:c r="AP41" s="953"/>
      <x:c r="AQ41" s="937"/>
      <x:c r="AR41" s="918"/>
      <x:c r="AS41" s="918"/>
    </x:row>
    <x:row r="42" ht="14.399999618530273">
      <x:c r="A42" s="918"/>
      <x:c r="B42" s="930">
        <x:v>46283</x:v>
      </x:c>
      <x:c r="C42" s="951">
        <x:f>Crushing!N41</x:f>
        <x:v>0</x:v>
      </x:c>
      <x:c r="D42" s="951">
        <x:f t="shared" si="13"/>
        <x:v>2145.0891000000006</x:v>
      </x:c>
      <x:c r="E42" s="952" t="e">
        <x:f>C42/I42</x:f>
        <x:v>#DIV/0!</x:v>
      </x:c>
      <x:c r="F42" s="937"/>
      <x:c r="G42" s="931">
        <x:f t="shared" si="10"/>
        <x:v>0</x:v>
      </x:c>
      <x:c r="H42" s="934">
        <x:f t="shared" si="11"/>
        <x:v>0</x:v>
      </x:c>
      <x:c r="I42" s="931">
        <x:f>'Crushing Down Time Hours'!L37</x:f>
        <x:v>0</x:v>
      </x:c>
      <x:c r="J42" s="931">
        <x:f>'Milling Down Time Hours'!M24</x:f>
        <x:v>24</x:v>
      </x:c>
      <x:c r="K42" s="868">
        <x:f>'Crushing Down Time Hours'!M42</x:f>
        <x:v>0</x:v>
      </x:c>
      <x:c r="L42" s="868">
        <x:f t="shared" si="2"/>
        <x:v>1</x:v>
      </x:c>
      <x:c r="M42" s="890">
        <x:v>6</x:v>
      </x:c>
      <x:c r="N42" s="890">
        <x:f t="shared" si="7"/>
        <x:v>0</x:v>
      </x:c>
      <x:c r="O42" s="937"/>
      <x:c r="P42" s="937"/>
      <x:c r="Q42" s="937"/>
      <x:c r="R42" s="937"/>
      <x:c r="S42" s="937"/>
      <x:c r="T42" s="953"/>
      <x:c r="U42" s="890"/>
      <x:c r="V42" s="937"/>
      <x:c r="W42" s="937"/>
      <x:c r="X42" s="937"/>
      <x:c r="Y42" s="937"/>
      <x:c r="Z42" s="935">
        <x:f>'Reagent Consumption'!O45</x:f>
        <x:v>0</x:v>
      </x:c>
      <x:c r="AA42" s="949">
        <x:f>'Fuel Consumption'!F39</x:f>
        <x:v>0</x:v>
      </x:c>
      <x:c r="AB42" s="935">
        <x:f>'Reagent Consumption'!Q45</x:f>
        <x:v>0</x:v>
      </x:c>
      <x:c r="AC42" s="935">
        <x:f>'Reagent Consumption'!P45</x:f>
        <x:v>0</x:v>
      </x:c>
      <x:c r="AD42" s="935">
        <x:f>'Reagent Consumption'!R45</x:f>
        <x:v>0</x:v>
      </x:c>
      <x:c r="AE42" s="935">
        <x:f>'Reagent Consumption'!S45</x:f>
        <x:v>0</x:v>
      </x:c>
      <x:c r="AF42" s="935">
        <x:f>'Reagent Consumption'!T45</x:f>
        <x:v>0</x:v>
      </x:c>
      <x:c r="AG42" s="935">
        <x:f>'Fuel Consumption'!F39</x:f>
        <x:v>0</x:v>
      </x:c>
      <x:c r="AH42" s="935"/>
      <x:c r="AI42" s="935"/>
      <x:c r="AJ42" s="935"/>
      <x:c r="AK42" s="935"/>
      <x:c r="AL42" s="935"/>
      <x:c r="AM42" s="935"/>
      <x:c r="AN42" s="935"/>
      <x:c r="AO42" s="935"/>
      <x:c r="AP42" s="953"/>
      <x:c r="AQ42" s="937"/>
      <x:c r="AR42" s="918"/>
      <x:c r="AS42" s="918"/>
    </x:row>
    <x:row r="43" ht="14.399999618530273">
      <x:c r="A43" s="918"/>
      <x:c r="B43" s="930">
        <x:v>46284</x:v>
      </x:c>
      <x:c r="C43" s="951">
        <x:f>Crushing!N42</x:f>
        <x:v>0</x:v>
      </x:c>
      <x:c r="D43" s="951">
        <x:f t="shared" si="13"/>
        <x:v>2145.0891000000006</x:v>
      </x:c>
      <x:c r="E43" s="952" t="e">
        <x:f t="shared" si="12"/>
        <x:v>#DIV/0!</x:v>
      </x:c>
      <x:c r="F43" s="937"/>
      <x:c r="G43" s="931">
        <x:f t="shared" si="10"/>
        <x:v>0</x:v>
      </x:c>
      <x:c r="H43" s="934">
        <x:f t="shared" si="11"/>
        <x:v>0</x:v>
      </x:c>
      <x:c r="I43" s="931">
        <x:f>'Crushing Down Time Hours'!L38</x:f>
        <x:v>0</x:v>
      </x:c>
      <x:c r="J43" s="931">
        <x:f>'Milling Down Time Hours'!M25</x:f>
        <x:v>24</x:v>
      </x:c>
      <x:c r="K43" s="868">
        <x:f>'Crushing Down Time Hours'!M43</x:f>
        <x:v>0.49962121212121213</x:v>
      </x:c>
      <x:c r="L43" s="868">
        <x:f t="shared" si="2"/>
        <x:v>1</x:v>
      </x:c>
      <x:c r="M43" s="890">
        <x:v>7</x:v>
      </x:c>
      <x:c r="N43" s="890">
        <x:f t="shared" si="7"/>
        <x:v>0</x:v>
      </x:c>
      <x:c r="O43" s="937"/>
      <x:c r="P43" s="937"/>
      <x:c r="Q43" s="937"/>
      <x:c r="R43" s="937"/>
      <x:c r="S43" s="937"/>
      <x:c r="T43" s="953"/>
      <x:c r="U43" s="890"/>
      <x:c r="V43" s="937"/>
      <x:c r="W43" s="937"/>
      <x:c r="X43" s="937"/>
      <x:c r="Y43" s="937"/>
      <x:c r="Z43" s="935">
        <x:f>'Reagent Consumption'!O46</x:f>
        <x:v>0</x:v>
      </x:c>
      <x:c r="AA43" s="949">
        <x:f>'Fuel Consumption'!F40</x:f>
        <x:v>0</x:v>
      </x:c>
      <x:c r="AB43" s="935">
        <x:f>'Reagent Consumption'!Q46</x:f>
        <x:v>0</x:v>
      </x:c>
      <x:c r="AC43" s="935">
        <x:f>'Reagent Consumption'!P46</x:f>
        <x:v>0</x:v>
      </x:c>
      <x:c r="AD43" s="935">
        <x:f>'Reagent Consumption'!R46</x:f>
        <x:v>0</x:v>
      </x:c>
      <x:c r="AE43" s="935">
        <x:f>'Reagent Consumption'!S46</x:f>
        <x:v>0</x:v>
      </x:c>
      <x:c r="AF43" s="935">
        <x:f>'Reagent Consumption'!T46</x:f>
        <x:v>0</x:v>
      </x:c>
      <x:c r="AG43" s="935">
        <x:f>'Fuel Consumption'!F40</x:f>
        <x:v>0</x:v>
      </x:c>
      <x:c r="AH43" s="935"/>
      <x:c r="AI43" s="935"/>
      <x:c r="AJ43" s="935"/>
      <x:c r="AK43" s="935"/>
      <x:c r="AL43" s="935"/>
      <x:c r="AM43" s="935"/>
      <x:c r="AN43" s="935"/>
      <x:c r="AO43" s="935"/>
      <x:c r="AP43" s="953"/>
      <x:c r="AQ43" s="937"/>
      <x:c r="AR43" s="918"/>
      <x:c r="AS43" s="918"/>
    </x:row>
    <x:row r="44" ht="14.399999618530273">
      <x:c r="A44" s="918"/>
      <x:c r="B44" s="930">
        <x:v>46285</x:v>
      </x:c>
      <x:c r="C44" s="951">
        <x:f>Crushing!N43</x:f>
        <x:v>0</x:v>
      </x:c>
      <x:c r="D44" s="951">
        <x:f t="shared" si="13"/>
        <x:v>2145.0891000000006</x:v>
      </x:c>
      <x:c r="E44" s="952" t="e">
        <x:f t="shared" si="12"/>
        <x:v>#DIV/0!</x:v>
      </x:c>
      <x:c r="F44" s="937"/>
      <x:c r="G44" s="931">
        <x:f t="shared" si="10"/>
        <x:v>0</x:v>
      </x:c>
      <x:c r="H44" s="934">
        <x:f t="shared" si="11"/>
        <x:v>0</x:v>
      </x:c>
      <x:c r="I44" s="931">
        <x:f>'Crushing Down Time Hours'!L39</x:f>
        <x:v>0</x:v>
      </x:c>
      <x:c r="J44" s="931">
        <x:f>'Milling Down Time Hours'!M26</x:f>
        <x:v>24</x:v>
      </x:c>
      <x:c r="K44" s="868">
        <x:f>'Crushing Down Time Hours'!M44</x:f>
        <x:v>0</x:v>
      </x:c>
      <x:c r="L44" s="868">
        <x:f t="shared" si="2"/>
        <x:v>1</x:v>
      </x:c>
      <x:c r="M44" s="890">
        <x:v>8</x:v>
      </x:c>
      <x:c r="N44" s="890">
        <x:f t="shared" si="7"/>
        <x:v>0</x:v>
      </x:c>
      <x:c r="O44" s="937"/>
      <x:c r="P44" s="937"/>
      <x:c r="Q44" s="937"/>
      <x:c r="R44" s="937"/>
      <x:c r="S44" s="937"/>
      <x:c r="T44" s="953"/>
      <x:c r="U44" s="890"/>
      <x:c r="V44" s="937"/>
      <x:c r="W44" s="937"/>
      <x:c r="X44" s="937"/>
      <x:c r="Y44" s="937"/>
      <x:c r="Z44" s="935">
        <x:f>'Reagent Consumption'!O47</x:f>
        <x:v>0</x:v>
      </x:c>
      <x:c r="AA44" s="949">
        <x:f>'Fuel Consumption'!F41</x:f>
        <x:v>0</x:v>
      </x:c>
      <x:c r="AB44" s="935">
        <x:f>'Reagent Consumption'!Q47</x:f>
        <x:v>0</x:v>
      </x:c>
      <x:c r="AC44" s="935">
        <x:f>'Reagent Consumption'!P47</x:f>
        <x:v>0</x:v>
      </x:c>
      <x:c r="AD44" s="935">
        <x:f>'Reagent Consumption'!R47</x:f>
        <x:v>0</x:v>
      </x:c>
      <x:c r="AE44" s="935">
        <x:f>'Reagent Consumption'!S47</x:f>
        <x:v>0</x:v>
      </x:c>
      <x:c r="AF44" s="935">
        <x:f>'Reagent Consumption'!T47</x:f>
        <x:v>0</x:v>
      </x:c>
      <x:c r="AG44" s="935">
        <x:f>'Fuel Consumption'!F41</x:f>
        <x:v>0</x:v>
      </x:c>
      <x:c r="AH44" s="935"/>
      <x:c r="AI44" s="935"/>
      <x:c r="AJ44" s="935"/>
      <x:c r="AK44" s="935"/>
      <x:c r="AL44" s="935"/>
      <x:c r="AM44" s="935"/>
      <x:c r="AN44" s="935"/>
      <x:c r="AO44" s="935"/>
      <x:c r="AP44" s="953"/>
      <x:c r="AQ44" s="937"/>
      <x:c r="AR44" s="918"/>
      <x:c r="AS44" s="918"/>
    </x:row>
    <x:row r="45" ht="14.399999618530273">
      <x:c r="A45" s="918"/>
      <x:c r="B45" s="930">
        <x:v>46286</x:v>
      </x:c>
      <x:c r="C45" s="951">
        <x:f>Crushing!N44</x:f>
        <x:v>0</x:v>
      </x:c>
      <x:c r="D45" s="951">
        <x:f t="shared" si="13"/>
        <x:v>2145.0891000000006</x:v>
      </x:c>
      <x:c r="E45" s="952" t="e">
        <x:f t="shared" si="12"/>
        <x:v>#DIV/0!</x:v>
      </x:c>
      <x:c r="F45" s="937"/>
      <x:c r="G45" s="931">
        <x:f t="shared" si="10"/>
        <x:v>0</x:v>
      </x:c>
      <x:c r="H45" s="934">
        <x:f t="shared" si="11"/>
        <x:v>0</x:v>
      </x:c>
      <x:c r="I45" s="931">
        <x:f>'Crushing Down Time Hours'!L40</x:f>
        <x:v>0</x:v>
      </x:c>
      <x:c r="J45" s="951"/>
      <x:c r="K45" s="868">
        <x:f>'Crushing Down Time Hours'!M45</x:f>
        <x:v>0</x:v>
      </x:c>
      <x:c r="L45" s="868">
        <x:f t="shared" si="2"/>
        <x:v>0</x:v>
      </x:c>
      <x:c r="M45" s="890">
        <x:v>9</x:v>
      </x:c>
      <x:c r="N45" s="890">
        <x:f t="shared" si="7"/>
        <x:v>0</x:v>
      </x:c>
      <x:c r="O45" s="937"/>
      <x:c r="P45" s="937"/>
      <x:c r="Q45" s="937"/>
      <x:c r="R45" s="937"/>
      <x:c r="S45" s="937"/>
      <x:c r="T45" s="953"/>
      <x:c r="U45" s="890"/>
      <x:c r="V45" s="937"/>
      <x:c r="W45" s="937"/>
      <x:c r="X45" s="937"/>
      <x:c r="Y45" s="937"/>
      <x:c r="Z45" s="935">
        <x:f>'Reagent Consumption'!O48</x:f>
        <x:v>0</x:v>
      </x:c>
      <x:c r="AA45" s="949">
        <x:f>'Fuel Consumption'!F42</x:f>
        <x:v>0</x:v>
      </x:c>
      <x:c r="AB45" s="935">
        <x:f>'Reagent Consumption'!Q48</x:f>
        <x:v>0</x:v>
      </x:c>
      <x:c r="AC45" s="935">
        <x:f>'Reagent Consumption'!P48</x:f>
        <x:v>0</x:v>
      </x:c>
      <x:c r="AD45" s="935">
        <x:f>'Reagent Consumption'!R48</x:f>
        <x:v>0</x:v>
      </x:c>
      <x:c r="AE45" s="935">
        <x:f>'Reagent Consumption'!S48</x:f>
        <x:v>0</x:v>
      </x:c>
      <x:c r="AF45" s="935">
        <x:f>'Reagent Consumption'!T48</x:f>
        <x:v>0</x:v>
      </x:c>
      <x:c r="AG45" s="935">
        <x:f>'Fuel Consumption'!F42</x:f>
        <x:v>0</x:v>
      </x:c>
      <x:c r="AH45" s="935"/>
      <x:c r="AI45" s="935"/>
      <x:c r="AJ45" s="935"/>
      <x:c r="AK45" s="935"/>
      <x:c r="AL45" s="935"/>
      <x:c r="AM45" s="935"/>
      <x:c r="AN45" s="935"/>
      <x:c r="AO45" s="935"/>
      <x:c r="AP45" s="953"/>
      <x:c r="AQ45" s="937"/>
      <x:c r="AR45" s="918"/>
      <x:c r="AS45" s="918"/>
    </x:row>
    <x:row r="46" ht="14.399999618530273">
      <x:c r="A46" s="918"/>
      <x:c r="B46" s="930">
        <x:v>46287</x:v>
      </x:c>
      <x:c r="C46" s="951">
        <x:f>Crushing!N45</x:f>
        <x:v>0</x:v>
      </x:c>
      <x:c r="D46" s="951">
        <x:f t="shared" si="13"/>
        <x:v>2145.0891000000006</x:v>
      </x:c>
      <x:c r="E46" s="952" t="e">
        <x:f t="shared" si="12"/>
        <x:v>#DIV/0!</x:v>
      </x:c>
      <x:c r="F46" s="937"/>
      <x:c r="G46" s="931">
        <x:f t="shared" si="10"/>
        <x:v>0</x:v>
      </x:c>
      <x:c r="H46" s="934">
        <x:f t="shared" si="11"/>
        <x:v>0</x:v>
      </x:c>
      <x:c r="I46" s="931">
        <x:f>'Crushing Down Time Hours'!L41</x:f>
        <x:v>0</x:v>
      </x:c>
      <x:c r="J46" s="951"/>
      <x:c r="K46" s="890"/>
      <x:c r="L46" s="890"/>
      <x:c r="M46" s="890"/>
      <x:c r="N46" s="890"/>
      <x:c r="O46" s="937"/>
      <x:c r="P46" s="937"/>
      <x:c r="Q46" s="937"/>
      <x:c r="R46" s="937"/>
      <x:c r="S46" s="937"/>
      <x:c r="T46" s="953"/>
      <x:c r="U46" s="890"/>
      <x:c r="V46" s="937"/>
      <x:c r="W46" s="937"/>
      <x:c r="X46" s="937"/>
      <x:c r="Y46" s="937"/>
      <x:c r="Z46" s="935">
        <x:f>'Reagent Consumption'!O49</x:f>
        <x:v>0</x:v>
      </x:c>
      <x:c r="AA46" s="949">
        <x:f>'Fuel Consumption'!F43</x:f>
        <x:v>0</x:v>
      </x:c>
      <x:c r="AB46" s="935">
        <x:f>'Reagent Consumption'!Q49</x:f>
        <x:v>0</x:v>
      </x:c>
      <x:c r="AC46" s="935">
        <x:f>'Reagent Consumption'!P49</x:f>
        <x:v>0</x:v>
      </x:c>
      <x:c r="AD46" s="935">
        <x:f>'Reagent Consumption'!R49</x:f>
        <x:v>0</x:v>
      </x:c>
      <x:c r="AE46" s="935">
        <x:f>'Reagent Consumption'!S49</x:f>
        <x:v>0</x:v>
      </x:c>
      <x:c r="AF46" s="935">
        <x:f>'Reagent Consumption'!T49</x:f>
        <x:v>0</x:v>
      </x:c>
      <x:c r="AG46" s="935">
        <x:f>'Fuel Consumption'!F43</x:f>
        <x:v>0</x:v>
      </x:c>
      <x:c r="AH46" s="935"/>
      <x:c r="AI46" s="935"/>
      <x:c r="AJ46" s="935"/>
      <x:c r="AK46" s="935"/>
      <x:c r="AL46" s="935"/>
      <x:c r="AM46" s="935"/>
      <x:c r="AN46" s="935"/>
      <x:c r="AO46" s="935"/>
      <x:c r="AP46" s="953"/>
      <x:c r="AQ46" s="937"/>
      <x:c r="AR46" s="918"/>
      <x:c r="AS46" s="918"/>
    </x:row>
    <x:row r="47" ht="14.399999618530273">
      <x:c r="A47" s="918"/>
      <x:c r="B47" s="930">
        <x:v>46288</x:v>
      </x:c>
      <x:c r="C47" s="951">
        <x:f>Crushing!N46</x:f>
        <x:v>0</x:v>
      </x:c>
      <x:c r="D47" s="951">
        <x:f t="shared" si="13"/>
        <x:v>2145.0891000000006</x:v>
      </x:c>
      <x:c r="E47" s="952" t="e">
        <x:f t="shared" si="12"/>
        <x:v>#DIV/0!</x:v>
      </x:c>
      <x:c r="F47" s="937"/>
      <x:c r="G47" s="931">
        <x:f t="shared" si="10"/>
        <x:v>0</x:v>
      </x:c>
      <x:c r="H47" s="934">
        <x:f t="shared" si="11"/>
        <x:v>0</x:v>
      </x:c>
      <x:c r="I47" s="931">
        <x:f>'Crushing Down Time Hours'!L42</x:f>
        <x:v>0</x:v>
      </x:c>
      <x:c r="J47" s="951"/>
      <x:c r="K47" s="890"/>
      <x:c r="L47" s="890"/>
      <x:c r="M47" s="890"/>
      <x:c r="N47" s="890"/>
      <x:c r="O47" s="937"/>
      <x:c r="P47" s="937"/>
      <x:c r="Q47" s="937"/>
      <x:c r="R47" s="937"/>
      <x:c r="S47" s="937"/>
      <x:c r="T47" s="953"/>
      <x:c r="U47" s="890"/>
      <x:c r="V47" s="937"/>
      <x:c r="W47" s="937"/>
      <x:c r="X47" s="937"/>
      <x:c r="Y47" s="937"/>
      <x:c r="Z47" s="935">
        <x:f>'Reagent Consumption'!O50</x:f>
        <x:v>0</x:v>
      </x:c>
      <x:c r="AA47" s="949">
        <x:f>'Fuel Consumption'!F44</x:f>
        <x:v>0</x:v>
      </x:c>
      <x:c r="AB47" s="935">
        <x:f>'Reagent Consumption'!Q50</x:f>
        <x:v>0</x:v>
      </x:c>
      <x:c r="AC47" s="935">
        <x:f>'Reagent Consumption'!P50</x:f>
        <x:v>0</x:v>
      </x:c>
      <x:c r="AD47" s="935">
        <x:f>'Reagent Consumption'!R50</x:f>
        <x:v>0</x:v>
      </x:c>
      <x:c r="AE47" s="935">
        <x:f>'Reagent Consumption'!S50</x:f>
        <x:v>0</x:v>
      </x:c>
      <x:c r="AF47" s="935">
        <x:f>'Reagent Consumption'!T50</x:f>
        <x:v>0</x:v>
      </x:c>
      <x:c r="AG47" s="935">
        <x:f>'Fuel Consumption'!F44</x:f>
        <x:v>0</x:v>
      </x:c>
      <x:c r="AH47" s="935"/>
      <x:c r="AI47" s="935"/>
      <x:c r="AJ47" s="935"/>
      <x:c r="AK47" s="935"/>
      <x:c r="AL47" s="935"/>
      <x:c r="AM47" s="935"/>
      <x:c r="AN47" s="935"/>
      <x:c r="AO47" s="935"/>
      <x:c r="AP47" s="953"/>
      <x:c r="AQ47" s="937"/>
      <x:c r="AR47" s="918"/>
      <x:c r="AS47" s="918"/>
    </x:row>
    <x:row r="48" ht="14.399999618530273">
      <x:c r="A48" s="918"/>
      <x:c r="B48" s="930">
        <x:v>46289</x:v>
      </x:c>
      <x:c r="C48" s="951">
        <x:f>Crushing!N47</x:f>
        <x:v>0</x:v>
      </x:c>
      <x:c r="D48" s="951">
        <x:f t="shared" si="13"/>
        <x:v>2145.0891000000006</x:v>
      </x:c>
      <x:c r="E48" s="952">
        <x:f t="shared" si="12"/>
        <x:v>0</x:v>
      </x:c>
      <x:c r="F48" s="937"/>
      <x:c r="G48" s="931">
        <x:f t="shared" si="10"/>
        <x:v>0</x:v>
      </x:c>
      <x:c r="H48" s="934">
        <x:f t="shared" si="11"/>
        <x:v>0</x:v>
      </x:c>
      <x:c r="I48" s="931">
        <x:f>'Crushing Down Time Hours'!L43</x:f>
        <x:v>65.95</x:v>
      </x:c>
      <x:c r="J48" s="951"/>
      <x:c r="K48" s="890"/>
      <x:c r="L48" s="890"/>
      <x:c r="M48" s="890"/>
      <x:c r="N48" s="890"/>
      <x:c r="O48" s="937"/>
      <x:c r="P48" s="937"/>
      <x:c r="Q48" s="937"/>
      <x:c r="R48" s="937"/>
      <x:c r="S48" s="937"/>
      <x:c r="T48" s="953"/>
      <x:c r="U48" s="890"/>
      <x:c r="V48" s="937"/>
      <x:c r="W48" s="937"/>
      <x:c r="X48" s="937"/>
      <x:c r="Y48" s="937"/>
      <x:c r="Z48" s="935">
        <x:f>'Reagent Consumption'!O51</x:f>
        <x:v>0</x:v>
      </x:c>
      <x:c r="AA48" s="949">
        <x:f>'Fuel Consumption'!F45</x:f>
        <x:v>0</x:v>
      </x:c>
      <x:c r="AB48" s="935">
        <x:f>'Reagent Consumption'!Q51</x:f>
        <x:v>0</x:v>
      </x:c>
      <x:c r="AC48" s="935">
        <x:f>'Reagent Consumption'!P51</x:f>
        <x:v>0</x:v>
      </x:c>
      <x:c r="AD48" s="935">
        <x:f>'Reagent Consumption'!R51</x:f>
        <x:v>0</x:v>
      </x:c>
      <x:c r="AE48" s="935">
        <x:f>'Reagent Consumption'!S51</x:f>
        <x:v>0</x:v>
      </x:c>
      <x:c r="AF48" s="935">
        <x:f>'Reagent Consumption'!T51</x:f>
        <x:v>0</x:v>
      </x:c>
      <x:c r="AG48" s="935">
        <x:f>'Fuel Consumption'!F45</x:f>
        <x:v>0</x:v>
      </x:c>
      <x:c r="AH48" s="935"/>
      <x:c r="AI48" s="935"/>
      <x:c r="AJ48" s="935"/>
      <x:c r="AK48" s="935"/>
      <x:c r="AL48" s="935"/>
      <x:c r="AM48" s="935"/>
      <x:c r="AN48" s="935"/>
      <x:c r="AO48" s="935"/>
      <x:c r="AP48" s="953"/>
      <x:c r="AQ48" s="937"/>
      <x:c r="AR48" s="918"/>
      <x:c r="AS48" s="918"/>
    </x:row>
    <x:row r="49" ht="14.399999618530273">
      <x:c r="A49" s="918"/>
      <x:c r="B49" s="954">
        <x:v>46290</x:v>
      </x:c>
      <x:c r="C49" s="955">
        <x:f>Crushing!N48</x:f>
        <x:v>0</x:v>
      </x:c>
      <x:c r="D49" s="955">
        <x:f t="shared" si="13"/>
        <x:v>2145.0891000000006</x:v>
      </x:c>
      <x:c r="E49" s="956">
        <x:f t="shared" si="12"/>
        <x:v>0</x:v>
      </x:c>
      <x:c r="F49" s="957"/>
      <x:c r="G49" s="949">
        <x:f t="shared" si="10"/>
        <x:v>0</x:v>
      </x:c>
      <x:c r="H49" s="934">
        <x:f t="shared" si="11"/>
        <x:v>0</x:v>
      </x:c>
      <x:c r="I49" s="931">
        <x:f>'Crushing Down Time Hours'!L44</x:f>
        <x:v>0.61064814814814816</x:v>
      </x:c>
      <x:c r="J49" s="955"/>
      <x:c r="K49" s="897"/>
      <x:c r="L49" s="897"/>
      <x:c r="M49" s="897"/>
      <x:c r="N49" s="897"/>
      <x:c r="O49" s="957"/>
      <x:c r="P49" s="957"/>
      <x:c r="Q49" s="957"/>
      <x:c r="R49" s="957"/>
      <x:c r="S49" s="957"/>
      <x:c r="T49" s="958"/>
      <x:c r="U49" s="897"/>
      <x:c r="V49" s="957"/>
      <x:c r="W49" s="957"/>
      <x:c r="X49" s="957"/>
      <x:c r="Y49" s="957"/>
      <x:c r="Z49" s="935">
        <x:f>'Reagent Consumption'!O52</x:f>
        <x:v>0</x:v>
      </x:c>
      <x:c r="AA49" s="949">
        <x:f>'Fuel Consumption'!F46</x:f>
        <x:v>0</x:v>
      </x:c>
      <x:c r="AB49" s="935">
        <x:f>'Reagent Consumption'!Q52</x:f>
        <x:v>0</x:v>
      </x:c>
      <x:c r="AC49" s="935">
        <x:f>'Reagent Consumption'!P52</x:f>
        <x:v>0</x:v>
      </x:c>
      <x:c r="AD49" s="935">
        <x:f>'Reagent Consumption'!R52</x:f>
        <x:v>0</x:v>
      </x:c>
      <x:c r="AE49" s="935">
        <x:f>'Reagent Consumption'!S52</x:f>
        <x:v>0</x:v>
      </x:c>
      <x:c r="AF49" s="935">
        <x:f>'Reagent Consumption'!T52</x:f>
        <x:v>0</x:v>
      </x:c>
      <x:c r="AG49" s="935">
        <x:f>'Fuel Consumption'!F46</x:f>
        <x:v>0</x:v>
      </x:c>
      <x:c r="AH49" s="935"/>
      <x:c r="AI49" s="935"/>
      <x:c r="AJ49" s="935"/>
      <x:c r="AK49" s="935"/>
      <x:c r="AL49" s="935"/>
      <x:c r="AM49" s="935"/>
      <x:c r="AN49" s="935"/>
      <x:c r="AO49" s="935"/>
      <x:c r="AP49" s="958"/>
      <x:c r="AQ49" s="957"/>
      <x:c r="AR49" s="918"/>
      <x:c r="AS49" s="918"/>
    </x:row>
    <x:row r="50" ht="14.399999618530273">
      <x:c r="A50" s="918"/>
      <x:c r="B50" s="2146" t="s">
        <x:v>59</x:v>
      </x:c>
      <x:c r="C50" s="1742">
        <x:f>SUM(C7:C49)</x:f>
        <x:v>2145.0891000000006</x:v>
      </x:c>
      <x:c r="D50" s="1743"/>
      <x:c r="E50" s="1743"/>
      <x:c r="F50" s="1743"/>
      <x:c r="G50" s="1742">
        <x:f>SUM(G7:G49)</x:f>
        <x:v>1775.8371160412696</x:v>
      </x:c>
      <x:c r="H50" s="1744">
        <x:f>SUM(H7:H37)</x:f>
        <x:v>1.77583711604127</x:v>
      </x:c>
      <x:c r="I50" s="1745">
        <x:f>'Crushing Down Time Hours'!L45</x:f>
        <x:v>0</x:v>
      </x:c>
      <x:c r="J50" s="1742"/>
      <x:c r="K50" s="1746"/>
      <x:c r="L50" s="1747"/>
      <x:c r="M50" s="1747"/>
      <x:c r="N50" s="1746"/>
      <x:c r="O50" s="1747">
        <x:f t="shared" ref="O50:Y50" si="14">SUM(O7:O36)</x:f>
        <x:v>0</x:v>
      </x:c>
      <x:c r="P50" s="1747">
        <x:f>SUM(P7:P36)</x:f>
        <x:v>0</x:v>
      </x:c>
      <x:c r="Q50" s="1747">
        <x:f t="shared" si="14"/>
        <x:v>0</x:v>
      </x:c>
      <x:c r="R50" s="1747"/>
      <x:c r="S50" s="1747"/>
      <x:c r="T50" s="1747">
        <x:f t="shared" ref="T50" si="15">R50-S50</x:f>
        <x:v>0</x:v>
      </x:c>
      <x:c r="U50" s="1748"/>
      <x:c r="V50" s="1747">
        <x:f t="shared" si="14"/>
        <x:v>0</x:v>
      </x:c>
      <x:c r="W50" s="1747">
        <x:f t="shared" si="14"/>
        <x:v>0</x:v>
      </x:c>
      <x:c r="X50" s="1747">
        <x:f t="shared" si="14"/>
        <x:v>0</x:v>
      </x:c>
      <x:c r="Y50" s="1747">
        <x:f t="shared" si="14"/>
        <x:v>0</x:v>
      </x:c>
      <x:c r="Z50" s="1747">
        <x:f>SUM(Z7:Z49)</x:f>
        <x:v>1125</x:v>
      </x:c>
      <x:c r="AA50" s="1747"/>
      <x:c r="AB50" s="1749">
        <x:f>SUM(AB7:AB49)</x:f>
        <x:v>2000</x:v>
      </x:c>
      <x:c r="AC50" s="1749">
        <x:f>SUM(AC7:AC49)</x:f>
        <x:v>2250</x:v>
      </x:c>
      <x:c r="AD50" s="1749"/>
      <x:c r="AE50" s="1749"/>
      <x:c r="AF50" s="1747">
        <x:f>SUM(AF7:AF49)</x:f>
        <x:v>50</x:v>
      </x:c>
      <x:c r="AG50" s="1747">
        <x:f>SUM(AG7:AG37)</x:f>
        <x:v>0</x:v>
      </x:c>
      <x:c r="AH50" s="1747"/>
      <x:c r="AI50" s="1747"/>
      <x:c r="AJ50" s="1747"/>
      <x:c r="AK50" s="1747"/>
      <x:c r="AL50" s="1747"/>
      <x:c r="AM50" s="1747"/>
      <x:c r="AN50" s="1749"/>
      <x:c r="AO50" s="1747"/>
      <x:c r="AP50" s="1747"/>
      <x:c r="AQ50" s="1747"/>
      <x:c r="AR50" s="1750"/>
      <x:c r="AS50" s="1751"/>
    </x:row>
    <x:row r="51" ht="14.399999618530273">
      <x:c r="A51" s="918"/>
      <x:c r="B51" s="1766" t="s">
        <x:v>60</x:v>
      </x:c>
      <x:c r="C51" s="1767">
        <x:f>AVERAGE(C7:C15)</x:f>
        <x:v>155.12416666666667</x:v>
      </x:c>
      <x:c r="D51" s="1767"/>
      <x:c r="E51" s="1767" t="e">
        <x:f>AVERAGE(E7:E15)</x:f>
        <x:v>#DIV/0!</x:v>
      </x:c>
      <x:c r="F51" s="1768">
        <x:f>AVERAGE(F7:F49)</x:f>
        <x:v>0.93252380952380953</x:v>
      </x:c>
      <x:c r="G51" s="1767">
        <x:f>AVERAGE(G7:G37)</x:f>
        <x:v>57.285068259395793</x:v>
      </x:c>
      <x:c r="H51" s="1767">
        <x:f t="shared" ref="H51:AF51" si="16">AVERAGE(H8:H36)</x:f>
        <x:v>6.1235762622112763E-2</x:v>
      </x:c>
      <x:c r="I51" s="1767">
        <x:f>AVERAGE(I7:I15)</x:f>
        <x:v>9.1291666666666664</x:v>
      </x:c>
      <x:c r="J51" s="1767"/>
      <x:c r="K51" s="1769">
        <x:f>AVERAGE(K7:K17)</x:f>
        <x:v>0.6261904761904763</x:v>
      </x:c>
      <x:c r="L51" s="1769">
        <x:f t="shared" si="16"/>
        <x:v>0.35986590038314181</x:v>
      </x:c>
      <x:c r="M51" s="1769">
        <x:f t="shared" si="16"/>
        <x:v>0.91159003831417618</x:v>
      </x:c>
      <x:c r="N51" s="1769">
        <x:f>AVERAGE(N8:N45)</x:f>
        <x:v>0.2220029239766082</x:v>
      </x:c>
      <x:c r="O51" s="1767" t="e">
        <x:f t="shared" si="16"/>
        <x:v>#DIV/0!</x:v>
      </x:c>
      <x:c r="P51" s="1767" t="e">
        <x:f>AVERAGE(P8:P36)</x:f>
        <x:v>#DIV/0!</x:v>
      </x:c>
      <x:c r="Q51" s="1767" t="e">
        <x:f t="shared" si="16"/>
        <x:v>#DIV/0!</x:v>
      </x:c>
      <x:c r="R51" s="1767"/>
      <x:c r="S51" s="1767"/>
      <x:c r="T51" s="1767"/>
      <x:c r="U51" s="1770"/>
      <x:c r="V51" s="1767" t="e">
        <x:f t="shared" si="16"/>
        <x:v>#DIV/0!</x:v>
      </x:c>
      <x:c r="W51" s="1767" t="e">
        <x:f t="shared" si="16"/>
        <x:v>#DIV/0!</x:v>
      </x:c>
      <x:c r="X51" s="1767" t="e">
        <x:f t="shared" si="16"/>
        <x:v>#DIV/0!</x:v>
      </x:c>
      <x:c r="Y51" s="1767" t="e">
        <x:f t="shared" si="16"/>
        <x:v>#DIV/0!</x:v>
      </x:c>
      <x:c r="Z51" s="1771">
        <x:f t="shared" si="16"/>
        <x:v>38.793103448275865</x:v>
      </x:c>
      <x:c r="AA51" s="1767">
        <x:f t="shared" si="16"/>
        <x:v>0</x:v>
      </x:c>
      <x:c r="AB51" s="1767">
        <x:f t="shared" si="16"/>
        <x:v>68.965517241379317</x:v>
      </x:c>
      <x:c r="AC51" s="1771">
        <x:f t="shared" si="16"/>
        <x:v>77.58620689655173</x:v>
      </x:c>
      <x:c r="AD51" s="1771"/>
      <x:c r="AE51" s="1771"/>
      <x:c r="AF51" s="1767">
        <x:f t="shared" si="16"/>
        <x:v>1.7241379310344827</x:v>
      </x:c>
      <x:c r="AG51" s="1767"/>
      <x:c r="AH51" s="1767"/>
      <x:c r="AI51" s="1767"/>
      <x:c r="AJ51" s="1767"/>
      <x:c r="AK51" s="1767"/>
      <x:c r="AL51" s="1767"/>
      <x:c r="AM51" s="1767"/>
      <x:c r="AN51" s="1767"/>
      <x:c r="AO51" s="1767"/>
      <x:c r="AP51" s="1767"/>
      <x:c r="AQ51" s="1767"/>
      <x:c r="AR51" s="1772"/>
      <x:c r="AS51" s="1773"/>
    </x:row>
    <x:row r="52" ht="14.399999618530273">
      <x:c r="A52" s="918"/>
      <x:c r="B52" s="918"/>
      <x:c r="C52" s="919"/>
      <x:c r="D52" s="920"/>
      <x:c r="E52" s="920"/>
      <x:c r="F52" s="918"/>
      <x:c r="G52" s="918"/>
      <x:c r="H52" s="918"/>
      <x:c r="I52" s="919"/>
      <x:c r="J52" s="919"/>
      <x:c r="K52" s="920"/>
      <x:c r="L52" s="920"/>
      <x:c r="M52" s="920"/>
      <x:c r="N52" s="918"/>
      <x:c r="O52" s="918"/>
      <x:c r="P52" s="918"/>
      <x:c r="Q52" s="918"/>
      <x:c r="R52" s="918"/>
      <x:c r="S52" s="918"/>
      <x:c r="T52" s="918"/>
      <x:c r="U52" s="918"/>
      <x:c r="V52" s="918"/>
      <x:c r="W52" s="918"/>
      <x:c r="X52" s="918"/>
      <x:c r="Y52" s="918"/>
      <x:c r="Z52" s="918"/>
      <x:c r="AA52" s="918"/>
      <x:c r="AB52" s="918"/>
      <x:c r="AC52" s="918"/>
      <x:c r="AD52" s="918"/>
      <x:c r="AE52" s="918"/>
      <x:c r="AF52" s="918"/>
      <x:c r="AG52" s="918"/>
      <x:c r="AH52" s="918"/>
      <x:c r="AI52" s="918"/>
      <x:c r="AJ52" s="918"/>
      <x:c r="AK52" s="918"/>
      <x:c r="AL52" s="918"/>
      <x:c r="AM52" s="918"/>
      <x:c r="AN52" s="918"/>
      <x:c r="AO52" s="918"/>
      <x:c r="AP52" s="918"/>
      <x:c r="AQ52" s="918"/>
      <x:c r="AR52" s="918"/>
      <x:c r="AS52" s="918"/>
    </x:row>
    <x:row r="53" ht="22" customHeight="1">
      <x:c r="A53" s="918"/>
      <x:c r="B53" s="918"/>
      <x:c r="C53" s="919"/>
      <x:c r="D53" s="920"/>
      <x:c r="E53" s="2147" t="s">
        <x:v>61</x:v>
      </x:c>
      <x:c r="F53" s="1792">
        <x:f>MEDIAN(F7:F49)</x:f>
        <x:v>0.872</x:v>
      </x:c>
      <x:c r="G53" s="1791"/>
      <x:c r="H53" s="918"/>
      <x:c r="I53" s="919"/>
      <x:c r="J53" s="919"/>
      <x:c r="K53" s="920"/>
      <x:c r="L53" s="920"/>
      <x:c r="M53" s="920"/>
      <x:c r="N53" s="918"/>
      <x:c r="O53" s="918"/>
      <x:c r="P53" s="918"/>
      <x:c r="Q53" s="918"/>
      <x:c r="R53" s="918"/>
      <x:c r="S53" s="918"/>
      <x:c r="T53" s="918"/>
      <x:c r="U53" s="918"/>
      <x:c r="V53" s="918"/>
      <x:c r="W53" s="918"/>
      <x:c r="X53" s="918"/>
      <x:c r="Y53" s="918"/>
      <x:c r="Z53" s="918"/>
      <x:c r="AA53" s="918"/>
      <x:c r="AB53" s="918"/>
      <x:c r="AC53" s="918"/>
      <x:c r="AD53" s="918"/>
      <x:c r="AE53" s="918"/>
      <x:c r="AF53" s="918"/>
      <x:c r="AG53" s="918"/>
      <x:c r="AH53" s="918"/>
      <x:c r="AI53" s="918"/>
      <x:c r="AJ53" s="918"/>
      <x:c r="AK53" s="918"/>
      <x:c r="AL53" s="918"/>
      <x:c r="AM53" s="918"/>
      <x:c r="AN53" s="918"/>
      <x:c r="AO53" s="918"/>
      <x:c r="AP53" s="918"/>
      <x:c r="AQ53" s="918"/>
      <x:c r="AR53" s="918"/>
      <x:c r="AS53" s="918"/>
    </x:row>
    <x:row r="54" ht="22" customHeight="1">
      <x:c r="A54" s="918"/>
      <x:c r="B54" s="918"/>
      <x:c r="C54" s="919"/>
      <x:c r="D54" s="920"/>
      <x:c r="E54" s="2147" t="s">
        <x:v>62</x:v>
      </x:c>
      <x:c r="F54" s="1791">
        <x:f>MAX(F7:F17)</x:f>
        <x:v>1.45</x:v>
      </x:c>
      <x:c r="G54" s="1791"/>
      <x:c r="H54" s="918"/>
      <x:c r="I54" s="919"/>
      <x:c r="J54" s="919"/>
      <x:c r="K54" s="920"/>
      <x:c r="L54" s="920"/>
      <x:c r="M54" s="920"/>
      <x:c r="N54" s="918"/>
      <x:c r="O54" s="918"/>
      <x:c r="P54" s="918"/>
      <x:c r="Q54" s="918"/>
      <x:c r="R54" s="918"/>
      <x:c r="S54" s="918"/>
      <x:c r="T54" s="918"/>
      <x:c r="U54" s="918"/>
      <x:c r="V54" s="918"/>
      <x:c r="W54" s="1791" t="s">
        <x:v>63</x:v>
      </x:c>
      <x:c r="X54" s="1791"/>
      <x:c r="Y54" s="918"/>
      <x:c r="Z54" s="918"/>
      <x:c r="AA54" s="918"/>
      <x:c r="AB54" s="918"/>
      <x:c r="AC54" s="918"/>
      <x:c r="AD54" s="918"/>
      <x:c r="AE54" s="918"/>
      <x:c r="AF54" s="918"/>
      <x:c r="AG54" s="918"/>
      <x:c r="AH54" s="918"/>
      <x:c r="AI54" s="918"/>
      <x:c r="AJ54" s="918"/>
      <x:c r="AK54" s="918"/>
      <x:c r="AL54" s="918"/>
      <x:c r="AM54" s="918"/>
      <x:c r="AN54" s="918"/>
      <x:c r="AO54" s="918"/>
      <x:c r="AP54" s="918"/>
      <x:c r="AQ54" s="918"/>
      <x:c r="AR54" s="918"/>
      <x:c r="AS54" s="918"/>
    </x:row>
    <x:row r="55" ht="22" customHeight="1">
      <x:c r="A55" s="918"/>
      <x:c r="B55" s="918"/>
      <x:c r="C55" s="919"/>
      <x:c r="D55" s="920"/>
      <x:c r="E55" s="2147" t="s">
        <x:v>64</x:v>
      </x:c>
      <x:c r="F55" s="1791">
        <x:f>MIN(F7,F9:F19)</x:f>
        <x:v>0.442</x:v>
      </x:c>
      <x:c r="G55" s="1791"/>
      <x:c r="H55" s="918"/>
      <x:c r="I55" s="919"/>
      <x:c r="J55" s="919"/>
      <x:c r="K55" s="920"/>
      <x:c r="L55" s="920"/>
      <x:c r="M55" s="920"/>
      <x:c r="N55" s="918"/>
      <x:c r="O55" s="918"/>
      <x:c r="P55" s="918"/>
      <x:c r="Q55" s="918"/>
      <x:c r="R55" s="918"/>
      <x:c r="S55" s="918"/>
      <x:c r="T55" s="918"/>
      <x:c r="U55" s="918"/>
      <x:c r="V55" s="918"/>
      <x:c r="W55" s="2147" t="s">
        <x:v>65</x:v>
      </x:c>
      <x:c r="X55" s="1792">
        <x:f>F53</x:f>
        <x:v>0.872</x:v>
      </x:c>
      <x:c r="Y55" s="918"/>
      <x:c r="Z55" s="918"/>
      <x:c r="AA55" s="918"/>
      <x:c r="AB55" s="918"/>
      <x:c r="AC55" s="918"/>
      <x:c r="AD55" s="918"/>
      <x:c r="AE55" s="918"/>
      <x:c r="AF55" s="918"/>
      <x:c r="AG55" s="918"/>
      <x:c r="AH55" s="918"/>
      <x:c r="AI55" s="918"/>
      <x:c r="AJ55" s="918"/>
      <x:c r="AK55" s="918"/>
      <x:c r="AL55" s="918"/>
      <x:c r="AM55" s="918"/>
      <x:c r="AN55" s="918"/>
      <x:c r="AO55" s="918"/>
      <x:c r="AP55" s="918"/>
      <x:c r="AQ55" s="918"/>
      <x:c r="AR55" s="918"/>
      <x:c r="AS55" s="918"/>
    </x:row>
    <x:row r="56" ht="22" customHeight="1">
      <x:c r="A56" s="918"/>
      <x:c r="B56" s="918"/>
      <x:c r="C56" s="919"/>
      <x:c r="D56" s="920"/>
      <x:c r="E56" s="1791"/>
      <x:c r="F56" s="1791"/>
      <x:c r="G56" s="1791" t="s">
        <x:v>66</x:v>
      </x:c>
      <x:c r="H56" s="918"/>
      <x:c r="I56" s="919"/>
      <x:c r="J56" s="919"/>
      <x:c r="K56" s="920"/>
      <x:c r="L56" s="920"/>
      <x:c r="M56" s="920"/>
      <x:c r="N56" s="918"/>
      <x:c r="O56" s="918"/>
      <x:c r="P56" s="918"/>
      <x:c r="Q56" s="918"/>
      <x:c r="R56" s="918"/>
      <x:c r="S56" s="918"/>
      <x:c r="T56" s="918"/>
      <x:c r="U56" s="918"/>
      <x:c r="V56" s="918"/>
      <x:c r="W56" s="2147" t="s">
        <x:v>60</x:v>
      </x:c>
      <x:c r="X56" s="1792">
        <x:f>F51</x:f>
        <x:v>0.93252380952380953</x:v>
      </x:c>
      <x:c r="Y56" s="918"/>
      <x:c r="Z56" s="918"/>
      <x:c r="AA56" s="918"/>
      <x:c r="AB56" s="918"/>
      <x:c r="AC56" s="918"/>
      <x:c r="AD56" s="918"/>
      <x:c r="AE56" s="918"/>
      <x:c r="AF56" s="918"/>
      <x:c r="AG56" s="918"/>
      <x:c r="AH56" s="918"/>
      <x:c r="AI56" s="918">
        <x:f>0.6*1.4</x:f>
        <x:v>0.84</x:v>
      </x:c>
      <x:c r="AJ56" s="918"/>
      <x:c r="AK56" s="918"/>
      <x:c r="AL56" s="918"/>
      <x:c r="AM56" s="918"/>
      <x:c r="AN56" s="918"/>
      <x:c r="AO56" s="918"/>
      <x:c r="AP56" s="918"/>
      <x:c r="AQ56" s="918"/>
      <x:c r="AR56" s="918"/>
      <x:c r="AS56" s="918"/>
    </x:row>
    <x:row r="57" ht="22" customHeight="1">
      <x:c r="A57" s="918"/>
      <x:c r="B57" s="918"/>
      <x:c r="C57" s="919"/>
      <x:c r="D57" s="920"/>
      <x:c r="E57" s="1793"/>
      <x:c r="F57" s="1791" t="s">
        <x:v>67</x:v>
      </x:c>
      <x:c r="G57" s="1792">
        <x:f>G50/D49</x:f>
        <x:v>0.82786170329300968</x:v>
      </x:c>
      <x:c r="H57" s="918"/>
      <x:c r="I57" s="919"/>
      <x:c r="J57" s="919"/>
      <x:c r="K57" s="920"/>
      <x:c r="L57" s="920"/>
      <x:c r="M57" s="920"/>
      <x:c r="N57" s="918"/>
      <x:c r="O57" s="918"/>
      <x:c r="P57" s="918"/>
      <x:c r="Q57" s="918"/>
      <x:c r="R57" s="918"/>
      <x:c r="S57" s="918"/>
      <x:c r="T57" s="918"/>
      <x:c r="U57" s="918"/>
      <x:c r="V57" s="918"/>
      <x:c r="W57" s="2147" t="s">
        <x:v>64</x:v>
      </x:c>
      <x:c r="X57" s="1792">
        <x:f>F55</x:f>
        <x:v>0.442</x:v>
      </x:c>
      <x:c r="Y57" s="918"/>
      <x:c r="Z57" s="918"/>
      <x:c r="AA57" s="918"/>
      <x:c r="AB57" s="918"/>
      <x:c r="AC57" s="918"/>
      <x:c r="AD57" s="918"/>
      <x:c r="AE57" s="918"/>
      <x:c r="AF57" s="918"/>
      <x:c r="AG57" s="918"/>
      <x:c r="AH57" s="918"/>
      <x:c r="AI57" s="918"/>
      <x:c r="AJ57" s="918"/>
      <x:c r="AK57" s="918"/>
      <x:c r="AL57" s="918"/>
      <x:c r="AM57" s="918"/>
      <x:c r="AN57" s="918"/>
      <x:c r="AO57" s="918"/>
      <x:c r="AP57" s="918"/>
      <x:c r="AQ57" s="918"/>
      <x:c r="AR57" s="918"/>
      <x:c r="AS57" s="918"/>
    </x:row>
    <x:row r="58" ht="22" customHeight="1">
      <x:c r="A58" s="918"/>
      <x:c r="B58" s="918"/>
      <x:c r="C58" s="919"/>
      <x:c r="D58" s="920"/>
      <x:c r="E58" s="920"/>
      <x:c r="F58" s="918"/>
      <x:c r="G58" s="918"/>
      <x:c r="H58" s="918"/>
      <x:c r="I58" s="919"/>
      <x:c r="J58" s="919"/>
      <x:c r="K58" s="920"/>
      <x:c r="L58" s="920"/>
      <x:c r="M58" s="920"/>
      <x:c r="N58" s="918"/>
      <x:c r="O58" s="918"/>
      <x:c r="P58" s="918"/>
      <x:c r="Q58" s="918"/>
      <x:c r="R58" s="918"/>
      <x:c r="S58" s="918"/>
      <x:c r="T58" s="918"/>
      <x:c r="U58" s="918"/>
      <x:c r="V58" s="918"/>
      <x:c r="W58" s="2147" t="s">
        <x:v>62</x:v>
      </x:c>
      <x:c r="X58" s="1792">
        <x:f>F54</x:f>
        <x:v>1.45</x:v>
      </x:c>
      <x:c r="Y58" s="918"/>
      <x:c r="Z58" s="918"/>
      <x:c r="AA58" s="918"/>
      <x:c r="AB58" s="918"/>
      <x:c r="AC58" s="918"/>
      <x:c r="AD58" s="918"/>
      <x:c r="AE58" s="918"/>
      <x:c r="AF58" s="918"/>
      <x:c r="AG58" s="918"/>
      <x:c r="AH58" s="918"/>
      <x:c r="AI58" s="918"/>
      <x:c r="AJ58" s="918"/>
      <x:c r="AK58" s="918"/>
      <x:c r="AL58" s="918"/>
      <x:c r="AM58" s="918"/>
      <x:c r="AN58" s="918"/>
      <x:c r="AO58" s="918"/>
      <x:c r="AP58" s="918"/>
      <x:c r="AQ58" s="918"/>
      <x:c r="AR58" s="918"/>
      <x:c r="AS58" s="918"/>
    </x:row>
    <x:row r="59" ht="22" customHeight="1">
      <x:c r="A59" s="918"/>
      <x:c r="B59" s="918"/>
      <x:c r="C59" s="919"/>
      <x:c r="D59" s="920"/>
      <x:c r="E59" s="920"/>
      <x:c r="F59" s="918"/>
      <x:c r="G59" s="918"/>
      <x:c r="H59" s="918"/>
      <x:c r="I59" s="919"/>
      <x:c r="J59" s="919"/>
      <x:c r="K59" s="920"/>
      <x:c r="L59" s="920"/>
      <x:c r="M59" s="920"/>
      <x:c r="N59" s="918"/>
      <x:c r="O59" s="918"/>
      <x:c r="P59" s="918"/>
      <x:c r="Q59" s="918"/>
      <x:c r="R59" s="918"/>
      <x:c r="S59" s="918"/>
      <x:c r="T59" s="918"/>
      <x:c r="U59" s="918"/>
      <x:c r="V59" s="918"/>
      <x:c r="W59" s="1791"/>
      <x:c r="X59" s="1791"/>
      <x:c r="Y59" s="918"/>
      <x:c r="Z59" s="918"/>
      <x:c r="AA59" s="918"/>
      <x:c r="AB59" s="918"/>
      <x:c r="AC59" s="918"/>
      <x:c r="AD59" s="918"/>
      <x:c r="AE59" s="918"/>
      <x:c r="AF59" s="918"/>
      <x:c r="AG59" s="918"/>
      <x:c r="AH59" s="918"/>
      <x:c r="AI59" s="918"/>
      <x:c r="AJ59" s="918"/>
      <x:c r="AK59" s="918"/>
      <x:c r="AL59" s="918"/>
      <x:c r="AM59" s="918"/>
      <x:c r="AN59" s="918"/>
      <x:c r="AO59" s="918"/>
      <x:c r="AP59" s="918"/>
      <x:c r="AQ59" s="918"/>
      <x:c r="AR59" s="918"/>
      <x:c r="AS59" s="918"/>
    </x:row>
    <x:row r="60" ht="22" customHeight="1">
      <x:c r="A60" s="918"/>
      <x:c r="B60" s="918"/>
      <x:c r="C60" s="919"/>
      <x:c r="D60" s="974"/>
      <x:c r="E60" s="920"/>
      <x:c r="F60" s="918"/>
      <x:c r="G60" s="918"/>
      <x:c r="H60" s="918"/>
      <x:c r="I60" s="919"/>
      <x:c r="J60" s="919"/>
      <x:c r="K60" s="920"/>
      <x:c r="L60" s="920"/>
      <x:c r="M60" s="920"/>
      <x:c r="N60" s="918"/>
      <x:c r="O60" s="918"/>
      <x:c r="P60" s="918"/>
      <x:c r="Q60" s="918"/>
      <x:c r="R60" s="918"/>
      <x:c r="S60" s="918"/>
      <x:c r="T60" s="918"/>
      <x:c r="U60" s="918"/>
      <x:c r="V60" s="918"/>
      <x:c r="W60" s="1791" t="s">
        <x:v>68</x:v>
      </x:c>
      <x:c r="X60" s="1791"/>
      <x:c r="Y60" s="918"/>
      <x:c r="Z60" s="918"/>
      <x:c r="AA60" s="918"/>
      <x:c r="AB60" s="918"/>
      <x:c r="AC60" s="918"/>
      <x:c r="AD60" s="918"/>
      <x:c r="AE60" s="918"/>
      <x:c r="AF60" s="918"/>
      <x:c r="AG60" s="918"/>
      <x:c r="AH60" s="918"/>
      <x:c r="AI60" s="918"/>
      <x:c r="AJ60" s="918"/>
      <x:c r="AK60" s="918"/>
      <x:c r="AL60" s="918"/>
      <x:c r="AM60" s="918"/>
      <x:c r="AN60" s="918"/>
      <x:c r="AO60" s="918"/>
      <x:c r="AP60" s="918"/>
      <x:c r="AQ60" s="918"/>
      <x:c r="AR60" s="918"/>
      <x:c r="AS60" s="918"/>
    </x:row>
    <x:row r="61" ht="22" customHeight="1">
      <x:c r="A61" s="918"/>
      <x:c r="B61" s="918"/>
      <x:c r="C61" s="919"/>
      <x:c r="D61" s="920"/>
      <x:c r="E61" s="920"/>
      <x:c r="F61" s="918"/>
      <x:c r="G61" s="918"/>
      <x:c r="H61" s="918"/>
      <x:c r="I61" s="919"/>
      <x:c r="J61" s="919"/>
      <x:c r="K61" s="920"/>
      <x:c r="L61" s="920"/>
      <x:c r="M61" s="920"/>
      <x:c r="N61" s="918"/>
      <x:c r="O61" s="918"/>
      <x:c r="P61" s="918"/>
      <x:c r="Q61" s="918"/>
      <x:c r="R61" s="918"/>
      <x:c r="S61" s="918"/>
      <x:c r="T61" s="918"/>
      <x:c r="U61" s="918"/>
      <x:c r="V61" s="918"/>
      <x:c r="W61" s="1791" t="s">
        <x:v>69</x:v>
      </x:c>
      <x:c r="X61" s="1802">
        <x:f>C51</x:f>
        <x:v>155.12416666666667</x:v>
      </x:c>
      <x:c r="Y61" s="918"/>
      <x:c r="Z61" s="918"/>
      <x:c r="AA61" s="918"/>
      <x:c r="AB61" s="918"/>
      <x:c r="AC61" s="918"/>
      <x:c r="AD61" s="918"/>
      <x:c r="AE61" s="918"/>
      <x:c r="AF61" s="918"/>
      <x:c r="AG61" s="918"/>
      <x:c r="AH61" s="918"/>
      <x:c r="AI61" s="918"/>
      <x:c r="AJ61" s="918"/>
      <x:c r="AK61" s="918"/>
      <x:c r="AL61" s="918"/>
      <x:c r="AM61" s="918"/>
      <x:c r="AN61" s="918"/>
      <x:c r="AO61" s="918"/>
      <x:c r="AP61" s="918"/>
      <x:c r="AQ61" s="918"/>
      <x:c r="AR61" s="918"/>
      <x:c r="AS61" s="918"/>
    </x:row>
    <x:row r="62" ht="22" customHeight="1">
      <x:c r="A62" s="918"/>
      <x:c r="B62" s="918"/>
      <x:c r="C62" s="919"/>
      <x:c r="D62" s="920"/>
      <x:c r="E62" s="920"/>
      <x:c r="F62" s="918"/>
      <x:c r="G62" s="918"/>
      <x:c r="H62" s="918"/>
      <x:c r="I62" s="919"/>
      <x:c r="J62" s="919"/>
      <x:c r="K62" s="920"/>
      <x:c r="L62" s="920"/>
      <x:c r="M62" s="920"/>
      <x:c r="N62" s="918"/>
      <x:c r="O62" s="918"/>
      <x:c r="P62" s="918"/>
      <x:c r="Q62" s="918"/>
      <x:c r="R62" s="918"/>
      <x:c r="S62" s="918"/>
      <x:c r="T62" s="918"/>
      <x:c r="U62" s="918"/>
      <x:c r="V62" s="918"/>
      <x:c r="W62" s="1791" t="s">
        <x:v>70</x:v>
      </x:c>
      <x:c r="X62" s="1802" t="e">
        <x:f>E51</x:f>
        <x:v>#DIV/0!</x:v>
      </x:c>
      <x:c r="Y62" s="918"/>
      <x:c r="Z62" s="918"/>
      <x:c r="AA62" s="918"/>
      <x:c r="AB62" s="918"/>
      <x:c r="AC62" s="918"/>
      <x:c r="AD62" s="918"/>
      <x:c r="AE62" s="918"/>
      <x:c r="AF62" s="918"/>
      <x:c r="AG62" s="918"/>
      <x:c r="AH62" s="918"/>
      <x:c r="AI62" s="918"/>
      <x:c r="AJ62" s="918"/>
      <x:c r="AK62" s="918"/>
      <x:c r="AL62" s="918"/>
      <x:c r="AM62" s="918"/>
      <x:c r="AN62" s="918"/>
      <x:c r="AO62" s="918"/>
      <x:c r="AP62" s="918"/>
      <x:c r="AQ62" s="918"/>
      <x:c r="AR62" s="918"/>
      <x:c r="AS62" s="918"/>
    </x:row>
    <x:row r="63" ht="14.399999618530273">
      <x:c r="C63" s="86"/>
      <x:c r="D63" s="87"/>
      <x:c r="E63" s="87"/>
      <x:c r="I63" s="86"/>
      <x:c r="J63" s="86"/>
      <x:c r="K63" s="87"/>
      <x:c r="L63" s="87"/>
      <x:c r="M63" s="87"/>
    </x:row>
    <x:row r="64" ht="14.399999618530273">
      <x:c r="C64" s="86"/>
      <x:c r="D64" s="87"/>
      <x:c r="E64" s="87"/>
      <x:c r="I64" s="86"/>
      <x:c r="J64" s="86"/>
      <x:c r="K64" s="87"/>
      <x:c r="L64" s="87"/>
      <x:c r="M64" s="87"/>
    </x:row>
    <x:row r="65" ht="14.399999618530273">
      <x:c r="C65" s="86"/>
      <x:c r="D65" s="87"/>
      <x:c r="E65" s="87"/>
      <x:c r="I65" s="86"/>
      <x:c r="J65" s="86"/>
      <x:c r="K65" s="87"/>
      <x:c r="L65" s="87"/>
      <x:c r="M65" s="87"/>
    </x:row>
    <x:row r="66" ht="14.399999618530273">
      <x:c r="C66" s="86"/>
      <x:c r="D66" s="87"/>
      <x:c r="E66" s="87"/>
      <x:c r="I66" s="86"/>
      <x:c r="J66" s="86"/>
      <x:c r="K66" s="87"/>
      <x:c r="L66" s="87"/>
      <x:c r="M66" s="87"/>
    </x:row>
    <x:row r="67" ht="14.399999618530273">
      <x:c r="C67" s="86"/>
      <x:c r="D67" s="87"/>
      <x:c r="E67" s="87"/>
      <x:c r="I67" s="86"/>
      <x:c r="J67" s="86"/>
      <x:c r="K67" s="87"/>
      <x:c r="L67" s="87"/>
      <x:c r="M67" s="87"/>
    </x:row>
    <x:row r="68" ht="14.399999618530273">
      <x:c r="C68" s="86"/>
      <x:c r="D68" s="87"/>
      <x:c r="E68" s="87"/>
      <x:c r="I68" s="86"/>
      <x:c r="J68" s="86"/>
      <x:c r="K68" s="87"/>
      <x:c r="L68" s="87"/>
      <x:c r="M68" s="87"/>
    </x:row>
    <x:row r="69" ht="14.399999618530273">
      <x:c r="C69" s="86"/>
      <x:c r="D69" s="87"/>
      <x:c r="E69" s="87"/>
      <x:c r="I69" s="86"/>
      <x:c r="J69" s="86"/>
      <x:c r="K69" s="87"/>
      <x:c r="L69" s="87"/>
      <x:c r="M69" s="87"/>
    </x:row>
    <x:row r="70" ht="14.399999618530273">
      <x:c r="C70" s="86"/>
      <x:c r="D70" s="87"/>
      <x:c r="E70" s="87"/>
      <x:c r="I70" s="86"/>
      <x:c r="J70" s="86"/>
      <x:c r="K70" s="87"/>
      <x:c r="L70" s="87"/>
      <x:c r="M70" s="87"/>
    </x:row>
    <x:row r="71" ht="14.399999618530273">
      <x:c r="C71" s="86"/>
      <x:c r="D71" s="87"/>
      <x:c r="E71" s="87"/>
      <x:c r="I71" s="86"/>
      <x:c r="J71" s="86"/>
      <x:c r="K71" s="87"/>
      <x:c r="L71" s="87"/>
      <x:c r="M71" s="87"/>
    </x:row>
    <x:row r="72" ht="14.399999618530273">
      <x:c r="C72" s="86"/>
      <x:c r="D72" s="87"/>
      <x:c r="E72" s="87"/>
      <x:c r="I72" s="86"/>
      <x:c r="J72" s="86"/>
      <x:c r="K72" s="87"/>
      <x:c r="L72" s="87"/>
      <x:c r="M72" s="87"/>
    </x:row>
    <x:row r="73" ht="14.399999618530273">
      <x:c r="C73" s="86"/>
      <x:c r="D73" s="87"/>
      <x:c r="E73" s="87"/>
      <x:c r="I73" s="86"/>
      <x:c r="J73" s="86"/>
      <x:c r="K73" s="87"/>
      <x:c r="L73" s="87"/>
      <x:c r="M73" s="87"/>
    </x:row>
    <x:row r="74" ht="14.399999618530273">
      <x:c r="C74" s="86"/>
      <x:c r="D74" s="87"/>
      <x:c r="E74" s="87"/>
      <x:c r="I74" s="86"/>
      <x:c r="J74" s="86"/>
      <x:c r="K74" s="87"/>
      <x:c r="L74" s="87"/>
      <x:c r="M74" s="87"/>
    </x:row>
    <x:row r="75" ht="14.399999618530273">
      <x:c r="C75" s="86"/>
      <x:c r="D75" s="87"/>
      <x:c r="E75" s="87"/>
      <x:c r="I75" s="86"/>
      <x:c r="J75" s="86"/>
      <x:c r="K75" s="87"/>
      <x:c r="L75" s="87"/>
      <x:c r="M75" s="87"/>
    </x:row>
    <x:row r="76" ht="14.399999618530273">
      <x:c r="C76" s="86"/>
      <x:c r="D76" s="87"/>
      <x:c r="E76" s="87"/>
      <x:c r="I76" s="86"/>
      <x:c r="J76" s="86"/>
      <x:c r="K76" s="87"/>
      <x:c r="L76" s="87"/>
      <x:c r="M76" s="87"/>
    </x:row>
    <x:row r="77" ht="14.399999618530273">
      <x:c r="C77" s="86"/>
      <x:c r="D77" s="87"/>
      <x:c r="E77" s="87"/>
      <x:c r="I77" s="86"/>
      <x:c r="J77" s="86"/>
      <x:c r="K77" s="87"/>
      <x:c r="L77" s="87"/>
      <x:c r="M77" s="87"/>
    </x:row>
    <x:row r="78" ht="14.399999618530273">
      <x:c r="C78" s="86"/>
      <x:c r="D78" s="87"/>
      <x:c r="E78" s="87"/>
      <x:c r="I78" s="86"/>
      <x:c r="J78" s="86"/>
      <x:c r="K78" s="87"/>
      <x:c r="L78" s="87"/>
      <x:c r="M78" s="87"/>
    </x:row>
    <x:row r="79" ht="14.399999618530273">
      <x:c r="C79" s="86"/>
      <x:c r="D79" s="87"/>
      <x:c r="E79" s="87"/>
      <x:c r="I79" s="86"/>
      <x:c r="J79" s="86"/>
      <x:c r="K79" s="87"/>
      <x:c r="L79" s="87"/>
      <x:c r="M79" s="87"/>
    </x:row>
    <x:row r="80" ht="14.399999618530273">
      <x:c r="C80" s="86"/>
      <x:c r="D80" s="87"/>
      <x:c r="E80" s="87"/>
      <x:c r="I80" s="86"/>
      <x:c r="J80" s="86"/>
      <x:c r="K80" s="87"/>
      <x:c r="L80" s="87"/>
      <x:c r="M80" s="87"/>
    </x:row>
    <x:row r="81" ht="14.399999618530273">
      <x:c r="C81" s="86"/>
      <x:c r="D81" s="87"/>
      <x:c r="E81" s="87"/>
      <x:c r="I81" s="86"/>
      <x:c r="J81" s="86"/>
      <x:c r="K81" s="87"/>
      <x:c r="L81" s="87"/>
      <x:c r="M81" s="87"/>
    </x:row>
    <x:row r="82" ht="14.399999618530273">
      <x:c r="C82" s="86"/>
      <x:c r="D82" s="87"/>
      <x:c r="E82" s="87"/>
      <x:c r="I82" s="86"/>
      <x:c r="J82" s="86"/>
      <x:c r="K82" s="87"/>
      <x:c r="L82" s="87"/>
      <x:c r="M82" s="87"/>
    </x:row>
    <x:row r="83" ht="14.399999618530273">
      <x:c r="C83" s="86"/>
      <x:c r="D83" s="87"/>
      <x:c r="E83" s="87"/>
      <x:c r="I83" s="86"/>
      <x:c r="J83" s="86"/>
      <x:c r="K83" s="87"/>
      <x:c r="L83" s="87"/>
      <x:c r="M83" s="87"/>
    </x:row>
    <x:row r="84" ht="14.399999618530273">
      <x:c r="C84" s="86"/>
      <x:c r="D84" s="87"/>
      <x:c r="E84" s="87"/>
      <x:c r="I84" s="86"/>
      <x:c r="J84" s="86"/>
      <x:c r="K84" s="87"/>
      <x:c r="L84" s="87"/>
      <x:c r="M84" s="87"/>
    </x:row>
    <x:row r="85" ht="14.399999618530273">
      <x:c r="C85" s="86"/>
      <x:c r="D85" s="87"/>
      <x:c r="E85" s="87"/>
      <x:c r="I85" s="86"/>
      <x:c r="J85" s="86"/>
      <x:c r="K85" s="87"/>
      <x:c r="L85" s="87"/>
      <x:c r="M85" s="87"/>
    </x:row>
    <x:row r="86" ht="14.399999618530273">
      <x:c r="C86" s="86"/>
      <x:c r="D86" s="87"/>
      <x:c r="E86" s="87"/>
      <x:c r="I86" s="86"/>
      <x:c r="J86" s="86"/>
      <x:c r="K86" s="87"/>
      <x:c r="L86" s="87"/>
      <x:c r="M86" s="87"/>
    </x:row>
    <x:row r="87" ht="14.399999618530273">
      <x:c r="C87" s="86"/>
      <x:c r="D87" s="87"/>
      <x:c r="E87" s="87"/>
      <x:c r="I87" s="86"/>
      <x:c r="J87" s="86"/>
      <x:c r="K87" s="87"/>
      <x:c r="L87" s="87"/>
      <x:c r="M87" s="87"/>
    </x:row>
    <x:row r="88" ht="14.399999618530273">
      <x:c r="C88" s="86"/>
      <x:c r="D88" s="87"/>
      <x:c r="E88" s="87"/>
      <x:c r="I88" s="86"/>
      <x:c r="J88" s="86"/>
      <x:c r="K88" s="87"/>
      <x:c r="L88" s="87"/>
      <x:c r="M88" s="87"/>
    </x:row>
    <x:row r="89" ht="14.399999618530273">
      <x:c r="C89" s="86"/>
      <x:c r="D89" s="87"/>
      <x:c r="E89" s="87"/>
      <x:c r="I89" s="86"/>
      <x:c r="J89" s="86"/>
      <x:c r="K89" s="87"/>
      <x:c r="L89" s="87"/>
      <x:c r="M89" s="87"/>
    </x:row>
    <x:row r="90" ht="14.399999618530273">
      <x:c r="C90" s="86"/>
      <x:c r="D90" s="87"/>
      <x:c r="E90" s="87"/>
      <x:c r="I90" s="86"/>
      <x:c r="J90" s="86"/>
      <x:c r="K90" s="87"/>
      <x:c r="L90" s="87"/>
      <x:c r="M90" s="87"/>
    </x:row>
    <x:row r="91" ht="14.399999618530273">
      <x:c r="C91" s="86"/>
      <x:c r="D91" s="87"/>
      <x:c r="E91" s="87"/>
      <x:c r="I91" s="86"/>
      <x:c r="J91" s="86"/>
      <x:c r="K91" s="87"/>
      <x:c r="L91" s="87"/>
      <x:c r="M91" s="87"/>
    </x:row>
    <x:row r="92" ht="14.399999618530273">
      <x:c r="C92" s="86"/>
      <x:c r="D92" s="87"/>
      <x:c r="E92" s="87"/>
      <x:c r="I92" s="86"/>
      <x:c r="J92" s="86"/>
      <x:c r="K92" s="87"/>
      <x:c r="L92" s="87"/>
      <x:c r="M92" s="87"/>
    </x:row>
    <x:row r="93" ht="14.399999618530273">
      <x:c r="C93" s="86"/>
      <x:c r="D93" s="87"/>
      <x:c r="E93" s="87"/>
      <x:c r="I93" s="86"/>
      <x:c r="J93" s="86"/>
      <x:c r="K93" s="87"/>
      <x:c r="L93" s="87"/>
      <x:c r="M93" s="87"/>
    </x:row>
    <x:row r="94" ht="14.399999618530273">
      <x:c r="C94" s="86"/>
      <x:c r="D94" s="87"/>
      <x:c r="E94" s="87"/>
      <x:c r="I94" s="86"/>
      <x:c r="J94" s="86"/>
      <x:c r="K94" s="87"/>
      <x:c r="L94" s="87"/>
      <x:c r="M94" s="87"/>
    </x:row>
    <x:row r="95" ht="14.399999618530273">
      <x:c r="C95" s="86"/>
      <x:c r="D95" s="87"/>
      <x:c r="E95" s="87"/>
      <x:c r="I95" s="86"/>
      <x:c r="J95" s="86"/>
      <x:c r="K95" s="87"/>
      <x:c r="L95" s="87"/>
      <x:c r="M95" s="87"/>
    </x:row>
    <x:row r="96" ht="14.399999618530273">
      <x:c r="C96" s="86"/>
      <x:c r="D96" s="87"/>
      <x:c r="E96" s="87"/>
      <x:c r="I96" s="86"/>
      <x:c r="J96" s="86"/>
      <x:c r="K96" s="87"/>
      <x:c r="L96" s="87"/>
      <x:c r="M96" s="87"/>
    </x:row>
    <x:row r="97" ht="14.399999618530273">
      <x:c r="C97" s="86"/>
      <x:c r="D97" s="87"/>
      <x:c r="E97" s="87"/>
      <x:c r="I97" s="86"/>
      <x:c r="J97" s="86"/>
      <x:c r="K97" s="87"/>
      <x:c r="L97" s="87"/>
      <x:c r="M97" s="87"/>
    </x:row>
    <x:row r="98" ht="14.399999618530273">
      <x:c r="C98" s="86"/>
      <x:c r="D98" s="87"/>
      <x:c r="E98" s="87"/>
      <x:c r="I98" s="86"/>
      <x:c r="J98" s="86"/>
      <x:c r="K98" s="87"/>
      <x:c r="L98" s="87"/>
      <x:c r="M98" s="87"/>
    </x:row>
    <x:row r="99" ht="14.399999618530273">
      <x:c r="C99" s="86"/>
      <x:c r="D99" s="87"/>
      <x:c r="E99" s="87"/>
      <x:c r="I99" s="86"/>
      <x:c r="J99" s="86"/>
      <x:c r="K99" s="87"/>
      <x:c r="L99" s="87"/>
      <x:c r="M99" s="87"/>
    </x:row>
    <x:row r="100" ht="14.399999618530273">
      <x:c r="C100" s="86"/>
      <x:c r="D100" s="87"/>
      <x:c r="E100" s="87"/>
      <x:c r="I100" s="86"/>
      <x:c r="J100" s="86"/>
      <x:c r="K100" s="87"/>
      <x:c r="L100" s="87"/>
      <x:c r="M100" s="87"/>
    </x:row>
    <x:row r="101" ht="14.399999618530273">
      <x:c r="C101" s="86"/>
      <x:c r="D101" s="87"/>
      <x:c r="E101" s="87"/>
      <x:c r="I101" s="86"/>
      <x:c r="J101" s="86"/>
      <x:c r="K101" s="87"/>
      <x:c r="L101" s="87"/>
      <x:c r="M101" s="87"/>
    </x:row>
    <x:row r="102" ht="14.399999618530273">
      <x:c r="C102" s="86"/>
      <x:c r="D102" s="87"/>
      <x:c r="E102" s="87"/>
      <x:c r="I102" s="86"/>
      <x:c r="J102" s="86"/>
      <x:c r="K102" s="87"/>
      <x:c r="L102" s="87"/>
      <x:c r="M102" s="87"/>
    </x:row>
    <x:row r="103" ht="14.399999618530273">
      <x:c r="C103" s="86"/>
      <x:c r="D103" s="87"/>
      <x:c r="E103" s="87"/>
      <x:c r="I103" s="86"/>
      <x:c r="J103" s="86"/>
      <x:c r="K103" s="87"/>
      <x:c r="L103" s="87"/>
      <x:c r="M103" s="87"/>
    </x:row>
    <x:row r="104" ht="14.399999618530273">
      <x:c r="C104" s="86"/>
      <x:c r="D104" s="87"/>
      <x:c r="E104" s="87"/>
      <x:c r="I104" s="86"/>
      <x:c r="J104" s="86"/>
      <x:c r="K104" s="87"/>
      <x:c r="L104" s="87"/>
      <x:c r="M104" s="87"/>
    </x:row>
    <x:row r="105" ht="14.399999618530273">
      <x:c r="C105" s="86"/>
      <x:c r="D105" s="87"/>
      <x:c r="E105" s="87"/>
      <x:c r="I105" s="86"/>
      <x:c r="J105" s="86"/>
      <x:c r="K105" s="87"/>
      <x:c r="L105" s="87"/>
      <x:c r="M105" s="87"/>
    </x:row>
    <x:row r="106" ht="14.399999618530273">
      <x:c r="C106" s="86"/>
      <x:c r="D106" s="87"/>
      <x:c r="E106" s="87"/>
      <x:c r="I106" s="86"/>
      <x:c r="J106" s="86"/>
      <x:c r="K106" s="87"/>
      <x:c r="L106" s="87"/>
      <x:c r="M106" s="87"/>
    </x:row>
    <x:row r="107" ht="14.399999618530273">
      <x:c r="C107" s="86"/>
      <x:c r="D107" s="87"/>
      <x:c r="E107" s="87"/>
      <x:c r="I107" s="86"/>
      <x:c r="J107" s="86"/>
      <x:c r="K107" s="87"/>
      <x:c r="L107" s="87"/>
      <x:c r="M107" s="87"/>
    </x:row>
    <x:row r="108" ht="14.399999618530273">
      <x:c r="C108" s="86"/>
      <x:c r="D108" s="87"/>
      <x:c r="E108" s="87"/>
      <x:c r="I108" s="86"/>
      <x:c r="J108" s="86"/>
      <x:c r="K108" s="87"/>
      <x:c r="L108" s="87"/>
      <x:c r="M108" s="87"/>
    </x:row>
    <x:row r="109" ht="14.399999618530273">
      <x:c r="C109" s="86"/>
      <x:c r="D109" s="87"/>
      <x:c r="E109" s="87"/>
      <x:c r="I109" s="86"/>
      <x:c r="J109" s="86"/>
      <x:c r="K109" s="87"/>
      <x:c r="L109" s="87"/>
      <x:c r="M109" s="87"/>
    </x:row>
    <x:row r="110" ht="14.399999618530273">
      <x:c r="C110" s="86"/>
      <x:c r="D110" s="87"/>
      <x:c r="E110" s="87"/>
      <x:c r="I110" s="86"/>
      <x:c r="J110" s="86"/>
      <x:c r="K110" s="87"/>
      <x:c r="L110" s="87"/>
      <x:c r="M110" s="87"/>
    </x:row>
    <x:row r="111" ht="14.399999618530273">
      <x:c r="C111" s="86"/>
      <x:c r="D111" s="87"/>
      <x:c r="E111" s="87"/>
      <x:c r="I111" s="86"/>
      <x:c r="J111" s="86"/>
      <x:c r="K111" s="87"/>
      <x:c r="L111" s="87"/>
      <x:c r="M111" s="87"/>
    </x:row>
    <x:row r="112" ht="14.399999618530273">
      <x:c r="C112" s="86"/>
      <x:c r="D112" s="87"/>
      <x:c r="E112" s="87"/>
      <x:c r="I112" s="86"/>
      <x:c r="J112" s="86"/>
      <x:c r="K112" s="87"/>
      <x:c r="L112" s="87"/>
      <x:c r="M112" s="87"/>
    </x:row>
    <x:row r="113" ht="14.399999618530273">
      <x:c r="C113" s="86"/>
      <x:c r="D113" s="87"/>
      <x:c r="E113" s="87"/>
      <x:c r="I113" s="86"/>
      <x:c r="J113" s="86"/>
      <x:c r="K113" s="87"/>
      <x:c r="L113" s="87"/>
      <x:c r="M113" s="87"/>
    </x:row>
    <x:row r="114" ht="14.399999618530273">
      <x:c r="C114" s="86"/>
      <x:c r="D114" s="87"/>
      <x:c r="E114" s="87"/>
      <x:c r="I114" s="86"/>
      <x:c r="J114" s="86"/>
      <x:c r="K114" s="87"/>
      <x:c r="L114" s="87"/>
      <x:c r="M114" s="87"/>
    </x:row>
    <x:row r="115" ht="14.399999618530273">
      <x:c r="C115" s="86"/>
      <x:c r="D115" s="87"/>
      <x:c r="E115" s="87"/>
      <x:c r="I115" s="86"/>
      <x:c r="J115" s="86"/>
      <x:c r="K115" s="87"/>
      <x:c r="L115" s="87"/>
      <x:c r="M115" s="87"/>
    </x:row>
    <x:row r="116" ht="14.399999618530273">
      <x:c r="C116" s="86"/>
      <x:c r="D116" s="87"/>
      <x:c r="E116" s="87"/>
      <x:c r="I116" s="86"/>
      <x:c r="J116" s="86"/>
      <x:c r="K116" s="87"/>
      <x:c r="L116" s="87"/>
      <x:c r="M116" s="87"/>
    </x:row>
    <x:row r="117" ht="14.399999618530273">
      <x:c r="C117" s="86"/>
      <x:c r="D117" s="87"/>
      <x:c r="E117" s="87"/>
      <x:c r="I117" s="86"/>
      <x:c r="J117" s="86"/>
      <x:c r="K117" s="87"/>
      <x:c r="L117" s="87"/>
      <x:c r="M117" s="87"/>
    </x:row>
    <x:row r="118" ht="14.399999618530273">
      <x:c r="C118" s="86"/>
      <x:c r="D118" s="87"/>
      <x:c r="E118" s="87"/>
      <x:c r="I118" s="86"/>
      <x:c r="J118" s="86"/>
      <x:c r="K118" s="87"/>
      <x:c r="L118" s="87"/>
      <x:c r="M118" s="87"/>
    </x:row>
    <x:row r="119" ht="14.399999618530273">
      <x:c r="C119" s="86"/>
      <x:c r="D119" s="87"/>
      <x:c r="E119" s="87"/>
      <x:c r="I119" s="86"/>
      <x:c r="J119" s="86"/>
      <x:c r="K119" s="87"/>
      <x:c r="L119" s="87"/>
      <x:c r="M119" s="87"/>
    </x:row>
    <x:row r="120" ht="14.399999618530273">
      <x:c r="C120" s="86"/>
      <x:c r="D120" s="87"/>
      <x:c r="E120" s="87"/>
      <x:c r="I120" s="86"/>
      <x:c r="J120" s="86"/>
      <x:c r="K120" s="87"/>
      <x:c r="L120" s="87"/>
      <x:c r="M120" s="87"/>
    </x:row>
    <x:row r="121" ht="14.399999618530273">
      <x:c r="C121" s="86"/>
      <x:c r="D121" s="87"/>
      <x:c r="E121" s="87"/>
      <x:c r="I121" s="86"/>
      <x:c r="J121" s="86"/>
      <x:c r="K121" s="87"/>
      <x:c r="L121" s="87"/>
      <x:c r="M121" s="87"/>
    </x:row>
    <x:row r="122" ht="14.399999618530273">
      <x:c r="C122" s="86"/>
      <x:c r="D122" s="87"/>
      <x:c r="E122" s="87"/>
      <x:c r="I122" s="86"/>
      <x:c r="J122" s="86"/>
      <x:c r="K122" s="87"/>
      <x:c r="L122" s="87"/>
      <x:c r="M122" s="87"/>
    </x:row>
    <x:row r="123" ht="14.399999618530273">
      <x:c r="C123" s="86"/>
      <x:c r="D123" s="87"/>
      <x:c r="E123" s="87"/>
      <x:c r="I123" s="86"/>
      <x:c r="J123" s="86"/>
      <x:c r="K123" s="87"/>
      <x:c r="L123" s="87"/>
      <x:c r="M123" s="87"/>
    </x:row>
    <x:row r="124" ht="14.399999618530273">
      <x:c r="C124" s="86"/>
      <x:c r="D124" s="87"/>
      <x:c r="E124" s="87"/>
      <x:c r="I124" s="86"/>
      <x:c r="J124" s="86"/>
      <x:c r="K124" s="87"/>
      <x:c r="L124" s="87"/>
      <x:c r="M124" s="87"/>
    </x:row>
    <x:row r="125" ht="14.399999618530273">
      <x:c r="C125" s="86"/>
      <x:c r="D125" s="87"/>
      <x:c r="E125" s="87"/>
      <x:c r="I125" s="86"/>
      <x:c r="J125" s="86"/>
      <x:c r="K125" s="87"/>
      <x:c r="L125" s="87"/>
      <x:c r="M125" s="87"/>
    </x:row>
    <x:row r="126" ht="14.399999618530273">
      <x:c r="C126" s="86"/>
      <x:c r="D126" s="87"/>
      <x:c r="E126" s="87"/>
      <x:c r="I126" s="86"/>
      <x:c r="J126" s="86"/>
      <x:c r="K126" s="87"/>
      <x:c r="L126" s="87"/>
      <x:c r="M126" s="87"/>
    </x:row>
    <x:row r="127" ht="14.399999618530273">
      <x:c r="C127" s="86"/>
      <x:c r="D127" s="87"/>
      <x:c r="E127" s="87"/>
      <x:c r="I127" s="86"/>
      <x:c r="J127" s="86"/>
      <x:c r="K127" s="87"/>
      <x:c r="L127" s="87"/>
      <x:c r="M127" s="87"/>
    </x:row>
    <x:row r="128" ht="14.399999618530273">
      <x:c r="C128" s="86"/>
      <x:c r="D128" s="87"/>
      <x:c r="E128" s="87"/>
      <x:c r="I128" s="86"/>
      <x:c r="J128" s="86"/>
      <x:c r="K128" s="87"/>
      <x:c r="L128" s="87"/>
      <x:c r="M128" s="87"/>
    </x:row>
    <x:row r="129" ht="14.399999618530273">
      <x:c r="C129" s="86"/>
      <x:c r="D129" s="87"/>
      <x:c r="E129" s="87"/>
      <x:c r="I129" s="86"/>
      <x:c r="J129" s="86"/>
      <x:c r="K129" s="87"/>
      <x:c r="L129" s="87"/>
      <x:c r="M129" s="87"/>
    </x:row>
    <x:row r="130" ht="14.399999618530273">
      <x:c r="C130" s="86"/>
      <x:c r="D130" s="87"/>
      <x:c r="E130" s="87"/>
      <x:c r="I130" s="86"/>
      <x:c r="J130" s="86"/>
      <x:c r="K130" s="87"/>
      <x:c r="L130" s="87"/>
      <x:c r="M130" s="87"/>
    </x:row>
    <x:row r="131" ht="14.399999618530273">
      <x:c r="C131" s="86"/>
      <x:c r="D131" s="87"/>
      <x:c r="E131" s="87"/>
      <x:c r="I131" s="86"/>
      <x:c r="J131" s="86"/>
      <x:c r="K131" s="87"/>
      <x:c r="L131" s="87"/>
      <x:c r="M131" s="87"/>
    </x:row>
    <x:row r="132" ht="14.399999618530273">
      <x:c r="C132" s="86"/>
      <x:c r="D132" s="87"/>
      <x:c r="E132" s="87"/>
      <x:c r="I132" s="86"/>
      <x:c r="J132" s="86"/>
      <x:c r="K132" s="87"/>
      <x:c r="L132" s="87"/>
      <x:c r="M132" s="87"/>
    </x:row>
    <x:row r="133" ht="14.399999618530273">
      <x:c r="C133" s="86"/>
      <x:c r="D133" s="87"/>
      <x:c r="E133" s="87"/>
      <x:c r="I133" s="86"/>
      <x:c r="J133" s="86"/>
      <x:c r="K133" s="87"/>
      <x:c r="L133" s="87"/>
      <x:c r="M133" s="87"/>
    </x:row>
    <x:row r="134" ht="14.399999618530273">
      <x:c r="C134" s="86"/>
      <x:c r="D134" s="87"/>
      <x:c r="E134" s="87"/>
      <x:c r="I134" s="86"/>
      <x:c r="J134" s="86"/>
      <x:c r="K134" s="87"/>
      <x:c r="L134" s="87"/>
      <x:c r="M134" s="87"/>
    </x:row>
    <x:row r="135" ht="14.399999618530273">
      <x:c r="C135" s="86"/>
      <x:c r="D135" s="87"/>
      <x:c r="E135" s="87"/>
      <x:c r="I135" s="86"/>
      <x:c r="J135" s="86"/>
      <x:c r="K135" s="87"/>
      <x:c r="L135" s="87"/>
      <x:c r="M135" s="87"/>
    </x:row>
    <x:row r="136" ht="14.399999618530273">
      <x:c r="C136" s="86"/>
      <x:c r="D136" s="87"/>
      <x:c r="E136" s="87"/>
      <x:c r="I136" s="86"/>
      <x:c r="J136" s="86"/>
      <x:c r="K136" s="87"/>
      <x:c r="L136" s="87"/>
      <x:c r="M136" s="87"/>
    </x:row>
    <x:row r="137" ht="14.399999618530273">
      <x:c r="C137" s="86"/>
      <x:c r="D137" s="87"/>
      <x:c r="E137" s="87"/>
      <x:c r="I137" s="86"/>
      <x:c r="J137" s="86"/>
      <x:c r="K137" s="87"/>
      <x:c r="L137" s="87"/>
      <x:c r="M137" s="87"/>
    </x:row>
    <x:row r="138" ht="14.399999618530273">
      <x:c r="C138" s="86"/>
      <x:c r="D138" s="87"/>
      <x:c r="E138" s="87"/>
      <x:c r="I138" s="86"/>
      <x:c r="J138" s="86"/>
      <x:c r="K138" s="87"/>
      <x:c r="L138" s="87"/>
      <x:c r="M138" s="87"/>
    </x:row>
    <x:row r="139" ht="14.399999618530273">
      <x:c r="C139" s="86"/>
      <x:c r="D139" s="87"/>
      <x:c r="E139" s="87"/>
      <x:c r="I139" s="86"/>
      <x:c r="J139" s="86"/>
      <x:c r="K139" s="87"/>
      <x:c r="L139" s="87"/>
      <x:c r="M139" s="87"/>
    </x:row>
    <x:row r="140" ht="14.399999618530273">
      <x:c r="C140" s="86"/>
      <x:c r="D140" s="87"/>
      <x:c r="E140" s="87"/>
      <x:c r="I140" s="86"/>
      <x:c r="J140" s="86"/>
      <x:c r="K140" s="87"/>
      <x:c r="L140" s="87"/>
      <x:c r="M140" s="87"/>
    </x:row>
    <x:row r="141" ht="14.399999618530273">
      <x:c r="C141" s="86"/>
      <x:c r="D141" s="87"/>
      <x:c r="E141" s="87"/>
      <x:c r="I141" s="86"/>
      <x:c r="J141" s="86"/>
      <x:c r="K141" s="87"/>
      <x:c r="L141" s="87"/>
      <x:c r="M141" s="87"/>
    </x:row>
    <x:row r="142" ht="14.399999618530273">
      <x:c r="C142" s="86"/>
      <x:c r="D142" s="87"/>
      <x:c r="E142" s="87"/>
      <x:c r="I142" s="86"/>
      <x:c r="J142" s="86"/>
      <x:c r="K142" s="87"/>
      <x:c r="L142" s="87"/>
      <x:c r="M142" s="87"/>
    </x:row>
    <x:row r="143" ht="14.399999618530273">
      <x:c r="C143" s="86"/>
      <x:c r="D143" s="87"/>
      <x:c r="E143" s="87"/>
      <x:c r="I143" s="86"/>
      <x:c r="J143" s="86"/>
      <x:c r="K143" s="87"/>
      <x:c r="L143" s="87"/>
      <x:c r="M143" s="87"/>
    </x:row>
    <x:row r="144" ht="14.399999618530273">
      <x:c r="C144" s="86"/>
      <x:c r="D144" s="87"/>
      <x:c r="E144" s="87"/>
      <x:c r="I144" s="86"/>
      <x:c r="J144" s="86"/>
      <x:c r="K144" s="87"/>
      <x:c r="L144" s="87"/>
      <x:c r="M144" s="87"/>
    </x:row>
    <x:row r="145" ht="14.399999618530273">
      <x:c r="C145" s="86"/>
      <x:c r="D145" s="87"/>
      <x:c r="E145" s="87"/>
      <x:c r="I145" s="86"/>
      <x:c r="J145" s="86"/>
      <x:c r="K145" s="87"/>
      <x:c r="L145" s="87"/>
      <x:c r="M145" s="87"/>
    </x:row>
    <x:row r="146" ht="14.399999618530273">
      <x:c r="C146" s="86"/>
      <x:c r="D146" s="87"/>
      <x:c r="E146" s="87"/>
      <x:c r="I146" s="86"/>
      <x:c r="J146" s="86"/>
      <x:c r="K146" s="87"/>
      <x:c r="L146" s="87"/>
      <x:c r="M146" s="87"/>
    </x:row>
    <x:row r="147" ht="14.399999618530273">
      <x:c r="C147" s="86"/>
      <x:c r="D147" s="87"/>
      <x:c r="E147" s="87"/>
      <x:c r="I147" s="86"/>
      <x:c r="J147" s="86"/>
      <x:c r="K147" s="87"/>
      <x:c r="L147" s="87"/>
      <x:c r="M147" s="87"/>
    </x:row>
    <x:row r="148" ht="14.399999618530273">
      <x:c r="C148" s="86"/>
      <x:c r="D148" s="87"/>
      <x:c r="E148" s="87"/>
      <x:c r="I148" s="86"/>
      <x:c r="J148" s="86"/>
      <x:c r="K148" s="87"/>
      <x:c r="L148" s="87"/>
      <x:c r="M148" s="87"/>
    </x:row>
    <x:row r="149" ht="14.399999618530273">
      <x:c r="C149" s="86"/>
      <x:c r="D149" s="87"/>
      <x:c r="E149" s="87"/>
      <x:c r="I149" s="86"/>
      <x:c r="J149" s="86"/>
      <x:c r="K149" s="87"/>
      <x:c r="L149" s="87"/>
      <x:c r="M149" s="87"/>
    </x:row>
    <x:row r="150" ht="14.399999618530273">
      <x:c r="C150" s="86"/>
      <x:c r="D150" s="87"/>
      <x:c r="E150" s="87"/>
      <x:c r="I150" s="86"/>
      <x:c r="J150" s="86"/>
      <x:c r="K150" s="87"/>
      <x:c r="L150" s="87"/>
      <x:c r="M150" s="87"/>
    </x:row>
    <x:row r="151" ht="14.399999618530273">
      <x:c r="C151" s="86"/>
      <x:c r="D151" s="87"/>
      <x:c r="E151" s="87"/>
      <x:c r="I151" s="86"/>
      <x:c r="J151" s="86"/>
      <x:c r="K151" s="87"/>
      <x:c r="L151" s="87"/>
      <x:c r="M151" s="87"/>
    </x:row>
    <x:row r="152" ht="14.399999618530273">
      <x:c r="C152" s="86"/>
      <x:c r="D152" s="87"/>
      <x:c r="E152" s="87"/>
      <x:c r="I152" s="86"/>
      <x:c r="J152" s="86"/>
      <x:c r="K152" s="87"/>
      <x:c r="L152" s="87"/>
      <x:c r="M152" s="87"/>
    </x:row>
    <x:row r="153" ht="14.399999618530273">
      <x:c r="C153" s="86"/>
      <x:c r="D153" s="87"/>
      <x:c r="E153" s="87"/>
      <x:c r="I153" s="86"/>
      <x:c r="J153" s="86"/>
      <x:c r="K153" s="87"/>
      <x:c r="L153" s="87"/>
      <x:c r="M153" s="87"/>
    </x:row>
    <x:row r="154" ht="14.399999618530273">
      <x:c r="C154" s="86"/>
      <x:c r="D154" s="87"/>
      <x:c r="E154" s="87"/>
      <x:c r="I154" s="86"/>
      <x:c r="J154" s="86"/>
      <x:c r="K154" s="87"/>
      <x:c r="L154" s="87"/>
      <x:c r="M154" s="87"/>
    </x:row>
    <x:row r="155" ht="14.399999618530273">
      <x:c r="C155" s="86"/>
      <x:c r="D155" s="87"/>
      <x:c r="E155" s="87"/>
      <x:c r="I155" s="86"/>
      <x:c r="J155" s="86"/>
      <x:c r="K155" s="87"/>
      <x:c r="L155" s="87"/>
      <x:c r="M155" s="87"/>
    </x:row>
    <x:row r="156" ht="14.399999618530273">
      <x:c r="C156" s="86"/>
      <x:c r="D156" s="87"/>
      <x:c r="E156" s="87"/>
      <x:c r="I156" s="86"/>
      <x:c r="J156" s="86"/>
      <x:c r="K156" s="87"/>
      <x:c r="L156" s="87"/>
      <x:c r="M156" s="87"/>
    </x:row>
    <x:row r="157" ht="14.399999618530273">
      <x:c r="C157" s="86"/>
      <x:c r="D157" s="87"/>
      <x:c r="E157" s="87"/>
      <x:c r="I157" s="86"/>
      <x:c r="J157" s="86"/>
      <x:c r="K157" s="87"/>
      <x:c r="L157" s="87"/>
      <x:c r="M157" s="87"/>
    </x:row>
    <x:row r="158" ht="14.399999618530273">
      <x:c r="C158" s="86"/>
      <x:c r="D158" s="87"/>
      <x:c r="E158" s="87"/>
      <x:c r="I158" s="86"/>
      <x:c r="J158" s="86"/>
      <x:c r="K158" s="87"/>
      <x:c r="L158" s="87"/>
      <x:c r="M158" s="87"/>
    </x:row>
    <x:row r="159" ht="14.399999618530273">
      <x:c r="C159" s="86"/>
      <x:c r="D159" s="87"/>
      <x:c r="E159" s="87"/>
      <x:c r="I159" s="86"/>
      <x:c r="J159" s="86"/>
      <x:c r="K159" s="87"/>
      <x:c r="L159" s="87"/>
      <x:c r="M159" s="87"/>
    </x:row>
    <x:row r="160" ht="14.399999618530273">
      <x:c r="C160" s="86"/>
      <x:c r="D160" s="87"/>
      <x:c r="E160" s="87"/>
      <x:c r="I160" s="86"/>
      <x:c r="J160" s="86"/>
      <x:c r="K160" s="87"/>
      <x:c r="L160" s="87"/>
      <x:c r="M160" s="87"/>
    </x:row>
    <x:row r="161" ht="14.399999618530273">
      <x:c r="C161" s="86"/>
      <x:c r="D161" s="87"/>
      <x:c r="E161" s="87"/>
      <x:c r="I161" s="86"/>
      <x:c r="J161" s="86"/>
      <x:c r="K161" s="87"/>
      <x:c r="L161" s="87"/>
      <x:c r="M161" s="87"/>
    </x:row>
    <x:row r="162" ht="14.399999618530273">
      <x:c r="C162" s="86"/>
      <x:c r="D162" s="87"/>
      <x:c r="E162" s="87"/>
      <x:c r="I162" s="86"/>
      <x:c r="J162" s="86"/>
      <x:c r="K162" s="87"/>
      <x:c r="L162" s="87"/>
      <x:c r="M162" s="87"/>
    </x:row>
    <x:row r="163" ht="14.399999618530273">
      <x:c r="C163" s="86"/>
      <x:c r="D163" s="87"/>
      <x:c r="E163" s="87"/>
      <x:c r="I163" s="86"/>
      <x:c r="J163" s="86"/>
      <x:c r="K163" s="87"/>
      <x:c r="L163" s="87"/>
      <x:c r="M163" s="87"/>
    </x:row>
    <x:row r="164" ht="14.399999618530273">
      <x:c r="C164" s="86"/>
      <x:c r="D164" s="87"/>
      <x:c r="E164" s="87"/>
      <x:c r="I164" s="86"/>
      <x:c r="J164" s="86"/>
      <x:c r="K164" s="87"/>
      <x:c r="L164" s="87"/>
      <x:c r="M164" s="87"/>
    </x:row>
    <x:row r="165" ht="14.399999618530273">
      <x:c r="C165" s="86"/>
      <x:c r="D165" s="87"/>
      <x:c r="E165" s="87"/>
      <x:c r="I165" s="86"/>
      <x:c r="J165" s="86"/>
      <x:c r="K165" s="87"/>
      <x:c r="L165" s="87"/>
      <x:c r="M165" s="87"/>
    </x:row>
    <x:row r="166" ht="14.399999618530273">
      <x:c r="C166" s="86"/>
      <x:c r="D166" s="87"/>
      <x:c r="E166" s="87"/>
      <x:c r="I166" s="86"/>
      <x:c r="J166" s="86"/>
      <x:c r="K166" s="87"/>
      <x:c r="L166" s="87"/>
      <x:c r="M166" s="87"/>
    </x:row>
    <x:row r="167" ht="14.399999618530273">
      <x:c r="C167" s="86"/>
      <x:c r="D167" s="87"/>
      <x:c r="E167" s="87"/>
      <x:c r="I167" s="86"/>
      <x:c r="J167" s="86"/>
      <x:c r="K167" s="87"/>
      <x:c r="L167" s="87"/>
      <x:c r="M167" s="87"/>
    </x:row>
    <x:row r="168" ht="14.399999618530273">
      <x:c r="C168" s="86"/>
      <x:c r="D168" s="87"/>
      <x:c r="E168" s="87"/>
      <x:c r="I168" s="86"/>
      <x:c r="J168" s="86"/>
      <x:c r="K168" s="87"/>
      <x:c r="L168" s="87"/>
      <x:c r="M168" s="87"/>
    </x:row>
    <x:row r="169" ht="14.399999618530273">
      <x:c r="C169" s="86"/>
      <x:c r="D169" s="87"/>
      <x:c r="E169" s="87"/>
      <x:c r="I169" s="86"/>
      <x:c r="J169" s="86"/>
      <x:c r="K169" s="87"/>
      <x:c r="L169" s="87"/>
      <x:c r="M169" s="87"/>
    </x:row>
    <x:row r="170" ht="14.399999618530273">
      <x:c r="C170" s="86"/>
      <x:c r="D170" s="87"/>
      <x:c r="E170" s="87"/>
      <x:c r="I170" s="86"/>
      <x:c r="J170" s="86"/>
      <x:c r="K170" s="87"/>
      <x:c r="L170" s="87"/>
      <x:c r="M170" s="87"/>
    </x:row>
    <x:row r="171" ht="14.399999618530273">
      <x:c r="C171" s="86"/>
      <x:c r="D171" s="87"/>
      <x:c r="E171" s="87"/>
      <x:c r="I171" s="86"/>
      <x:c r="J171" s="86"/>
      <x:c r="K171" s="87"/>
      <x:c r="L171" s="87"/>
      <x:c r="M171" s="87"/>
    </x:row>
    <x:row r="172" ht="14.399999618530273">
      <x:c r="C172" s="86"/>
      <x:c r="D172" s="87"/>
      <x:c r="E172" s="87"/>
      <x:c r="I172" s="86"/>
      <x:c r="J172" s="86"/>
      <x:c r="K172" s="87"/>
      <x:c r="L172" s="87"/>
      <x:c r="M172" s="87"/>
    </x:row>
    <x:row r="173" ht="14.399999618530273">
      <x:c r="C173" s="86"/>
      <x:c r="D173" s="87"/>
      <x:c r="E173" s="87"/>
      <x:c r="I173" s="86"/>
      <x:c r="J173" s="86"/>
      <x:c r="K173" s="87"/>
      <x:c r="L173" s="87"/>
      <x:c r="M173" s="87"/>
    </x:row>
    <x:row r="174" ht="14.399999618530273">
      <x:c r="C174" s="86"/>
      <x:c r="D174" s="87"/>
      <x:c r="E174" s="87"/>
      <x:c r="I174" s="86"/>
      <x:c r="J174" s="86"/>
      <x:c r="K174" s="87"/>
      <x:c r="L174" s="87"/>
      <x:c r="M174" s="87"/>
    </x:row>
    <x:row r="175" ht="14.399999618530273">
      <x:c r="C175" s="86"/>
      <x:c r="D175" s="87"/>
      <x:c r="E175" s="87"/>
      <x:c r="I175" s="86"/>
      <x:c r="J175" s="86"/>
      <x:c r="K175" s="87"/>
      <x:c r="L175" s="87"/>
      <x:c r="M175" s="87"/>
    </x:row>
    <x:row r="176" ht="14.399999618530273">
      <x:c r="C176" s="86"/>
      <x:c r="D176" s="87"/>
      <x:c r="E176" s="87"/>
      <x:c r="I176" s="86"/>
      <x:c r="J176" s="86"/>
      <x:c r="K176" s="87"/>
      <x:c r="L176" s="87"/>
      <x:c r="M176" s="87"/>
    </x:row>
    <x:row r="177" ht="14.399999618530273">
      <x:c r="C177" s="86"/>
      <x:c r="D177" s="87"/>
      <x:c r="E177" s="87"/>
      <x:c r="I177" s="86"/>
      <x:c r="J177" s="86"/>
      <x:c r="K177" s="87"/>
      <x:c r="L177" s="87"/>
      <x:c r="M177" s="87"/>
    </x:row>
    <x:row r="178" ht="14.399999618530273">
      <x:c r="C178" s="86"/>
      <x:c r="D178" s="87"/>
      <x:c r="E178" s="87"/>
      <x:c r="I178" s="86"/>
      <x:c r="J178" s="86"/>
      <x:c r="K178" s="87"/>
      <x:c r="L178" s="87"/>
      <x:c r="M178" s="87"/>
    </x:row>
    <x:row r="179" ht="14.399999618530273">
      <x:c r="C179" s="86"/>
      <x:c r="D179" s="87"/>
      <x:c r="E179" s="87"/>
      <x:c r="I179" s="86"/>
      <x:c r="J179" s="86"/>
      <x:c r="K179" s="87"/>
      <x:c r="L179" s="87"/>
      <x:c r="M179" s="87"/>
    </x:row>
    <x:row r="180" ht="14.399999618530273">
      <x:c r="C180" s="86"/>
      <x:c r="D180" s="87"/>
      <x:c r="E180" s="87"/>
      <x:c r="I180" s="86"/>
      <x:c r="J180" s="86"/>
      <x:c r="K180" s="87"/>
      <x:c r="L180" s="87"/>
      <x:c r="M180" s="87"/>
    </x:row>
    <x:row r="181" ht="14.399999618530273">
      <x:c r="C181" s="86"/>
      <x:c r="D181" s="87"/>
      <x:c r="E181" s="87"/>
      <x:c r="I181" s="86"/>
      <x:c r="J181" s="86"/>
      <x:c r="K181" s="87"/>
      <x:c r="L181" s="87"/>
      <x:c r="M181" s="87"/>
    </x:row>
    <x:row r="182" ht="14.399999618530273">
      <x:c r="C182" s="86"/>
      <x:c r="D182" s="87"/>
      <x:c r="E182" s="87"/>
      <x:c r="I182" s="86"/>
      <x:c r="J182" s="86"/>
      <x:c r="K182" s="87"/>
      <x:c r="L182" s="87"/>
      <x:c r="M182" s="87"/>
    </x:row>
    <x:row r="183" ht="14.399999618530273">
      <x:c r="C183" s="86"/>
      <x:c r="D183" s="87"/>
      <x:c r="E183" s="87"/>
      <x:c r="I183" s="86"/>
      <x:c r="J183" s="86"/>
      <x:c r="K183" s="87"/>
      <x:c r="L183" s="87"/>
      <x:c r="M183" s="87"/>
    </x:row>
    <x:row r="184" ht="14.399999618530273">
      <x:c r="C184" s="86"/>
      <x:c r="D184" s="87"/>
      <x:c r="E184" s="87"/>
      <x:c r="I184" s="86"/>
      <x:c r="J184" s="86"/>
      <x:c r="K184" s="87"/>
      <x:c r="L184" s="87"/>
      <x:c r="M184" s="87"/>
    </x:row>
    <x:row r="185" ht="14.399999618530273">
      <x:c r="C185" s="86"/>
      <x:c r="D185" s="87"/>
      <x:c r="E185" s="87"/>
      <x:c r="I185" s="86"/>
      <x:c r="J185" s="86"/>
      <x:c r="K185" s="87"/>
      <x:c r="L185" s="87"/>
      <x:c r="M185" s="87"/>
    </x:row>
    <x:row r="186" ht="14.399999618530273">
      <x:c r="C186" s="86"/>
      <x:c r="D186" s="87"/>
      <x:c r="E186" s="87"/>
      <x:c r="I186" s="86"/>
      <x:c r="J186" s="86"/>
      <x:c r="K186" s="87"/>
      <x:c r="L186" s="87"/>
      <x:c r="M186" s="87"/>
    </x:row>
    <x:row r="187" ht="14.399999618530273">
      <x:c r="C187" s="86"/>
      <x:c r="D187" s="87"/>
      <x:c r="E187" s="87"/>
      <x:c r="I187" s="86"/>
      <x:c r="J187" s="86"/>
      <x:c r="K187" s="87"/>
      <x:c r="L187" s="87"/>
      <x:c r="M187" s="87"/>
    </x:row>
    <x:row r="188" ht="14.399999618530273">
      <x:c r="C188" s="86"/>
      <x:c r="D188" s="87"/>
      <x:c r="E188" s="87"/>
      <x:c r="I188" s="86"/>
      <x:c r="J188" s="86"/>
      <x:c r="K188" s="87"/>
      <x:c r="L188" s="87"/>
      <x:c r="M188" s="87"/>
    </x:row>
    <x:row r="189" ht="14.399999618530273">
      <x:c r="C189" s="86"/>
      <x:c r="D189" s="87"/>
      <x:c r="E189" s="87"/>
      <x:c r="I189" s="86"/>
      <x:c r="J189" s="86"/>
      <x:c r="K189" s="87"/>
      <x:c r="L189" s="87"/>
      <x:c r="M189" s="87"/>
    </x:row>
    <x:row r="190" ht="14.399999618530273">
      <x:c r="C190" s="86"/>
      <x:c r="D190" s="87"/>
      <x:c r="E190" s="87"/>
      <x:c r="I190" s="86"/>
      <x:c r="J190" s="86"/>
      <x:c r="K190" s="87"/>
      <x:c r="L190" s="87"/>
      <x:c r="M190" s="87"/>
    </x:row>
    <x:row r="191" ht="14.399999618530273">
      <x:c r="C191" s="86"/>
      <x:c r="D191" s="87"/>
      <x:c r="E191" s="87"/>
      <x:c r="I191" s="86"/>
      <x:c r="J191" s="86"/>
      <x:c r="K191" s="87"/>
      <x:c r="L191" s="87"/>
      <x:c r="M191" s="87"/>
    </x:row>
    <x:row r="192" ht="14.399999618530273">
      <x:c r="C192" s="86"/>
      <x:c r="D192" s="87"/>
      <x:c r="E192" s="87"/>
      <x:c r="I192" s="86"/>
      <x:c r="J192" s="86"/>
      <x:c r="K192" s="87"/>
      <x:c r="L192" s="87"/>
      <x:c r="M192" s="87"/>
    </x:row>
    <x:row r="193" ht="14.399999618530273">
      <x:c r="C193" s="86"/>
      <x:c r="D193" s="87"/>
      <x:c r="E193" s="87"/>
      <x:c r="I193" s="86"/>
      <x:c r="J193" s="86"/>
      <x:c r="K193" s="87"/>
      <x:c r="L193" s="87"/>
      <x:c r="M193" s="87"/>
    </x:row>
    <x:row r="194" ht="14.399999618530273">
      <x:c r="C194" s="86"/>
      <x:c r="D194" s="87"/>
      <x:c r="E194" s="87"/>
      <x:c r="I194" s="86"/>
      <x:c r="J194" s="86"/>
      <x:c r="K194" s="87"/>
      <x:c r="L194" s="87"/>
      <x:c r="M194" s="87"/>
    </x:row>
    <x:row r="195" ht="14.399999618530273">
      <x:c r="C195" s="86"/>
      <x:c r="D195" s="87"/>
      <x:c r="E195" s="87"/>
      <x:c r="I195" s="86"/>
      <x:c r="J195" s="86"/>
      <x:c r="K195" s="87"/>
      <x:c r="L195" s="87"/>
      <x:c r="M195" s="87"/>
    </x:row>
    <x:row r="196" ht="14.399999618530273">
      <x:c r="C196" s="86"/>
      <x:c r="D196" s="87"/>
      <x:c r="E196" s="87"/>
      <x:c r="I196" s="86"/>
      <x:c r="J196" s="86"/>
      <x:c r="K196" s="87"/>
      <x:c r="L196" s="87"/>
      <x:c r="M196" s="87"/>
    </x:row>
    <x:row r="197" ht="14.399999618530273">
      <x:c r="C197" s="86"/>
      <x:c r="D197" s="87"/>
      <x:c r="E197" s="87"/>
      <x:c r="I197" s="86"/>
      <x:c r="J197" s="86"/>
      <x:c r="K197" s="87"/>
      <x:c r="L197" s="87"/>
      <x:c r="M197" s="87"/>
    </x:row>
    <x:row r="198" ht="14.399999618530273">
      <x:c r="C198" s="86"/>
      <x:c r="D198" s="87"/>
      <x:c r="E198" s="87"/>
      <x:c r="I198" s="86"/>
      <x:c r="J198" s="86"/>
      <x:c r="K198" s="87"/>
      <x:c r="L198" s="87"/>
      <x:c r="M198" s="87"/>
    </x:row>
    <x:row r="199" ht="14.399999618530273">
      <x:c r="C199" s="86"/>
      <x:c r="D199" s="87"/>
      <x:c r="E199" s="87"/>
      <x:c r="I199" s="86"/>
      <x:c r="J199" s="86"/>
      <x:c r="K199" s="87"/>
      <x:c r="L199" s="87"/>
      <x:c r="M199" s="87"/>
    </x:row>
    <x:row r="200" ht="14.399999618530273">
      <x:c r="C200" s="86"/>
      <x:c r="D200" s="87"/>
      <x:c r="E200" s="87"/>
      <x:c r="I200" s="86"/>
      <x:c r="J200" s="86"/>
      <x:c r="K200" s="87"/>
      <x:c r="L200" s="87"/>
      <x:c r="M200" s="87"/>
    </x:row>
    <x:row r="201" ht="14.399999618530273">
      <x:c r="C201" s="86"/>
      <x:c r="D201" s="87"/>
      <x:c r="E201" s="87"/>
      <x:c r="I201" s="86"/>
      <x:c r="J201" s="86"/>
      <x:c r="K201" s="87"/>
      <x:c r="L201" s="87"/>
      <x:c r="M201" s="87"/>
    </x:row>
    <x:row r="202" ht="14.399999618530273">
      <x:c r="C202" s="86"/>
      <x:c r="D202" s="87"/>
      <x:c r="E202" s="87"/>
      <x:c r="I202" s="86"/>
      <x:c r="J202" s="86"/>
      <x:c r="K202" s="87"/>
      <x:c r="L202" s="87"/>
      <x:c r="M202" s="87"/>
    </x:row>
    <x:row r="203" ht="14.399999618530273">
      <x:c r="C203" s="86"/>
      <x:c r="D203" s="87"/>
      <x:c r="E203" s="87"/>
      <x:c r="I203" s="86"/>
      <x:c r="J203" s="86"/>
      <x:c r="K203" s="87"/>
      <x:c r="L203" s="87"/>
      <x:c r="M203" s="87"/>
    </x:row>
    <x:row r="204" ht="14.399999618530273">
      <x:c r="C204" s="86"/>
      <x:c r="D204" s="87"/>
      <x:c r="E204" s="87"/>
      <x:c r="I204" s="86"/>
      <x:c r="J204" s="86"/>
      <x:c r="K204" s="87"/>
      <x:c r="L204" s="87"/>
      <x:c r="M204" s="87"/>
    </x:row>
    <x:row r="205" ht="14.399999618530273">
      <x:c r="C205" s="86"/>
      <x:c r="D205" s="87"/>
      <x:c r="E205" s="87"/>
      <x:c r="I205" s="86"/>
      <x:c r="J205" s="86"/>
      <x:c r="K205" s="87"/>
      <x:c r="L205" s="87"/>
      <x:c r="M205" s="87"/>
    </x:row>
    <x:row r="206" ht="14.399999618530273">
      <x:c r="C206" s="86"/>
      <x:c r="D206" s="87"/>
      <x:c r="E206" s="87"/>
      <x:c r="I206" s="86"/>
      <x:c r="J206" s="86"/>
      <x:c r="K206" s="87"/>
      <x:c r="L206" s="87"/>
      <x:c r="M206" s="87"/>
    </x:row>
    <x:row r="207" ht="14.399999618530273">
      <x:c r="C207" s="86"/>
      <x:c r="D207" s="87"/>
      <x:c r="E207" s="87"/>
      <x:c r="I207" s="86"/>
      <x:c r="J207" s="86"/>
      <x:c r="K207" s="87"/>
      <x:c r="L207" s="87"/>
      <x:c r="M207" s="87"/>
    </x:row>
    <x:row r="208" ht="14.399999618530273">
      <x:c r="C208" s="86"/>
      <x:c r="D208" s="87"/>
      <x:c r="E208" s="87"/>
      <x:c r="I208" s="86"/>
      <x:c r="J208" s="86"/>
      <x:c r="K208" s="87"/>
      <x:c r="L208" s="87"/>
      <x:c r="M208" s="87"/>
    </x:row>
    <x:row r="209" ht="14.399999618530273">
      <x:c r="C209" s="86"/>
      <x:c r="D209" s="87"/>
      <x:c r="E209" s="87"/>
      <x:c r="I209" s="86"/>
      <x:c r="J209" s="86"/>
      <x:c r="K209" s="87"/>
      <x:c r="L209" s="87"/>
      <x:c r="M209" s="87"/>
    </x:row>
    <x:row r="210" ht="14.399999618530273">
      <x:c r="C210" s="86"/>
      <x:c r="D210" s="87"/>
      <x:c r="E210" s="87"/>
      <x:c r="I210" s="86"/>
      <x:c r="J210" s="86"/>
      <x:c r="K210" s="87"/>
      <x:c r="L210" s="87"/>
      <x:c r="M210" s="87"/>
    </x:row>
    <x:row r="211" ht="14.399999618530273">
      <x:c r="C211" s="86"/>
      <x:c r="D211" s="87"/>
      <x:c r="E211" s="87"/>
      <x:c r="I211" s="86"/>
      <x:c r="J211" s="86"/>
      <x:c r="K211" s="87"/>
      <x:c r="L211" s="87"/>
      <x:c r="M211" s="87"/>
    </x:row>
    <x:row r="212" ht="14.399999618530273">
      <x:c r="C212" s="86"/>
      <x:c r="D212" s="87"/>
      <x:c r="E212" s="87"/>
      <x:c r="I212" s="86"/>
      <x:c r="J212" s="86"/>
      <x:c r="K212" s="87"/>
      <x:c r="L212" s="87"/>
      <x:c r="M212" s="87"/>
    </x:row>
    <x:row r="213" ht="14.399999618530273">
      <x:c r="C213" s="86"/>
      <x:c r="D213" s="87"/>
      <x:c r="E213" s="87"/>
      <x:c r="I213" s="86"/>
      <x:c r="J213" s="86"/>
      <x:c r="K213" s="87"/>
      <x:c r="L213" s="87"/>
      <x:c r="M213" s="87"/>
    </x:row>
    <x:row r="214" ht="14.399999618530273">
      <x:c r="C214" s="86"/>
      <x:c r="D214" s="87"/>
      <x:c r="E214" s="87"/>
      <x:c r="I214" s="86"/>
      <x:c r="J214" s="86"/>
      <x:c r="K214" s="87"/>
      <x:c r="L214" s="87"/>
      <x:c r="M214" s="87"/>
    </x:row>
    <x:row r="215" ht="14.399999618530273">
      <x:c r="C215" s="86"/>
      <x:c r="D215" s="87"/>
      <x:c r="E215" s="87"/>
      <x:c r="I215" s="86"/>
      <x:c r="J215" s="86"/>
      <x:c r="K215" s="87"/>
      <x:c r="L215" s="87"/>
      <x:c r="M215" s="87"/>
    </x:row>
    <x:row r="216" ht="14.399999618530273">
      <x:c r="C216" s="86"/>
      <x:c r="D216" s="87"/>
      <x:c r="E216" s="87"/>
      <x:c r="I216" s="86"/>
      <x:c r="J216" s="86"/>
      <x:c r="K216" s="87"/>
      <x:c r="L216" s="87"/>
      <x:c r="M216" s="87"/>
    </x:row>
    <x:row r="217" ht="14.399999618530273">
      <x:c r="C217" s="86"/>
      <x:c r="D217" s="87"/>
      <x:c r="E217" s="87"/>
      <x:c r="I217" s="86"/>
      <x:c r="J217" s="86"/>
      <x:c r="K217" s="87"/>
      <x:c r="L217" s="87"/>
      <x:c r="M217" s="87"/>
    </x:row>
    <x:row r="218" ht="14.399999618530273">
      <x:c r="C218" s="86"/>
      <x:c r="D218" s="87"/>
      <x:c r="E218" s="87"/>
      <x:c r="I218" s="86"/>
      <x:c r="J218" s="86"/>
      <x:c r="K218" s="87"/>
      <x:c r="L218" s="87"/>
      <x:c r="M218" s="87"/>
    </x:row>
    <x:row r="219" ht="14.399999618530273">
      <x:c r="C219" s="86"/>
      <x:c r="D219" s="87"/>
      <x:c r="E219" s="87"/>
      <x:c r="I219" s="86"/>
      <x:c r="J219" s="86"/>
      <x:c r="K219" s="87"/>
      <x:c r="L219" s="87"/>
      <x:c r="M219" s="87"/>
    </x:row>
    <x:row r="220" ht="14.399999618530273">
      <x:c r="C220" s="86"/>
      <x:c r="D220" s="87"/>
      <x:c r="E220" s="87"/>
      <x:c r="I220" s="86"/>
      <x:c r="J220" s="86"/>
      <x:c r="K220" s="87"/>
      <x:c r="L220" s="87"/>
      <x:c r="M220" s="87"/>
    </x:row>
    <x:row r="221" ht="14.399999618530273">
      <x:c r="C221" s="86"/>
      <x:c r="D221" s="87"/>
      <x:c r="E221" s="87"/>
      <x:c r="I221" s="86"/>
      <x:c r="J221" s="86"/>
      <x:c r="K221" s="87"/>
      <x:c r="L221" s="87"/>
      <x:c r="M221" s="87"/>
    </x:row>
    <x:row r="222" ht="14.399999618530273">
      <x:c r="C222" s="86"/>
      <x:c r="D222" s="87"/>
      <x:c r="E222" s="87"/>
      <x:c r="I222" s="86"/>
      <x:c r="J222" s="86"/>
      <x:c r="K222" s="87"/>
      <x:c r="L222" s="87"/>
      <x:c r="M222" s="87"/>
    </x:row>
    <x:row r="223" ht="14.399999618530273">
      <x:c r="C223" s="86"/>
      <x:c r="D223" s="87"/>
      <x:c r="E223" s="87"/>
      <x:c r="I223" s="86"/>
      <x:c r="J223" s="86"/>
      <x:c r="K223" s="87"/>
      <x:c r="L223" s="87"/>
      <x:c r="M223" s="87"/>
    </x:row>
    <x:row r="224" ht="14.399999618530273">
      <x:c r="C224" s="86"/>
      <x:c r="D224" s="87"/>
      <x:c r="E224" s="87"/>
      <x:c r="I224" s="86"/>
      <x:c r="J224" s="86"/>
      <x:c r="K224" s="87"/>
      <x:c r="L224" s="87"/>
      <x:c r="M224" s="87"/>
    </x:row>
    <x:row r="225" ht="14.399999618530273">
      <x:c r="C225" s="86"/>
      <x:c r="D225" s="87"/>
      <x:c r="E225" s="87"/>
      <x:c r="I225" s="86"/>
      <x:c r="J225" s="86"/>
      <x:c r="K225" s="87"/>
      <x:c r="L225" s="87"/>
      <x:c r="M225" s="87"/>
    </x:row>
    <x:row r="226" ht="14.399999618530273">
      <x:c r="C226" s="86"/>
      <x:c r="D226" s="87"/>
      <x:c r="E226" s="87"/>
      <x:c r="I226" s="86"/>
      <x:c r="J226" s="86"/>
      <x:c r="K226" s="87"/>
      <x:c r="L226" s="87"/>
      <x:c r="M226" s="87"/>
    </x:row>
    <x:row r="227" ht="14.399999618530273">
      <x:c r="C227" s="86"/>
      <x:c r="D227" s="87"/>
      <x:c r="E227" s="87"/>
      <x:c r="I227" s="86"/>
      <x:c r="J227" s="86"/>
      <x:c r="K227" s="87"/>
      <x:c r="L227" s="87"/>
      <x:c r="M227" s="87"/>
    </x:row>
    <x:row r="228" ht="14.399999618530273">
      <x:c r="C228" s="86"/>
      <x:c r="D228" s="87"/>
      <x:c r="E228" s="87"/>
      <x:c r="I228" s="86"/>
      <x:c r="J228" s="86"/>
      <x:c r="K228" s="87"/>
      <x:c r="L228" s="87"/>
      <x:c r="M228" s="87"/>
    </x:row>
    <x:row r="229" ht="14.399999618530273">
      <x:c r="C229" s="86"/>
      <x:c r="D229" s="87"/>
      <x:c r="E229" s="87"/>
      <x:c r="I229" s="86"/>
      <x:c r="J229" s="86"/>
      <x:c r="K229" s="87"/>
      <x:c r="L229" s="87"/>
      <x:c r="M229" s="87"/>
    </x:row>
    <x:row r="230" ht="14.399999618530273">
      <x:c r="C230" s="86"/>
      <x:c r="D230" s="87"/>
      <x:c r="E230" s="87"/>
      <x:c r="I230" s="86"/>
      <x:c r="J230" s="86"/>
      <x:c r="K230" s="87"/>
      <x:c r="L230" s="87"/>
      <x:c r="M230" s="87"/>
    </x:row>
    <x:row r="231" ht="14.399999618530273">
      <x:c r="C231" s="86"/>
      <x:c r="D231" s="87"/>
      <x:c r="E231" s="87"/>
      <x:c r="I231" s="86"/>
      <x:c r="J231" s="86"/>
      <x:c r="K231" s="87"/>
      <x:c r="L231" s="87"/>
      <x:c r="M231" s="87"/>
    </x:row>
    <x:row r="232" ht="14.399999618530273">
      <x:c r="C232" s="86"/>
      <x:c r="D232" s="87"/>
      <x:c r="E232" s="87"/>
      <x:c r="I232" s="86"/>
      <x:c r="J232" s="86"/>
      <x:c r="K232" s="87"/>
      <x:c r="L232" s="87"/>
      <x:c r="M232" s="87"/>
    </x:row>
    <x:row r="233" ht="14.399999618530273">
      <x:c r="C233" s="86"/>
      <x:c r="D233" s="87"/>
      <x:c r="E233" s="87"/>
      <x:c r="I233" s="86"/>
      <x:c r="J233" s="86"/>
      <x:c r="K233" s="87"/>
      <x:c r="L233" s="87"/>
      <x:c r="M233" s="87"/>
    </x:row>
    <x:row r="234" ht="14.399999618530273">
      <x:c r="C234" s="86"/>
      <x:c r="D234" s="87"/>
      <x:c r="E234" s="87"/>
      <x:c r="I234" s="86"/>
      <x:c r="J234" s="86"/>
      <x:c r="K234" s="87"/>
      <x:c r="L234" s="87"/>
      <x:c r="M234" s="87"/>
    </x:row>
    <x:row r="235" ht="14.399999618530273">
      <x:c r="C235" s="86"/>
      <x:c r="D235" s="87"/>
      <x:c r="E235" s="87"/>
      <x:c r="I235" s="86"/>
      <x:c r="J235" s="86"/>
      <x:c r="K235" s="87"/>
      <x:c r="L235" s="87"/>
      <x:c r="M235" s="87"/>
    </x:row>
    <x:row r="236" ht="14.399999618530273">
      <x:c r="C236" s="86"/>
      <x:c r="D236" s="87"/>
      <x:c r="E236" s="87"/>
      <x:c r="I236" s="86"/>
      <x:c r="J236" s="86"/>
      <x:c r="K236" s="87"/>
      <x:c r="L236" s="87"/>
      <x:c r="M236" s="87"/>
    </x:row>
    <x:row r="237" ht="14.399999618530273">
      <x:c r="C237" s="86"/>
      <x:c r="D237" s="87"/>
      <x:c r="E237" s="87"/>
      <x:c r="I237" s="86"/>
      <x:c r="J237" s="86"/>
      <x:c r="K237" s="87"/>
      <x:c r="L237" s="87"/>
      <x:c r="M237" s="87"/>
    </x:row>
    <x:row r="238" ht="14.399999618530273">
      <x:c r="C238" s="86"/>
      <x:c r="D238" s="87"/>
      <x:c r="E238" s="87"/>
      <x:c r="I238" s="86"/>
      <x:c r="J238" s="86"/>
      <x:c r="K238" s="87"/>
      <x:c r="L238" s="87"/>
      <x:c r="M238" s="87"/>
    </x:row>
    <x:row r="239" ht="14.399999618530273">
      <x:c r="C239" s="86"/>
      <x:c r="D239" s="87"/>
      <x:c r="E239" s="87"/>
      <x:c r="I239" s="86"/>
      <x:c r="J239" s="86"/>
      <x:c r="K239" s="87"/>
      <x:c r="L239" s="87"/>
      <x:c r="M239" s="87"/>
    </x:row>
    <x:row r="240" ht="14.399999618530273">
      <x:c r="C240" s="86"/>
      <x:c r="D240" s="87"/>
      <x:c r="E240" s="87"/>
      <x:c r="I240" s="86"/>
      <x:c r="J240" s="86"/>
      <x:c r="K240" s="87"/>
      <x:c r="L240" s="87"/>
      <x:c r="M240" s="87"/>
    </x:row>
    <x:row r="241" ht="14.399999618530273">
      <x:c r="C241" s="86"/>
      <x:c r="D241" s="87"/>
      <x:c r="E241" s="87"/>
      <x:c r="I241" s="86"/>
      <x:c r="J241" s="86"/>
      <x:c r="K241" s="87"/>
      <x:c r="L241" s="87"/>
      <x:c r="M241" s="87"/>
    </x:row>
    <x:row r="242" ht="14.399999618530273">
      <x:c r="C242" s="86"/>
      <x:c r="D242" s="87"/>
      <x:c r="E242" s="87"/>
      <x:c r="I242" s="86"/>
      <x:c r="J242" s="86"/>
      <x:c r="K242" s="87"/>
      <x:c r="L242" s="87"/>
      <x:c r="M242" s="87"/>
    </x:row>
    <x:row r="243" ht="14.399999618530273">
      <x:c r="C243" s="86"/>
      <x:c r="D243" s="87"/>
      <x:c r="E243" s="87"/>
      <x:c r="I243" s="86"/>
      <x:c r="J243" s="86"/>
      <x:c r="K243" s="87"/>
      <x:c r="L243" s="87"/>
      <x:c r="M243" s="87"/>
    </x:row>
    <x:row r="244" ht="14.399999618530273">
      <x:c r="C244" s="86"/>
      <x:c r="D244" s="87"/>
      <x:c r="E244" s="87"/>
      <x:c r="I244" s="86"/>
      <x:c r="J244" s="86"/>
      <x:c r="K244" s="87"/>
      <x:c r="L244" s="87"/>
      <x:c r="M244" s="87"/>
    </x:row>
    <x:row r="245" ht="14.399999618530273">
      <x:c r="C245" s="86"/>
      <x:c r="D245" s="87"/>
      <x:c r="E245" s="87"/>
      <x:c r="I245" s="86"/>
      <x:c r="J245" s="86"/>
      <x:c r="K245" s="87"/>
      <x:c r="L245" s="87"/>
      <x:c r="M245" s="87"/>
    </x:row>
    <x:row r="246" ht="14.399999618530273">
      <x:c r="C246" s="86"/>
      <x:c r="D246" s="87"/>
      <x:c r="E246" s="87"/>
      <x:c r="I246" s="86"/>
      <x:c r="J246" s="86"/>
      <x:c r="K246" s="87"/>
      <x:c r="L246" s="87"/>
      <x:c r="M246" s="87"/>
    </x:row>
    <x:row r="247" ht="14.399999618530273">
      <x:c r="C247" s="86"/>
      <x:c r="D247" s="87"/>
      <x:c r="E247" s="87"/>
      <x:c r="I247" s="86"/>
      <x:c r="J247" s="86"/>
      <x:c r="K247" s="87"/>
      <x:c r="L247" s="87"/>
      <x:c r="M247" s="87"/>
    </x:row>
    <x:row r="248" ht="14.399999618530273">
      <x:c r="C248" s="86"/>
      <x:c r="D248" s="87"/>
      <x:c r="E248" s="87"/>
      <x:c r="I248" s="86"/>
      <x:c r="J248" s="86"/>
      <x:c r="K248" s="87"/>
      <x:c r="L248" s="87"/>
      <x:c r="M248" s="87"/>
    </x:row>
    <x:row r="249" ht="14.399999618530273">
      <x:c r="C249" s="86"/>
      <x:c r="D249" s="87"/>
      <x:c r="E249" s="87"/>
      <x:c r="I249" s="86"/>
      <x:c r="J249" s="86"/>
      <x:c r="K249" s="87"/>
      <x:c r="L249" s="87"/>
      <x:c r="M249" s="87"/>
    </x:row>
    <x:row r="250" ht="14.399999618530273">
      <x:c r="C250" s="86"/>
      <x:c r="D250" s="87"/>
      <x:c r="E250" s="87"/>
      <x:c r="I250" s="86"/>
      <x:c r="J250" s="86"/>
      <x:c r="K250" s="87"/>
      <x:c r="L250" s="87"/>
      <x:c r="M250" s="87"/>
    </x:row>
    <x:row r="251" ht="14.399999618530273">
      <x:c r="C251" s="86"/>
      <x:c r="D251" s="87"/>
      <x:c r="E251" s="87"/>
      <x:c r="I251" s="86"/>
      <x:c r="J251" s="86"/>
      <x:c r="K251" s="87"/>
      <x:c r="L251" s="87"/>
      <x:c r="M251" s="87"/>
    </x:row>
    <x:row r="252" ht="14.399999618530273">
      <x:c r="C252" s="86"/>
      <x:c r="D252" s="87"/>
      <x:c r="E252" s="87"/>
      <x:c r="I252" s="86"/>
      <x:c r="J252" s="86"/>
      <x:c r="K252" s="87"/>
      <x:c r="L252" s="87"/>
      <x:c r="M252" s="87"/>
    </x:row>
    <x:row r="253" ht="14.399999618530273">
      <x:c r="C253" s="86"/>
      <x:c r="D253" s="87"/>
      <x:c r="E253" s="87"/>
      <x:c r="I253" s="86"/>
      <x:c r="J253" s="86"/>
      <x:c r="K253" s="87"/>
      <x:c r="L253" s="87"/>
      <x:c r="M253" s="87"/>
    </x:row>
    <x:row r="254" ht="14.399999618530273">
      <x:c r="C254" s="86"/>
      <x:c r="D254" s="87"/>
      <x:c r="E254" s="87"/>
      <x:c r="I254" s="86"/>
      <x:c r="J254" s="86"/>
      <x:c r="K254" s="87"/>
      <x:c r="L254" s="87"/>
      <x:c r="M254" s="87"/>
    </x:row>
    <x:row r="255" ht="14.399999618530273">
      <x:c r="C255" s="86"/>
      <x:c r="D255" s="87"/>
      <x:c r="E255" s="87"/>
      <x:c r="I255" s="86"/>
      <x:c r="J255" s="86"/>
      <x:c r="K255" s="87"/>
      <x:c r="L255" s="87"/>
      <x:c r="M255" s="87"/>
    </x:row>
    <x:row r="256" ht="14.399999618530273">
      <x:c r="C256" s="86"/>
      <x:c r="D256" s="87"/>
      <x:c r="E256" s="87"/>
      <x:c r="I256" s="86"/>
      <x:c r="J256" s="86"/>
      <x:c r="K256" s="87"/>
      <x:c r="L256" s="87"/>
      <x:c r="M256" s="87"/>
    </x:row>
    <x:row r="257" ht="14.399999618530273">
      <x:c r="C257" s="86"/>
      <x:c r="D257" s="87"/>
      <x:c r="E257" s="87"/>
      <x:c r="I257" s="86"/>
      <x:c r="J257" s="86"/>
      <x:c r="K257" s="87"/>
      <x:c r="L257" s="87"/>
      <x:c r="M257" s="87"/>
    </x:row>
    <x:row r="258" ht="14.399999618530273">
      <x:c r="C258" s="86"/>
      <x:c r="D258" s="87"/>
      <x:c r="E258" s="87"/>
      <x:c r="I258" s="86"/>
      <x:c r="J258" s="86"/>
      <x:c r="K258" s="87"/>
      <x:c r="L258" s="87"/>
      <x:c r="M258" s="87"/>
    </x:row>
    <x:row r="259" ht="14.399999618530273">
      <x:c r="C259" s="86"/>
      <x:c r="D259" s="87"/>
      <x:c r="E259" s="87"/>
      <x:c r="I259" s="86"/>
      <x:c r="J259" s="86"/>
      <x:c r="K259" s="87"/>
      <x:c r="L259" s="87"/>
      <x:c r="M259" s="87"/>
    </x:row>
    <x:row r="260" ht="14.399999618530273">
      <x:c r="C260" s="86"/>
      <x:c r="D260" s="87"/>
      <x:c r="E260" s="87"/>
      <x:c r="I260" s="86"/>
      <x:c r="J260" s="86"/>
      <x:c r="K260" s="87"/>
      <x:c r="L260" s="87"/>
      <x:c r="M260" s="87"/>
    </x:row>
    <x:row r="261" ht="14.399999618530273">
      <x:c r="C261" s="86"/>
      <x:c r="D261" s="87"/>
      <x:c r="E261" s="87"/>
      <x:c r="I261" s="86"/>
      <x:c r="J261" s="86"/>
      <x:c r="K261" s="87"/>
      <x:c r="L261" s="87"/>
      <x:c r="M261" s="87"/>
    </x:row>
    <x:row r="262" ht="14.399999618530273">
      <x:c r="C262" s="86"/>
      <x:c r="D262" s="87"/>
      <x:c r="E262" s="87"/>
      <x:c r="I262" s="86"/>
      <x:c r="J262" s="86"/>
      <x:c r="K262" s="87"/>
      <x:c r="L262" s="87"/>
      <x:c r="M262" s="87"/>
    </x:row>
    <x:row r="263" ht="14.399999618530273">
      <x:c r="C263" s="86"/>
      <x:c r="D263" s="87"/>
      <x:c r="E263" s="87"/>
      <x:c r="I263" s="86"/>
      <x:c r="J263" s="86"/>
      <x:c r="K263" s="87"/>
      <x:c r="L263" s="87"/>
      <x:c r="M263" s="87"/>
    </x:row>
    <x:row r="264" ht="14.399999618530273">
      <x:c r="C264" s="86"/>
      <x:c r="D264" s="87"/>
      <x:c r="E264" s="87"/>
      <x:c r="I264" s="86"/>
      <x:c r="J264" s="86"/>
      <x:c r="K264" s="87"/>
      <x:c r="L264" s="87"/>
      <x:c r="M264" s="87"/>
    </x:row>
    <x:row r="265" ht="14.399999618530273">
      <x:c r="C265" s="86"/>
      <x:c r="D265" s="87"/>
      <x:c r="E265" s="87"/>
      <x:c r="I265" s="86"/>
      <x:c r="J265" s="86"/>
      <x:c r="K265" s="87"/>
      <x:c r="L265" s="87"/>
      <x:c r="M265" s="87"/>
    </x:row>
    <x:row r="266" ht="14.399999618530273">
      <x:c r="C266" s="86"/>
      <x:c r="D266" s="87"/>
      <x:c r="E266" s="87"/>
      <x:c r="I266" s="86"/>
      <x:c r="J266" s="86"/>
      <x:c r="K266" s="87"/>
      <x:c r="L266" s="87"/>
      <x:c r="M266" s="87"/>
    </x:row>
    <x:row r="267" ht="14.399999618530273">
      <x:c r="C267" s="86"/>
      <x:c r="D267" s="87"/>
      <x:c r="E267" s="87"/>
      <x:c r="I267" s="86"/>
      <x:c r="J267" s="86"/>
      <x:c r="K267" s="87"/>
      <x:c r="L267" s="87"/>
      <x:c r="M267" s="87"/>
    </x:row>
    <x:row r="268" ht="14.399999618530273">
      <x:c r="C268" s="86"/>
      <x:c r="D268" s="87"/>
      <x:c r="E268" s="87"/>
      <x:c r="I268" s="86"/>
      <x:c r="J268" s="86"/>
      <x:c r="K268" s="87"/>
      <x:c r="L268" s="87"/>
      <x:c r="M268" s="87"/>
    </x:row>
    <x:row r="269" ht="14.399999618530273">
      <x:c r="C269" s="86"/>
      <x:c r="D269" s="87"/>
      <x:c r="E269" s="87"/>
      <x:c r="I269" s="86"/>
      <x:c r="J269" s="86"/>
      <x:c r="K269" s="87"/>
      <x:c r="L269" s="87"/>
      <x:c r="M269" s="87"/>
    </x:row>
    <x:row r="270" ht="14.399999618530273">
      <x:c r="C270" s="86"/>
      <x:c r="D270" s="87"/>
      <x:c r="E270" s="87"/>
      <x:c r="I270" s="86"/>
      <x:c r="J270" s="86"/>
      <x:c r="K270" s="87"/>
      <x:c r="L270" s="87"/>
      <x:c r="M270" s="87"/>
    </x:row>
    <x:row r="271" ht="14.399999618530273">
      <x:c r="C271" s="86"/>
      <x:c r="D271" s="87"/>
      <x:c r="E271" s="87"/>
      <x:c r="I271" s="86"/>
      <x:c r="J271" s="86"/>
      <x:c r="K271" s="87"/>
      <x:c r="L271" s="87"/>
      <x:c r="M271" s="87"/>
    </x:row>
    <x:row r="272" ht="14.399999618530273">
      <x:c r="C272" s="86"/>
      <x:c r="D272" s="87"/>
      <x:c r="E272" s="87"/>
      <x:c r="I272" s="86"/>
      <x:c r="J272" s="86"/>
      <x:c r="K272" s="87"/>
      <x:c r="L272" s="87"/>
      <x:c r="M272" s="87"/>
    </x:row>
    <x:row r="273" ht="14.399999618530273">
      <x:c r="C273" s="86"/>
      <x:c r="D273" s="87"/>
      <x:c r="E273" s="87"/>
      <x:c r="I273" s="86"/>
      <x:c r="J273" s="86"/>
      <x:c r="K273" s="87"/>
      <x:c r="L273" s="87"/>
      <x:c r="M273" s="87"/>
    </x:row>
    <x:row r="274" ht="14.399999618530273">
      <x:c r="C274" s="86"/>
      <x:c r="D274" s="87"/>
      <x:c r="E274" s="87"/>
      <x:c r="I274" s="86"/>
      <x:c r="J274" s="86"/>
      <x:c r="K274" s="87"/>
      <x:c r="L274" s="87"/>
      <x:c r="M274" s="87"/>
    </x:row>
    <x:row r="275" ht="14.399999618530273">
      <x:c r="C275" s="86"/>
      <x:c r="D275" s="87"/>
      <x:c r="E275" s="87"/>
      <x:c r="I275" s="86"/>
      <x:c r="J275" s="86"/>
      <x:c r="K275" s="87"/>
      <x:c r="L275" s="87"/>
      <x:c r="M275" s="87"/>
    </x:row>
    <x:row r="276" ht="14.399999618530273">
      <x:c r="C276" s="86"/>
      <x:c r="D276" s="87"/>
      <x:c r="E276" s="87"/>
      <x:c r="I276" s="86"/>
      <x:c r="J276" s="86"/>
      <x:c r="K276" s="87"/>
      <x:c r="L276" s="87"/>
      <x:c r="M276" s="87"/>
    </x:row>
    <x:row r="277" ht="14.399999618530273">
      <x:c r="C277" s="86"/>
      <x:c r="D277" s="87"/>
      <x:c r="E277" s="87"/>
      <x:c r="I277" s="86"/>
      <x:c r="J277" s="86"/>
      <x:c r="K277" s="87"/>
      <x:c r="L277" s="87"/>
      <x:c r="M277" s="87"/>
    </x:row>
    <x:row r="278" ht="14.399999618530273">
      <x:c r="C278" s="86"/>
      <x:c r="D278" s="87"/>
      <x:c r="E278" s="87"/>
      <x:c r="I278" s="86"/>
      <x:c r="J278" s="86"/>
      <x:c r="K278" s="87"/>
      <x:c r="L278" s="87"/>
      <x:c r="M278" s="87"/>
    </x:row>
    <x:row r="279" ht="14.399999618530273">
      <x:c r="C279" s="86"/>
      <x:c r="D279" s="87"/>
      <x:c r="E279" s="87"/>
      <x:c r="I279" s="86"/>
      <x:c r="J279" s="86"/>
      <x:c r="K279" s="87"/>
      <x:c r="L279" s="87"/>
      <x:c r="M279" s="87"/>
    </x:row>
    <x:row r="280" ht="14.399999618530273">
      <x:c r="C280" s="86"/>
      <x:c r="D280" s="87"/>
      <x:c r="E280" s="87"/>
      <x:c r="I280" s="86"/>
      <x:c r="J280" s="86"/>
      <x:c r="K280" s="87"/>
      <x:c r="L280" s="87"/>
      <x:c r="M280" s="87"/>
    </x:row>
    <x:row r="281" ht="14.399999618530273">
      <x:c r="C281" s="86"/>
      <x:c r="D281" s="87"/>
      <x:c r="E281" s="87"/>
      <x:c r="I281" s="86"/>
      <x:c r="J281" s="86"/>
      <x:c r="K281" s="87"/>
      <x:c r="L281" s="87"/>
      <x:c r="M281" s="87"/>
    </x:row>
    <x:row r="282" ht="14.399999618530273">
      <x:c r="C282" s="86"/>
      <x:c r="D282" s="87"/>
      <x:c r="E282" s="87"/>
      <x:c r="I282" s="86"/>
      <x:c r="J282" s="86"/>
      <x:c r="K282" s="87"/>
      <x:c r="L282" s="87"/>
      <x:c r="M282" s="87"/>
    </x:row>
    <x:row r="283" ht="14.399999618530273">
      <x:c r="C283" s="86"/>
      <x:c r="D283" s="87"/>
      <x:c r="E283" s="87"/>
      <x:c r="I283" s="86"/>
      <x:c r="J283" s="86"/>
      <x:c r="K283" s="87"/>
      <x:c r="L283" s="87"/>
      <x:c r="M283" s="87"/>
    </x:row>
    <x:row r="284" ht="14.399999618530273">
      <x:c r="C284" s="86"/>
      <x:c r="D284" s="87"/>
      <x:c r="E284" s="87"/>
      <x:c r="I284" s="86"/>
      <x:c r="J284" s="86"/>
      <x:c r="K284" s="87"/>
      <x:c r="L284" s="87"/>
      <x:c r="M284" s="87"/>
    </x:row>
    <x:row r="285" ht="14.399999618530273">
      <x:c r="C285" s="86"/>
      <x:c r="D285" s="87"/>
      <x:c r="E285" s="87"/>
      <x:c r="I285" s="86"/>
      <x:c r="J285" s="86"/>
      <x:c r="K285" s="87"/>
      <x:c r="L285" s="87"/>
      <x:c r="M285" s="87"/>
    </x:row>
    <x:row r="286" ht="14.399999618530273">
      <x:c r="C286" s="86"/>
      <x:c r="D286" s="87"/>
      <x:c r="E286" s="87"/>
      <x:c r="I286" s="86"/>
      <x:c r="J286" s="86"/>
      <x:c r="K286" s="87"/>
      <x:c r="L286" s="87"/>
      <x:c r="M286" s="87"/>
    </x:row>
    <x:row r="287" ht="14.399999618530273">
      <x:c r="C287" s="86"/>
      <x:c r="D287" s="87"/>
      <x:c r="E287" s="87"/>
      <x:c r="I287" s="86"/>
      <x:c r="J287" s="86"/>
      <x:c r="K287" s="87"/>
      <x:c r="L287" s="87"/>
      <x:c r="M287" s="87"/>
    </x:row>
    <x:row r="288" ht="14.399999618530273">
      <x:c r="C288" s="86"/>
      <x:c r="D288" s="87"/>
      <x:c r="E288" s="87"/>
      <x:c r="I288" s="86"/>
      <x:c r="J288" s="86"/>
      <x:c r="K288" s="87"/>
      <x:c r="L288" s="87"/>
      <x:c r="M288" s="87"/>
    </x:row>
    <x:row r="289" ht="14.399999618530273">
      <x:c r="C289" s="86"/>
      <x:c r="D289" s="87"/>
      <x:c r="E289" s="87"/>
      <x:c r="I289" s="86"/>
      <x:c r="J289" s="86"/>
      <x:c r="K289" s="87"/>
      <x:c r="L289" s="87"/>
      <x:c r="M289" s="87"/>
    </x:row>
    <x:row r="290" ht="14.399999618530273">
      <x:c r="C290" s="86"/>
      <x:c r="D290" s="87"/>
      <x:c r="E290" s="87"/>
      <x:c r="I290" s="86"/>
      <x:c r="J290" s="86"/>
      <x:c r="K290" s="87"/>
      <x:c r="L290" s="87"/>
      <x:c r="M290" s="87"/>
    </x:row>
    <x:row r="291" ht="14.399999618530273">
      <x:c r="C291" s="86"/>
      <x:c r="D291" s="87"/>
      <x:c r="E291" s="87"/>
      <x:c r="I291" s="86"/>
      <x:c r="J291" s="86"/>
      <x:c r="K291" s="87"/>
      <x:c r="L291" s="87"/>
      <x:c r="M291" s="87"/>
    </x:row>
    <x:row r="292" ht="14.399999618530273">
      <x:c r="C292" s="86"/>
      <x:c r="D292" s="87"/>
      <x:c r="E292" s="87"/>
      <x:c r="I292" s="86"/>
      <x:c r="J292" s="86"/>
      <x:c r="K292" s="87"/>
      <x:c r="L292" s="87"/>
      <x:c r="M292" s="87"/>
    </x:row>
    <x:row r="293" ht="14.399999618530273">
      <x:c r="C293" s="86"/>
      <x:c r="D293" s="87"/>
      <x:c r="E293" s="87"/>
      <x:c r="I293" s="86"/>
      <x:c r="J293" s="86"/>
      <x:c r="K293" s="87"/>
      <x:c r="L293" s="87"/>
      <x:c r="M293" s="87"/>
    </x:row>
    <x:row r="294" ht="14.399999618530273">
      <x:c r="C294" s="86"/>
      <x:c r="D294" s="87"/>
      <x:c r="E294" s="87"/>
      <x:c r="I294" s="86"/>
      <x:c r="J294" s="86"/>
      <x:c r="K294" s="87"/>
      <x:c r="L294" s="87"/>
      <x:c r="M294" s="87"/>
    </x:row>
    <x:row r="295" ht="14.399999618530273">
      <x:c r="C295" s="86"/>
      <x:c r="D295" s="87"/>
      <x:c r="E295" s="87"/>
      <x:c r="I295" s="86"/>
      <x:c r="J295" s="86"/>
      <x:c r="K295" s="87"/>
      <x:c r="L295" s="87"/>
      <x:c r="M295" s="87"/>
    </x:row>
    <x:row r="296" ht="14.399999618530273">
      <x:c r="C296" s="86"/>
      <x:c r="D296" s="87"/>
      <x:c r="E296" s="87"/>
      <x:c r="I296" s="86"/>
      <x:c r="J296" s="86"/>
      <x:c r="K296" s="87"/>
      <x:c r="L296" s="87"/>
      <x:c r="M296" s="87"/>
    </x:row>
    <x:row r="297" ht="14.399999618530273">
      <x:c r="C297" s="86"/>
      <x:c r="D297" s="87"/>
      <x:c r="E297" s="87"/>
      <x:c r="I297" s="86"/>
      <x:c r="J297" s="86"/>
      <x:c r="K297" s="87"/>
      <x:c r="L297" s="87"/>
      <x:c r="M297" s="87"/>
    </x:row>
    <x:row r="298" ht="14.399999618530273">
      <x:c r="C298" s="86"/>
      <x:c r="D298" s="87"/>
      <x:c r="E298" s="87"/>
      <x:c r="I298" s="86"/>
      <x:c r="J298" s="86"/>
      <x:c r="K298" s="87"/>
      <x:c r="L298" s="87"/>
      <x:c r="M298" s="87"/>
    </x:row>
    <x:row r="299" ht="14.399999618530273">
      <x:c r="C299" s="86"/>
      <x:c r="D299" s="87"/>
      <x:c r="E299" s="87"/>
      <x:c r="I299" s="86"/>
      <x:c r="J299" s="86"/>
      <x:c r="K299" s="87"/>
      <x:c r="L299" s="87"/>
      <x:c r="M299" s="87"/>
    </x:row>
    <x:row r="300" ht="14.399999618530273">
      <x:c r="C300" s="86"/>
      <x:c r="D300" s="87"/>
      <x:c r="E300" s="87"/>
      <x:c r="I300" s="86"/>
      <x:c r="J300" s="86"/>
      <x:c r="K300" s="87"/>
      <x:c r="L300" s="87"/>
      <x:c r="M300" s="87"/>
    </x:row>
    <x:row r="301" ht="14.399999618530273">
      <x:c r="C301" s="86"/>
      <x:c r="D301" s="87"/>
      <x:c r="E301" s="87"/>
      <x:c r="I301" s="86"/>
      <x:c r="J301" s="86"/>
      <x:c r="K301" s="87"/>
      <x:c r="L301" s="87"/>
      <x:c r="M301" s="87"/>
    </x:row>
    <x:row r="302" ht="14.399999618530273">
      <x:c r="C302" s="86"/>
      <x:c r="D302" s="87"/>
      <x:c r="E302" s="87"/>
      <x:c r="I302" s="86"/>
      <x:c r="J302" s="86"/>
      <x:c r="K302" s="87"/>
      <x:c r="L302" s="87"/>
      <x:c r="M302" s="87"/>
    </x:row>
    <x:row r="303" ht="14.399999618530273">
      <x:c r="C303" s="86"/>
      <x:c r="D303" s="87"/>
      <x:c r="E303" s="87"/>
      <x:c r="I303" s="86"/>
      <x:c r="J303" s="86"/>
      <x:c r="K303" s="87"/>
      <x:c r="L303" s="87"/>
      <x:c r="M303" s="87"/>
    </x:row>
    <x:row r="304" ht="14.399999618530273">
      <x:c r="C304" s="86"/>
      <x:c r="D304" s="87"/>
      <x:c r="E304" s="87"/>
      <x:c r="I304" s="86"/>
      <x:c r="J304" s="86"/>
      <x:c r="K304" s="87"/>
      <x:c r="L304" s="87"/>
      <x:c r="M304" s="87"/>
    </x:row>
    <x:row r="305" ht="14.399999618530273">
      <x:c r="C305" s="86"/>
      <x:c r="D305" s="87"/>
      <x:c r="E305" s="87"/>
      <x:c r="I305" s="86"/>
      <x:c r="J305" s="86"/>
      <x:c r="K305" s="87"/>
      <x:c r="L305" s="87"/>
      <x:c r="M305" s="87"/>
    </x:row>
    <x:row r="306" ht="14.399999618530273">
      <x:c r="C306" s="86"/>
      <x:c r="D306" s="87"/>
      <x:c r="E306" s="87"/>
      <x:c r="I306" s="86"/>
      <x:c r="J306" s="86"/>
      <x:c r="K306" s="87"/>
      <x:c r="L306" s="87"/>
      <x:c r="M306" s="87"/>
    </x:row>
    <x:row r="307" ht="14.399999618530273">
      <x:c r="C307" s="86"/>
      <x:c r="D307" s="87"/>
      <x:c r="E307" s="87"/>
      <x:c r="I307" s="86"/>
      <x:c r="J307" s="86"/>
      <x:c r="K307" s="87"/>
      <x:c r="L307" s="87"/>
      <x:c r="M307" s="87"/>
    </x:row>
    <x:row r="308" ht="14.399999618530273">
      <x:c r="C308" s="86"/>
      <x:c r="D308" s="87"/>
      <x:c r="E308" s="87"/>
      <x:c r="I308" s="86"/>
      <x:c r="J308" s="86"/>
      <x:c r="K308" s="87"/>
      <x:c r="L308" s="87"/>
      <x:c r="M308" s="87"/>
    </x:row>
    <x:row r="309" ht="14.399999618530273">
      <x:c r="C309" s="86"/>
      <x:c r="D309" s="87"/>
      <x:c r="E309" s="87"/>
      <x:c r="I309" s="86"/>
      <x:c r="J309" s="86"/>
      <x:c r="K309" s="87"/>
      <x:c r="L309" s="87"/>
      <x:c r="M309" s="87"/>
    </x:row>
    <x:row r="310" ht="14.399999618530273">
      <x:c r="C310" s="86"/>
      <x:c r="D310" s="87"/>
      <x:c r="E310" s="87"/>
      <x:c r="I310" s="86"/>
      <x:c r="J310" s="86"/>
      <x:c r="K310" s="87"/>
      <x:c r="L310" s="87"/>
      <x:c r="M310" s="87"/>
    </x:row>
    <x:row r="311" ht="14.399999618530273">
      <x:c r="C311" s="86"/>
      <x:c r="D311" s="87"/>
      <x:c r="E311" s="87"/>
      <x:c r="I311" s="86"/>
      <x:c r="J311" s="86"/>
      <x:c r="K311" s="87"/>
      <x:c r="L311" s="87"/>
      <x:c r="M311" s="87"/>
    </x:row>
    <x:row r="312" ht="14.399999618530273">
      <x:c r="C312" s="86"/>
      <x:c r="D312" s="87"/>
      <x:c r="E312" s="87"/>
      <x:c r="I312" s="86"/>
      <x:c r="J312" s="86"/>
      <x:c r="K312" s="87"/>
      <x:c r="L312" s="87"/>
      <x:c r="M312" s="87"/>
    </x:row>
    <x:row r="313" ht="14.399999618530273">
      <x:c r="C313" s="86"/>
      <x:c r="D313" s="87"/>
      <x:c r="E313" s="87"/>
      <x:c r="I313" s="86"/>
      <x:c r="J313" s="86"/>
      <x:c r="K313" s="87"/>
      <x:c r="L313" s="87"/>
      <x:c r="M313" s="87"/>
    </x:row>
    <x:row r="314" ht="14.399999618530273">
      <x:c r="C314" s="86"/>
      <x:c r="D314" s="87"/>
      <x:c r="E314" s="87"/>
      <x:c r="I314" s="86"/>
      <x:c r="J314" s="86"/>
      <x:c r="K314" s="87"/>
      <x:c r="L314" s="87"/>
      <x:c r="M314" s="87"/>
    </x:row>
    <x:row r="315" ht="14.399999618530273">
      <x:c r="C315" s="86"/>
      <x:c r="D315" s="87"/>
      <x:c r="E315" s="87"/>
      <x:c r="I315" s="86"/>
      <x:c r="J315" s="86"/>
      <x:c r="K315" s="87"/>
      <x:c r="L315" s="87"/>
      <x:c r="M315" s="87"/>
    </x:row>
    <x:row r="316" ht="14.399999618530273">
      <x:c r="C316" s="86"/>
      <x:c r="D316" s="87"/>
      <x:c r="E316" s="87"/>
      <x:c r="I316" s="86"/>
      <x:c r="J316" s="86"/>
      <x:c r="K316" s="87"/>
      <x:c r="L316" s="87"/>
      <x:c r="M316" s="87"/>
    </x:row>
    <x:row r="317" ht="14.399999618530273">
      <x:c r="C317" s="86"/>
      <x:c r="D317" s="87"/>
      <x:c r="E317" s="87"/>
      <x:c r="I317" s="86"/>
      <x:c r="J317" s="86"/>
      <x:c r="K317" s="87"/>
      <x:c r="L317" s="87"/>
      <x:c r="M317" s="87"/>
    </x:row>
    <x:row r="318" ht="14.399999618530273">
      <x:c r="C318" s="86"/>
      <x:c r="D318" s="87"/>
      <x:c r="E318" s="87"/>
      <x:c r="I318" s="86"/>
      <x:c r="J318" s="86"/>
      <x:c r="K318" s="87"/>
      <x:c r="L318" s="87"/>
      <x:c r="M318" s="87"/>
    </x:row>
    <x:row r="319" ht="14.399999618530273">
      <x:c r="C319" s="86"/>
      <x:c r="D319" s="87"/>
      <x:c r="E319" s="87"/>
      <x:c r="I319" s="86"/>
      <x:c r="J319" s="86"/>
      <x:c r="K319" s="87"/>
      <x:c r="L319" s="87"/>
      <x:c r="M319" s="87"/>
    </x:row>
    <x:row r="320" ht="14.399999618530273">
      <x:c r="C320" s="86"/>
      <x:c r="D320" s="87"/>
      <x:c r="E320" s="87"/>
      <x:c r="I320" s="86"/>
      <x:c r="J320" s="86"/>
      <x:c r="K320" s="87"/>
      <x:c r="L320" s="87"/>
      <x:c r="M320" s="87"/>
    </x:row>
    <x:row r="321" ht="14.399999618530273">
      <x:c r="C321" s="86"/>
      <x:c r="D321" s="87"/>
      <x:c r="E321" s="87"/>
      <x:c r="I321" s="86"/>
      <x:c r="J321" s="86"/>
      <x:c r="K321" s="87"/>
      <x:c r="L321" s="87"/>
      <x:c r="M321" s="87"/>
    </x:row>
    <x:row r="322" ht="14.399999618530273">
      <x:c r="C322" s="86"/>
      <x:c r="D322" s="87"/>
      <x:c r="E322" s="87"/>
      <x:c r="I322" s="86"/>
      <x:c r="J322" s="86"/>
      <x:c r="K322" s="87"/>
      <x:c r="L322" s="87"/>
      <x:c r="M322" s="87"/>
    </x:row>
    <x:row r="323" ht="14.399999618530273">
      <x:c r="C323" s="86"/>
      <x:c r="D323" s="87"/>
      <x:c r="E323" s="87"/>
      <x:c r="I323" s="86"/>
      <x:c r="J323" s="86"/>
      <x:c r="K323" s="87"/>
      <x:c r="L323" s="87"/>
      <x:c r="M323" s="87"/>
    </x:row>
    <x:row r="324" ht="14.399999618530273">
      <x:c r="C324" s="86"/>
      <x:c r="D324" s="87"/>
      <x:c r="E324" s="87"/>
      <x:c r="I324" s="86"/>
      <x:c r="J324" s="86"/>
      <x:c r="K324" s="87"/>
      <x:c r="L324" s="87"/>
      <x:c r="M324" s="87"/>
    </x:row>
    <x:row r="325" ht="14.399999618530273">
      <x:c r="C325" s="86"/>
      <x:c r="D325" s="87"/>
      <x:c r="E325" s="87"/>
      <x:c r="I325" s="86"/>
      <x:c r="J325" s="86"/>
      <x:c r="K325" s="87"/>
      <x:c r="L325" s="87"/>
      <x:c r="M325" s="87"/>
    </x:row>
    <x:row r="326" ht="14.399999618530273">
      <x:c r="C326" s="86"/>
      <x:c r="D326" s="87"/>
      <x:c r="E326" s="87"/>
      <x:c r="I326" s="86"/>
      <x:c r="J326" s="86"/>
      <x:c r="K326" s="87"/>
      <x:c r="L326" s="87"/>
      <x:c r="M326" s="87"/>
    </x:row>
    <x:row r="327" ht="14.399999618530273">
      <x:c r="C327" s="86"/>
      <x:c r="D327" s="87"/>
      <x:c r="E327" s="87"/>
      <x:c r="I327" s="86"/>
      <x:c r="J327" s="86"/>
      <x:c r="K327" s="87"/>
      <x:c r="L327" s="87"/>
      <x:c r="M327" s="87"/>
    </x:row>
    <x:row r="328" ht="14.399999618530273">
      <x:c r="C328" s="86"/>
      <x:c r="D328" s="87"/>
      <x:c r="E328" s="87"/>
      <x:c r="I328" s="86"/>
      <x:c r="J328" s="86"/>
      <x:c r="K328" s="87"/>
      <x:c r="L328" s="87"/>
      <x:c r="M328" s="87"/>
    </x:row>
    <x:row r="329" ht="14.399999618530273">
      <x:c r="C329" s="86"/>
      <x:c r="D329" s="87"/>
      <x:c r="E329" s="87"/>
      <x:c r="I329" s="86"/>
      <x:c r="J329" s="86"/>
      <x:c r="K329" s="87"/>
      <x:c r="L329" s="87"/>
      <x:c r="M329" s="87"/>
    </x:row>
    <x:row r="330" ht="14.399999618530273">
      <x:c r="C330" s="86"/>
      <x:c r="D330" s="87"/>
      <x:c r="E330" s="87"/>
      <x:c r="I330" s="86"/>
      <x:c r="J330" s="86"/>
      <x:c r="K330" s="87"/>
      <x:c r="L330" s="87"/>
      <x:c r="M330" s="87"/>
    </x:row>
    <x:row r="331" ht="14.399999618530273">
      <x:c r="C331" s="86"/>
      <x:c r="D331" s="87"/>
      <x:c r="E331" s="87"/>
      <x:c r="I331" s="86"/>
      <x:c r="J331" s="86"/>
      <x:c r="K331" s="87"/>
      <x:c r="L331" s="87"/>
      <x:c r="M331" s="87"/>
    </x:row>
    <x:row r="332" ht="14.399999618530273">
      <x:c r="C332" s="86"/>
      <x:c r="D332" s="87"/>
      <x:c r="E332" s="87"/>
      <x:c r="I332" s="86"/>
      <x:c r="J332" s="86"/>
      <x:c r="K332" s="87"/>
      <x:c r="L332" s="87"/>
      <x:c r="M332" s="87"/>
    </x:row>
    <x:row r="333" ht="14.399999618530273">
      <x:c r="C333" s="86"/>
      <x:c r="D333" s="87"/>
      <x:c r="E333" s="87"/>
      <x:c r="I333" s="86"/>
      <x:c r="J333" s="86"/>
      <x:c r="K333" s="87"/>
      <x:c r="L333" s="87"/>
      <x:c r="M333" s="87"/>
    </x:row>
    <x:row r="334" ht="14.399999618530273">
      <x:c r="C334" s="86"/>
      <x:c r="D334" s="87"/>
      <x:c r="E334" s="87"/>
      <x:c r="I334" s="86"/>
      <x:c r="J334" s="86"/>
      <x:c r="K334" s="87"/>
      <x:c r="L334" s="87"/>
      <x:c r="M334" s="87"/>
    </x:row>
    <x:row r="335" ht="14.399999618530273">
      <x:c r="C335" s="86"/>
      <x:c r="D335" s="87"/>
      <x:c r="E335" s="87"/>
      <x:c r="I335" s="86"/>
      <x:c r="J335" s="86"/>
      <x:c r="K335" s="87"/>
      <x:c r="L335" s="87"/>
      <x:c r="M335" s="87"/>
    </x:row>
    <x:row r="336" ht="14.399999618530273">
      <x:c r="C336" s="86"/>
      <x:c r="D336" s="87"/>
      <x:c r="E336" s="87"/>
      <x:c r="I336" s="86"/>
      <x:c r="J336" s="86"/>
      <x:c r="K336" s="87"/>
      <x:c r="L336" s="87"/>
      <x:c r="M336" s="87"/>
    </x:row>
    <x:row r="337" ht="14.399999618530273">
      <x:c r="C337" s="86"/>
      <x:c r="D337" s="87"/>
      <x:c r="E337" s="87"/>
      <x:c r="I337" s="86"/>
      <x:c r="J337" s="86"/>
      <x:c r="K337" s="87"/>
      <x:c r="L337" s="87"/>
      <x:c r="M337" s="87"/>
    </x:row>
    <x:row r="338" ht="14.399999618530273">
      <x:c r="C338" s="86"/>
      <x:c r="D338" s="87"/>
      <x:c r="E338" s="87"/>
      <x:c r="I338" s="86"/>
      <x:c r="J338" s="86"/>
      <x:c r="K338" s="87"/>
      <x:c r="L338" s="87"/>
      <x:c r="M338" s="87"/>
    </x:row>
    <x:row r="339" ht="14.399999618530273">
      <x:c r="C339" s="86"/>
      <x:c r="D339" s="87"/>
      <x:c r="E339" s="87"/>
      <x:c r="I339" s="86"/>
      <x:c r="J339" s="86"/>
      <x:c r="K339" s="87"/>
      <x:c r="L339" s="87"/>
      <x:c r="M339" s="87"/>
    </x:row>
    <x:row r="340" ht="14.399999618530273">
      <x:c r="C340" s="86"/>
      <x:c r="D340" s="87"/>
      <x:c r="E340" s="87"/>
      <x:c r="I340" s="86"/>
      <x:c r="J340" s="86"/>
      <x:c r="K340" s="87"/>
      <x:c r="L340" s="87"/>
      <x:c r="M340" s="87"/>
    </x:row>
    <x:row r="341" ht="14.399999618530273">
      <x:c r="C341" s="86"/>
      <x:c r="D341" s="87"/>
      <x:c r="E341" s="87"/>
      <x:c r="I341" s="86"/>
      <x:c r="J341" s="86"/>
      <x:c r="K341" s="87"/>
      <x:c r="L341" s="87"/>
      <x:c r="M341" s="87"/>
    </x:row>
    <x:row r="342" ht="14.399999618530273">
      <x:c r="C342" s="86"/>
      <x:c r="D342" s="87"/>
      <x:c r="E342" s="87"/>
      <x:c r="I342" s="86"/>
      <x:c r="J342" s="86"/>
      <x:c r="K342" s="87"/>
      <x:c r="L342" s="87"/>
      <x:c r="M342" s="87"/>
    </x:row>
    <x:row r="343" ht="14.399999618530273">
      <x:c r="C343" s="86"/>
      <x:c r="D343" s="87"/>
      <x:c r="E343" s="87"/>
      <x:c r="I343" s="86"/>
      <x:c r="J343" s="86"/>
      <x:c r="K343" s="87"/>
      <x:c r="L343" s="87"/>
      <x:c r="M343" s="87"/>
    </x:row>
    <x:row r="344" ht="14.399999618530273">
      <x:c r="C344" s="86"/>
      <x:c r="D344" s="87"/>
      <x:c r="E344" s="87"/>
      <x:c r="I344" s="86"/>
      <x:c r="J344" s="86"/>
      <x:c r="K344" s="87"/>
      <x:c r="L344" s="87"/>
      <x:c r="M344" s="87"/>
    </x:row>
    <x:row r="345" ht="14.399999618530273">
      <x:c r="C345" s="86"/>
      <x:c r="D345" s="87"/>
      <x:c r="E345" s="87"/>
      <x:c r="I345" s="86"/>
      <x:c r="J345" s="86"/>
      <x:c r="K345" s="87"/>
      <x:c r="L345" s="87"/>
      <x:c r="M345" s="87"/>
    </x:row>
    <x:row r="346" ht="14.399999618530273">
      <x:c r="C346" s="86"/>
      <x:c r="D346" s="87"/>
      <x:c r="E346" s="87"/>
      <x:c r="I346" s="86"/>
      <x:c r="J346" s="86"/>
      <x:c r="K346" s="87"/>
      <x:c r="L346" s="87"/>
      <x:c r="M346" s="87"/>
    </x:row>
    <x:row r="347" ht="14.399999618530273">
      <x:c r="C347" s="86"/>
      <x:c r="D347" s="87"/>
      <x:c r="E347" s="87"/>
      <x:c r="I347" s="86"/>
      <x:c r="J347" s="86"/>
      <x:c r="K347" s="87"/>
      <x:c r="L347" s="87"/>
      <x:c r="M347" s="87"/>
    </x:row>
    <x:row r="348" ht="14.399999618530273">
      <x:c r="C348" s="86"/>
      <x:c r="D348" s="87"/>
      <x:c r="E348" s="87"/>
      <x:c r="I348" s="86"/>
      <x:c r="J348" s="86"/>
      <x:c r="K348" s="87"/>
      <x:c r="L348" s="87"/>
      <x:c r="M348" s="87"/>
    </x:row>
    <x:row r="349" ht="14.399999618530273">
      <x:c r="C349" s="86"/>
      <x:c r="D349" s="87"/>
      <x:c r="E349" s="87"/>
      <x:c r="I349" s="86"/>
      <x:c r="J349" s="86"/>
      <x:c r="K349" s="87"/>
      <x:c r="L349" s="87"/>
      <x:c r="M349" s="87"/>
    </x:row>
    <x:row r="350" ht="14.399999618530273">
      <x:c r="C350" s="86"/>
      <x:c r="D350" s="87"/>
      <x:c r="E350" s="87"/>
      <x:c r="I350" s="86"/>
      <x:c r="J350" s="86"/>
      <x:c r="K350" s="87"/>
      <x:c r="L350" s="87"/>
      <x:c r="M350" s="87"/>
    </x:row>
    <x:row r="351" ht="14.399999618530273">
      <x:c r="C351" s="86"/>
      <x:c r="D351" s="87"/>
      <x:c r="E351" s="87"/>
      <x:c r="I351" s="86"/>
      <x:c r="J351" s="86"/>
      <x:c r="K351" s="87"/>
      <x:c r="L351" s="87"/>
      <x:c r="M351" s="87"/>
    </x:row>
    <x:row r="352" ht="14.399999618530273">
      <x:c r="C352" s="86"/>
      <x:c r="D352" s="87"/>
      <x:c r="E352" s="87"/>
      <x:c r="I352" s="86"/>
      <x:c r="J352" s="86"/>
      <x:c r="K352" s="87"/>
      <x:c r="L352" s="87"/>
      <x:c r="M352" s="87"/>
    </x:row>
    <x:row r="353" ht="14.399999618530273">
      <x:c r="C353" s="86"/>
      <x:c r="D353" s="87"/>
      <x:c r="E353" s="87"/>
      <x:c r="I353" s="86"/>
      <x:c r="J353" s="86"/>
      <x:c r="K353" s="87"/>
      <x:c r="L353" s="87"/>
      <x:c r="M353" s="87"/>
    </x:row>
    <x:row r="354" ht="14.399999618530273">
      <x:c r="C354" s="86"/>
      <x:c r="D354" s="87"/>
      <x:c r="E354" s="87"/>
      <x:c r="I354" s="86"/>
      <x:c r="J354" s="86"/>
      <x:c r="K354" s="87"/>
      <x:c r="L354" s="87"/>
      <x:c r="M354" s="87"/>
    </x:row>
    <x:row r="355" ht="14.399999618530273">
      <x:c r="C355" s="86"/>
      <x:c r="D355" s="87"/>
      <x:c r="E355" s="87"/>
      <x:c r="I355" s="86"/>
      <x:c r="J355" s="86"/>
      <x:c r="K355" s="87"/>
      <x:c r="L355" s="87"/>
      <x:c r="M355" s="87"/>
    </x:row>
    <x:row r="356" ht="14.399999618530273">
      <x:c r="C356" s="86"/>
      <x:c r="D356" s="87"/>
      <x:c r="E356" s="87"/>
      <x:c r="I356" s="86"/>
      <x:c r="J356" s="86"/>
      <x:c r="K356" s="87"/>
      <x:c r="L356" s="87"/>
      <x:c r="M356" s="87"/>
    </x:row>
    <x:row r="357" ht="14.399999618530273">
      <x:c r="C357" s="86"/>
      <x:c r="D357" s="87"/>
      <x:c r="E357" s="87"/>
      <x:c r="I357" s="86"/>
      <x:c r="J357" s="86"/>
      <x:c r="K357" s="87"/>
      <x:c r="L357" s="87"/>
      <x:c r="M357" s="87"/>
    </x:row>
    <x:row r="358" ht="14.399999618530273">
      <x:c r="C358" s="86"/>
      <x:c r="D358" s="87"/>
      <x:c r="E358" s="87"/>
      <x:c r="I358" s="86"/>
      <x:c r="J358" s="86"/>
      <x:c r="K358" s="87"/>
      <x:c r="L358" s="87"/>
      <x:c r="M358" s="87"/>
    </x:row>
    <x:row r="359" ht="14.399999618530273">
      <x:c r="C359" s="86"/>
      <x:c r="D359" s="87"/>
      <x:c r="E359" s="87"/>
      <x:c r="I359" s="86"/>
      <x:c r="J359" s="86"/>
      <x:c r="K359" s="87"/>
      <x:c r="L359" s="87"/>
      <x:c r="M359" s="87"/>
    </x:row>
    <x:row r="360" ht="14.399999618530273">
      <x:c r="C360" s="86"/>
      <x:c r="D360" s="87"/>
      <x:c r="E360" s="87"/>
      <x:c r="I360" s="86"/>
      <x:c r="J360" s="86"/>
      <x:c r="K360" s="87"/>
      <x:c r="L360" s="87"/>
      <x:c r="M360" s="87"/>
    </x:row>
    <x:row r="361" ht="14.399999618530273">
      <x:c r="C361" s="86"/>
      <x:c r="D361" s="87"/>
      <x:c r="E361" s="87"/>
      <x:c r="I361" s="86"/>
      <x:c r="J361" s="86"/>
      <x:c r="K361" s="87"/>
      <x:c r="L361" s="87"/>
      <x:c r="M361" s="87"/>
    </x:row>
    <x:row r="362" ht="14.399999618530273">
      <x:c r="C362" s="86"/>
      <x:c r="D362" s="87"/>
      <x:c r="E362" s="87"/>
      <x:c r="I362" s="86"/>
      <x:c r="J362" s="86"/>
      <x:c r="K362" s="87"/>
      <x:c r="L362" s="87"/>
      <x:c r="M362" s="87"/>
    </x:row>
    <x:row r="363" ht="14.399999618530273">
      <x:c r="C363" s="86"/>
      <x:c r="D363" s="87"/>
      <x:c r="E363" s="87"/>
      <x:c r="I363" s="86"/>
      <x:c r="J363" s="86"/>
      <x:c r="K363" s="87"/>
      <x:c r="L363" s="87"/>
      <x:c r="M363" s="87"/>
    </x:row>
    <x:row r="364" ht="14.399999618530273">
      <x:c r="C364" s="86"/>
      <x:c r="D364" s="87"/>
      <x:c r="E364" s="87"/>
      <x:c r="I364" s="86"/>
      <x:c r="J364" s="86"/>
      <x:c r="K364" s="87"/>
      <x:c r="L364" s="87"/>
      <x:c r="M364" s="87"/>
    </x:row>
    <x:row r="365" ht="14.399999618530273">
      <x:c r="C365" s="86"/>
      <x:c r="D365" s="87"/>
      <x:c r="E365" s="87"/>
      <x:c r="I365" s="86"/>
      <x:c r="J365" s="86"/>
      <x:c r="K365" s="87"/>
      <x:c r="L365" s="87"/>
      <x:c r="M365" s="87"/>
    </x:row>
    <x:row r="366" ht="14.399999618530273">
      <x:c r="C366" s="86"/>
      <x:c r="D366" s="87"/>
      <x:c r="E366" s="87"/>
      <x:c r="I366" s="86"/>
      <x:c r="J366" s="86"/>
      <x:c r="K366" s="87"/>
      <x:c r="L366" s="87"/>
      <x:c r="M366" s="87"/>
    </x:row>
    <x:row r="367" ht="14.399999618530273">
      <x:c r="C367" s="86"/>
      <x:c r="D367" s="87"/>
      <x:c r="E367" s="87"/>
      <x:c r="I367" s="86"/>
      <x:c r="J367" s="86"/>
      <x:c r="K367" s="87"/>
      <x:c r="L367" s="87"/>
      <x:c r="M367" s="87"/>
    </x:row>
    <x:row r="368" ht="14.399999618530273">
      <x:c r="C368" s="86"/>
      <x:c r="D368" s="87"/>
      <x:c r="E368" s="87"/>
      <x:c r="I368" s="86"/>
      <x:c r="J368" s="86"/>
      <x:c r="K368" s="87"/>
      <x:c r="L368" s="87"/>
      <x:c r="M368" s="87"/>
    </x:row>
    <x:row r="369" ht="14.399999618530273">
      <x:c r="C369" s="86"/>
      <x:c r="D369" s="87"/>
      <x:c r="E369" s="87"/>
      <x:c r="I369" s="86"/>
      <x:c r="J369" s="86"/>
      <x:c r="K369" s="87"/>
      <x:c r="L369" s="87"/>
      <x:c r="M369" s="87"/>
    </x:row>
    <x:row r="370" ht="14.399999618530273">
      <x:c r="C370" s="86"/>
      <x:c r="D370" s="87"/>
      <x:c r="E370" s="87"/>
      <x:c r="I370" s="86"/>
      <x:c r="J370" s="86"/>
      <x:c r="K370" s="87"/>
      <x:c r="L370" s="87"/>
      <x:c r="M370" s="87"/>
    </x:row>
    <x:row r="371" ht="14.399999618530273">
      <x:c r="C371" s="86"/>
      <x:c r="D371" s="87"/>
      <x:c r="E371" s="87"/>
      <x:c r="I371" s="86"/>
      <x:c r="J371" s="86"/>
      <x:c r="K371" s="87"/>
      <x:c r="L371" s="87"/>
      <x:c r="M371" s="87"/>
    </x:row>
    <x:row r="372" ht="14.399999618530273">
      <x:c r="C372" s="86"/>
      <x:c r="D372" s="87"/>
      <x:c r="E372" s="87"/>
      <x:c r="I372" s="86"/>
      <x:c r="J372" s="86"/>
      <x:c r="K372" s="87"/>
      <x:c r="L372" s="87"/>
      <x:c r="M372" s="87"/>
    </x:row>
    <x:row r="373" ht="14.399999618530273">
      <x:c r="C373" s="86"/>
      <x:c r="D373" s="87"/>
      <x:c r="E373" s="87"/>
      <x:c r="I373" s="86"/>
      <x:c r="J373" s="86"/>
      <x:c r="K373" s="87"/>
      <x:c r="L373" s="87"/>
      <x:c r="M373" s="87"/>
    </x:row>
    <x:row r="374" ht="14.399999618530273">
      <x:c r="C374" s="86"/>
      <x:c r="D374" s="87"/>
      <x:c r="E374" s="87"/>
      <x:c r="I374" s="86"/>
      <x:c r="J374" s="86"/>
      <x:c r="K374" s="87"/>
      <x:c r="L374" s="87"/>
      <x:c r="M374" s="87"/>
    </x:row>
    <x:row r="375" ht="14.399999618530273">
      <x:c r="C375" s="86"/>
      <x:c r="D375" s="87"/>
      <x:c r="E375" s="87"/>
      <x:c r="I375" s="86"/>
      <x:c r="J375" s="86"/>
      <x:c r="K375" s="87"/>
      <x:c r="L375" s="87"/>
      <x:c r="M375" s="87"/>
    </x:row>
    <x:row r="376" ht="14.399999618530273">
      <x:c r="C376" s="86"/>
      <x:c r="D376" s="87"/>
      <x:c r="E376" s="87"/>
      <x:c r="I376" s="86"/>
      <x:c r="J376" s="86"/>
      <x:c r="K376" s="87"/>
      <x:c r="L376" s="87"/>
      <x:c r="M376" s="87"/>
    </x:row>
    <x:row r="377" ht="14.399999618530273">
      <x:c r="C377" s="86"/>
      <x:c r="D377" s="87"/>
      <x:c r="E377" s="87"/>
      <x:c r="I377" s="86"/>
      <x:c r="J377" s="86"/>
      <x:c r="K377" s="87"/>
      <x:c r="L377" s="87"/>
      <x:c r="M377" s="87"/>
    </x:row>
    <x:row r="378" ht="14.399999618530273">
      <x:c r="C378" s="86"/>
      <x:c r="D378" s="87"/>
      <x:c r="E378" s="87"/>
      <x:c r="I378" s="86"/>
      <x:c r="J378" s="86"/>
      <x:c r="K378" s="87"/>
      <x:c r="L378" s="87"/>
      <x:c r="M378" s="87"/>
    </x:row>
    <x:row r="379" ht="14.399999618530273">
      <x:c r="C379" s="86"/>
      <x:c r="D379" s="87"/>
      <x:c r="E379" s="87"/>
      <x:c r="I379" s="86"/>
      <x:c r="J379" s="86"/>
      <x:c r="K379" s="87"/>
      <x:c r="L379" s="87"/>
      <x:c r="M379" s="87"/>
    </x:row>
    <x:row r="380" ht="14.399999618530273">
      <x:c r="C380" s="86"/>
      <x:c r="D380" s="87"/>
      <x:c r="E380" s="87"/>
      <x:c r="I380" s="86"/>
      <x:c r="J380" s="86"/>
      <x:c r="K380" s="87"/>
      <x:c r="L380" s="87"/>
      <x:c r="M380" s="87"/>
    </x:row>
    <x:row r="381" ht="14.399999618530273">
      <x:c r="C381" s="86"/>
      <x:c r="D381" s="87"/>
      <x:c r="E381" s="87"/>
      <x:c r="I381" s="86"/>
      <x:c r="J381" s="86"/>
      <x:c r="K381" s="87"/>
      <x:c r="L381" s="87"/>
      <x:c r="M381" s="87"/>
    </x:row>
    <x:row r="382" ht="14.399999618530273">
      <x:c r="C382" s="86"/>
      <x:c r="D382" s="87"/>
      <x:c r="E382" s="87"/>
      <x:c r="I382" s="86"/>
      <x:c r="J382" s="86"/>
      <x:c r="K382" s="87"/>
      <x:c r="L382" s="87"/>
      <x:c r="M382" s="87"/>
    </x:row>
    <x:row r="383" ht="14.399999618530273">
      <x:c r="C383" s="86"/>
      <x:c r="D383" s="87"/>
      <x:c r="E383" s="87"/>
      <x:c r="I383" s="86"/>
      <x:c r="J383" s="86"/>
      <x:c r="K383" s="87"/>
      <x:c r="L383" s="87"/>
      <x:c r="M383" s="87"/>
    </x:row>
    <x:row r="384" ht="14.399999618530273">
      <x:c r="C384" s="86"/>
      <x:c r="D384" s="87"/>
      <x:c r="E384" s="87"/>
      <x:c r="I384" s="86"/>
      <x:c r="J384" s="86"/>
      <x:c r="K384" s="87"/>
      <x:c r="L384" s="87"/>
      <x:c r="M384" s="87"/>
    </x:row>
    <x:row r="385" ht="14.399999618530273">
      <x:c r="C385" s="86"/>
      <x:c r="D385" s="87"/>
      <x:c r="E385" s="87"/>
      <x:c r="I385" s="86"/>
      <x:c r="J385" s="86"/>
      <x:c r="K385" s="87"/>
      <x:c r="L385" s="87"/>
      <x:c r="M385" s="87"/>
    </x:row>
    <x:row r="386" ht="14.399999618530273">
      <x:c r="C386" s="86"/>
      <x:c r="D386" s="87"/>
      <x:c r="E386" s="87"/>
      <x:c r="I386" s="86"/>
      <x:c r="J386" s="86"/>
      <x:c r="K386" s="87"/>
      <x:c r="L386" s="87"/>
      <x:c r="M386" s="87"/>
    </x:row>
    <x:row r="387" ht="14.399999618530273">
      <x:c r="C387" s="86"/>
      <x:c r="D387" s="87"/>
      <x:c r="E387" s="87"/>
      <x:c r="I387" s="86"/>
      <x:c r="J387" s="86"/>
      <x:c r="K387" s="87"/>
      <x:c r="L387" s="87"/>
      <x:c r="M387" s="87"/>
    </x:row>
    <x:row r="388" ht="14.399999618530273">
      <x:c r="C388" s="86"/>
      <x:c r="D388" s="87"/>
      <x:c r="E388" s="87"/>
      <x:c r="I388" s="86"/>
      <x:c r="J388" s="86"/>
      <x:c r="K388" s="87"/>
      <x:c r="L388" s="87"/>
      <x:c r="M388" s="87"/>
    </x:row>
    <x:row r="389" ht="14.399999618530273">
      <x:c r="C389" s="86"/>
      <x:c r="D389" s="87"/>
      <x:c r="E389" s="87"/>
      <x:c r="I389" s="86"/>
      <x:c r="J389" s="86"/>
      <x:c r="K389" s="87"/>
      <x:c r="L389" s="87"/>
      <x:c r="M389" s="87"/>
    </x:row>
    <x:row r="390" ht="14.399999618530273">
      <x:c r="C390" s="86"/>
      <x:c r="D390" s="87"/>
      <x:c r="E390" s="87"/>
      <x:c r="I390" s="86"/>
      <x:c r="J390" s="86"/>
      <x:c r="K390" s="87"/>
      <x:c r="L390" s="87"/>
      <x:c r="M390" s="87"/>
    </x:row>
    <x:row r="391" ht="14.399999618530273">
      <x:c r="C391" s="86"/>
      <x:c r="D391" s="87"/>
      <x:c r="E391" s="87"/>
      <x:c r="I391" s="86"/>
      <x:c r="J391" s="86"/>
      <x:c r="K391" s="87"/>
      <x:c r="L391" s="87"/>
      <x:c r="M391" s="87"/>
    </x:row>
    <x:row r="392" ht="14.399999618530273">
      <x:c r="C392" s="86"/>
      <x:c r="D392" s="87"/>
      <x:c r="E392" s="87"/>
      <x:c r="I392" s="86"/>
      <x:c r="J392" s="86"/>
      <x:c r="K392" s="87"/>
      <x:c r="L392" s="87"/>
      <x:c r="M392" s="87"/>
    </x:row>
    <x:row r="393" ht="14.399999618530273">
      <x:c r="C393" s="86"/>
      <x:c r="D393" s="87"/>
      <x:c r="E393" s="87"/>
      <x:c r="I393" s="86"/>
      <x:c r="J393" s="86"/>
      <x:c r="K393" s="87"/>
      <x:c r="L393" s="87"/>
      <x:c r="M393" s="87"/>
    </x:row>
    <x:row r="394" ht="14.399999618530273">
      <x:c r="C394" s="86"/>
      <x:c r="D394" s="87"/>
      <x:c r="E394" s="87"/>
      <x:c r="I394" s="86"/>
      <x:c r="J394" s="86"/>
      <x:c r="K394" s="87"/>
      <x:c r="L394" s="87"/>
      <x:c r="M394" s="87"/>
    </x:row>
    <x:row r="395" ht="14.399999618530273">
      <x:c r="C395" s="86"/>
      <x:c r="D395" s="87"/>
      <x:c r="E395" s="87"/>
      <x:c r="I395" s="86"/>
      <x:c r="J395" s="86"/>
      <x:c r="K395" s="87"/>
      <x:c r="L395" s="87"/>
      <x:c r="M395" s="87"/>
    </x:row>
    <x:row r="396" ht="14.399999618530273">
      <x:c r="C396" s="86"/>
      <x:c r="D396" s="87"/>
      <x:c r="E396" s="87"/>
      <x:c r="I396" s="86"/>
      <x:c r="J396" s="86"/>
      <x:c r="K396" s="87"/>
      <x:c r="L396" s="87"/>
      <x:c r="M396" s="87"/>
    </x:row>
    <x:row r="397" ht="14.399999618530273">
      <x:c r="C397" s="86"/>
      <x:c r="D397" s="87"/>
      <x:c r="E397" s="87"/>
      <x:c r="I397" s="86"/>
      <x:c r="J397" s="86"/>
      <x:c r="K397" s="87"/>
      <x:c r="L397" s="87"/>
      <x:c r="M397" s="87"/>
    </x:row>
    <x:row r="398" ht="14.399999618530273">
      <x:c r="C398" s="86"/>
      <x:c r="D398" s="87"/>
      <x:c r="E398" s="87"/>
      <x:c r="I398" s="86"/>
      <x:c r="J398" s="86"/>
      <x:c r="K398" s="87"/>
      <x:c r="L398" s="87"/>
      <x:c r="M398" s="87"/>
    </x:row>
    <x:row r="399" ht="14.399999618530273">
      <x:c r="C399" s="86"/>
      <x:c r="D399" s="87"/>
      <x:c r="E399" s="87"/>
      <x:c r="I399" s="86"/>
      <x:c r="J399" s="86"/>
      <x:c r="K399" s="87"/>
      <x:c r="L399" s="87"/>
      <x:c r="M399" s="87"/>
    </x:row>
    <x:row r="400" ht="14.399999618530273">
      <x:c r="C400" s="86"/>
      <x:c r="D400" s="87"/>
      <x:c r="E400" s="87"/>
      <x:c r="I400" s="86"/>
      <x:c r="J400" s="86"/>
      <x:c r="K400" s="87"/>
      <x:c r="L400" s="87"/>
      <x:c r="M400" s="87"/>
    </x:row>
    <x:row r="401" ht="14.399999618530273">
      <x:c r="C401" s="86"/>
      <x:c r="D401" s="87"/>
      <x:c r="E401" s="87"/>
      <x:c r="I401" s="86"/>
      <x:c r="J401" s="86"/>
      <x:c r="K401" s="87"/>
      <x:c r="L401" s="87"/>
      <x:c r="M401" s="87"/>
    </x:row>
    <x:row r="402" ht="14.399999618530273">
      <x:c r="C402" s="86"/>
      <x:c r="D402" s="87"/>
      <x:c r="E402" s="87"/>
      <x:c r="I402" s="86"/>
      <x:c r="J402" s="86"/>
      <x:c r="K402" s="87"/>
      <x:c r="L402" s="87"/>
      <x:c r="M402" s="87"/>
    </x:row>
    <x:row r="403" ht="14.399999618530273">
      <x:c r="C403" s="86"/>
      <x:c r="D403" s="87"/>
      <x:c r="E403" s="87"/>
      <x:c r="I403" s="86"/>
      <x:c r="J403" s="86"/>
      <x:c r="K403" s="87"/>
      <x:c r="L403" s="87"/>
      <x:c r="M403" s="87"/>
    </x:row>
    <x:row r="404" ht="14.399999618530273">
      <x:c r="C404" s="86"/>
      <x:c r="D404" s="87"/>
      <x:c r="E404" s="87"/>
      <x:c r="I404" s="86"/>
      <x:c r="J404" s="86"/>
      <x:c r="K404" s="87"/>
      <x:c r="L404" s="87"/>
      <x:c r="M404" s="87"/>
    </x:row>
    <x:row r="405" ht="14.399999618530273">
      <x:c r="C405" s="86"/>
      <x:c r="D405" s="87"/>
      <x:c r="E405" s="87"/>
      <x:c r="I405" s="86"/>
      <x:c r="J405" s="86"/>
      <x:c r="K405" s="87"/>
      <x:c r="L405" s="87"/>
      <x:c r="M405" s="87"/>
    </x:row>
    <x:row r="406" ht="14.399999618530273">
      <x:c r="C406" s="86"/>
      <x:c r="D406" s="87"/>
      <x:c r="E406" s="87"/>
      <x:c r="I406" s="86"/>
      <x:c r="J406" s="86"/>
      <x:c r="K406" s="87"/>
      <x:c r="L406" s="87"/>
      <x:c r="M406" s="87"/>
    </x:row>
    <x:row r="407" ht="14.399999618530273">
      <x:c r="C407" s="86"/>
      <x:c r="D407" s="87"/>
      <x:c r="E407" s="87"/>
      <x:c r="I407" s="86"/>
      <x:c r="J407" s="86"/>
      <x:c r="K407" s="87"/>
      <x:c r="L407" s="87"/>
      <x:c r="M407" s="87"/>
    </x:row>
    <x:row r="408" ht="14.399999618530273">
      <x:c r="C408" s="86"/>
      <x:c r="D408" s="87"/>
      <x:c r="E408" s="87"/>
      <x:c r="I408" s="86"/>
      <x:c r="J408" s="86"/>
      <x:c r="K408" s="87"/>
      <x:c r="L408" s="87"/>
      <x:c r="M408" s="87"/>
    </x:row>
    <x:row r="409" ht="14.399999618530273">
      <x:c r="C409" s="86"/>
      <x:c r="D409" s="87"/>
      <x:c r="E409" s="87"/>
      <x:c r="I409" s="86"/>
      <x:c r="J409" s="86"/>
      <x:c r="K409" s="87"/>
      <x:c r="L409" s="87"/>
      <x:c r="M409" s="87"/>
    </x:row>
    <x:row r="410" ht="14.399999618530273">
      <x:c r="C410" s="86"/>
      <x:c r="D410" s="87"/>
      <x:c r="E410" s="87"/>
      <x:c r="I410" s="86"/>
      <x:c r="J410" s="86"/>
      <x:c r="K410" s="87"/>
      <x:c r="L410" s="87"/>
      <x:c r="M410" s="87"/>
    </x:row>
    <x:row r="411" ht="14.399999618530273">
      <x:c r="C411" s="86"/>
      <x:c r="D411" s="87"/>
      <x:c r="E411" s="87"/>
      <x:c r="I411" s="86"/>
      <x:c r="J411" s="86"/>
      <x:c r="K411" s="87"/>
      <x:c r="L411" s="87"/>
      <x:c r="M411" s="87"/>
    </x:row>
    <x:row r="412" ht="14.399999618530273">
      <x:c r="C412" s="86"/>
      <x:c r="D412" s="87"/>
      <x:c r="E412" s="87"/>
      <x:c r="I412" s="86"/>
      <x:c r="J412" s="86"/>
      <x:c r="K412" s="87"/>
      <x:c r="L412" s="87"/>
      <x:c r="M412" s="87"/>
    </x:row>
    <x:row r="413" ht="14.399999618530273">
      <x:c r="C413" s="86"/>
      <x:c r="D413" s="87"/>
      <x:c r="E413" s="87"/>
      <x:c r="I413" s="86"/>
      <x:c r="J413" s="86"/>
      <x:c r="K413" s="87"/>
      <x:c r="L413" s="87"/>
      <x:c r="M413" s="87"/>
    </x:row>
    <x:row r="414" ht="14.399999618530273">
      <x:c r="C414" s="86"/>
      <x:c r="D414" s="87"/>
      <x:c r="E414" s="87"/>
      <x:c r="I414" s="86"/>
      <x:c r="J414" s="86"/>
      <x:c r="K414" s="87"/>
      <x:c r="L414" s="87"/>
      <x:c r="M414" s="87"/>
    </x:row>
    <x:row r="415" ht="14.399999618530273">
      <x:c r="C415" s="86"/>
      <x:c r="D415" s="87"/>
      <x:c r="E415" s="87"/>
      <x:c r="I415" s="86"/>
      <x:c r="J415" s="86"/>
      <x:c r="K415" s="87"/>
      <x:c r="L415" s="87"/>
      <x:c r="M415" s="87"/>
    </x:row>
    <x:row r="416" ht="14.399999618530273">
      <x:c r="C416" s="86"/>
      <x:c r="D416" s="87"/>
      <x:c r="E416" s="87"/>
      <x:c r="I416" s="86"/>
      <x:c r="J416" s="86"/>
      <x:c r="K416" s="87"/>
      <x:c r="L416" s="87"/>
      <x:c r="M416" s="87"/>
    </x:row>
    <x:row r="417" ht="14.399999618530273">
      <x:c r="C417" s="86"/>
      <x:c r="D417" s="87"/>
      <x:c r="E417" s="87"/>
      <x:c r="I417" s="86"/>
      <x:c r="J417" s="86"/>
      <x:c r="K417" s="87"/>
      <x:c r="L417" s="87"/>
      <x:c r="M417" s="87"/>
    </x:row>
    <x:row r="418" ht="14.399999618530273">
      <x:c r="C418" s="86"/>
      <x:c r="D418" s="87"/>
      <x:c r="E418" s="87"/>
      <x:c r="I418" s="86"/>
      <x:c r="J418" s="86"/>
      <x:c r="K418" s="87"/>
      <x:c r="L418" s="87"/>
      <x:c r="M418" s="87"/>
    </x:row>
    <x:row r="419" ht="14.399999618530273">
      <x:c r="C419" s="86"/>
      <x:c r="D419" s="87"/>
      <x:c r="E419" s="87"/>
      <x:c r="I419" s="86"/>
      <x:c r="J419" s="86"/>
      <x:c r="K419" s="87"/>
      <x:c r="L419" s="87"/>
      <x:c r="M419" s="87"/>
    </x:row>
    <x:row r="420" ht="14.399999618530273">
      <x:c r="C420" s="86"/>
      <x:c r="D420" s="87"/>
      <x:c r="E420" s="87"/>
      <x:c r="I420" s="86"/>
      <x:c r="J420" s="86"/>
      <x:c r="K420" s="87"/>
      <x:c r="L420" s="87"/>
      <x:c r="M420" s="87"/>
    </x:row>
    <x:row r="421" ht="14.399999618530273">
      <x:c r="C421" s="86"/>
      <x:c r="D421" s="87"/>
      <x:c r="E421" s="87"/>
      <x:c r="I421" s="86"/>
      <x:c r="J421" s="86"/>
      <x:c r="K421" s="87"/>
      <x:c r="L421" s="87"/>
      <x:c r="M421" s="87"/>
    </x:row>
    <x:row r="422" ht="14.399999618530273">
      <x:c r="C422" s="86"/>
      <x:c r="D422" s="87"/>
      <x:c r="E422" s="87"/>
      <x:c r="I422" s="86"/>
      <x:c r="J422" s="86"/>
      <x:c r="K422" s="87"/>
      <x:c r="L422" s="87"/>
      <x:c r="M422" s="87"/>
    </x:row>
    <x:row r="423" ht="14.399999618530273">
      <x:c r="C423" s="86"/>
      <x:c r="D423" s="87"/>
      <x:c r="E423" s="87"/>
      <x:c r="I423" s="86"/>
      <x:c r="J423" s="86"/>
      <x:c r="K423" s="87"/>
      <x:c r="L423" s="87"/>
      <x:c r="M423" s="87"/>
    </x:row>
    <x:row r="424" ht="14.399999618530273">
      <x:c r="C424" s="86"/>
      <x:c r="D424" s="87"/>
      <x:c r="E424" s="87"/>
      <x:c r="I424" s="86"/>
      <x:c r="J424" s="86"/>
      <x:c r="K424" s="87"/>
      <x:c r="L424" s="87"/>
      <x:c r="M424" s="87"/>
    </x:row>
    <x:row r="425" ht="14.399999618530273">
      <x:c r="C425" s="86"/>
      <x:c r="D425" s="87"/>
      <x:c r="E425" s="87"/>
      <x:c r="I425" s="86"/>
      <x:c r="J425" s="86"/>
      <x:c r="K425" s="87"/>
      <x:c r="L425" s="87"/>
      <x:c r="M425" s="87"/>
    </x:row>
    <x:row r="426" ht="14.399999618530273">
      <x:c r="C426" s="86"/>
      <x:c r="D426" s="87"/>
      <x:c r="E426" s="87"/>
      <x:c r="I426" s="86"/>
      <x:c r="J426" s="86"/>
      <x:c r="K426" s="87"/>
      <x:c r="L426" s="87"/>
      <x:c r="M426" s="87"/>
    </x:row>
    <x:row r="427" ht="14.399999618530273">
      <x:c r="C427" s="86"/>
      <x:c r="D427" s="87"/>
      <x:c r="E427" s="87"/>
      <x:c r="I427" s="86"/>
      <x:c r="J427" s="86"/>
      <x:c r="K427" s="87"/>
      <x:c r="L427" s="87"/>
      <x:c r="M427" s="87"/>
    </x:row>
    <x:row r="428" ht="14.399999618530273">
      <x:c r="C428" s="86"/>
      <x:c r="D428" s="87"/>
      <x:c r="E428" s="87"/>
      <x:c r="I428" s="86"/>
      <x:c r="J428" s="86"/>
      <x:c r="K428" s="87"/>
      <x:c r="L428" s="87"/>
      <x:c r="M428" s="87"/>
    </x:row>
    <x:row r="429" ht="14.399999618530273">
      <x:c r="C429" s="86"/>
      <x:c r="D429" s="87"/>
      <x:c r="E429" s="87"/>
      <x:c r="I429" s="86"/>
      <x:c r="J429" s="86"/>
      <x:c r="K429" s="87"/>
      <x:c r="L429" s="87"/>
      <x:c r="M429" s="87"/>
    </x:row>
    <x:row r="430" ht="14.399999618530273">
      <x:c r="C430" s="86"/>
      <x:c r="D430" s="87"/>
      <x:c r="E430" s="87"/>
      <x:c r="I430" s="86"/>
      <x:c r="J430" s="86"/>
      <x:c r="K430" s="87"/>
      <x:c r="L430" s="87"/>
      <x:c r="M430" s="87"/>
    </x:row>
    <x:row r="431" ht="14.399999618530273">
      <x:c r="C431" s="86"/>
      <x:c r="D431" s="87"/>
      <x:c r="E431" s="87"/>
      <x:c r="I431" s="86"/>
      <x:c r="J431" s="86"/>
      <x:c r="K431" s="87"/>
      <x:c r="L431" s="87"/>
      <x:c r="M431" s="87"/>
    </x:row>
    <x:row r="432" ht="14.399999618530273">
      <x:c r="C432" s="86"/>
      <x:c r="D432" s="87"/>
      <x:c r="E432" s="87"/>
      <x:c r="I432" s="86"/>
      <x:c r="J432" s="86"/>
      <x:c r="K432" s="87"/>
      <x:c r="L432" s="87"/>
      <x:c r="M432" s="87"/>
    </x:row>
    <x:row r="433" ht="14.399999618530273">
      <x:c r="C433" s="86"/>
      <x:c r="D433" s="87"/>
      <x:c r="E433" s="87"/>
      <x:c r="I433" s="86"/>
      <x:c r="J433" s="86"/>
      <x:c r="K433" s="87"/>
      <x:c r="L433" s="87"/>
      <x:c r="M433" s="87"/>
    </x:row>
    <x:row r="434" ht="14.399999618530273">
      <x:c r="C434" s="86"/>
      <x:c r="D434" s="87"/>
      <x:c r="E434" s="87"/>
      <x:c r="I434" s="86"/>
      <x:c r="J434" s="86"/>
      <x:c r="K434" s="87"/>
      <x:c r="L434" s="87"/>
      <x:c r="M434" s="87"/>
    </x:row>
    <x:row r="435" ht="14.399999618530273">
      <x:c r="C435" s="86"/>
      <x:c r="D435" s="87"/>
      <x:c r="E435" s="87"/>
      <x:c r="I435" s="86"/>
      <x:c r="J435" s="86"/>
      <x:c r="K435" s="87"/>
      <x:c r="L435" s="87"/>
      <x:c r="M435" s="87"/>
    </x:row>
    <x:row r="436" ht="14.399999618530273">
      <x:c r="C436" s="86"/>
      <x:c r="D436" s="87"/>
      <x:c r="E436" s="87"/>
      <x:c r="I436" s="86"/>
      <x:c r="J436" s="86"/>
      <x:c r="K436" s="87"/>
      <x:c r="L436" s="87"/>
      <x:c r="M436" s="87"/>
    </x:row>
    <x:row r="437" ht="14.399999618530273">
      <x:c r="C437" s="86"/>
      <x:c r="D437" s="87"/>
      <x:c r="E437" s="87"/>
      <x:c r="I437" s="86"/>
      <x:c r="J437" s="86"/>
      <x:c r="K437" s="87"/>
      <x:c r="L437" s="87"/>
      <x:c r="M437" s="87"/>
    </x:row>
    <x:row r="438" ht="14.399999618530273">
      <x:c r="C438" s="86"/>
      <x:c r="D438" s="87"/>
      <x:c r="E438" s="87"/>
      <x:c r="I438" s="86"/>
      <x:c r="J438" s="86"/>
      <x:c r="K438" s="87"/>
      <x:c r="L438" s="87"/>
      <x:c r="M438" s="87"/>
    </x:row>
    <x:row r="439" ht="14.399999618530273">
      <x:c r="C439" s="86"/>
      <x:c r="D439" s="87"/>
      <x:c r="E439" s="87"/>
      <x:c r="I439" s="86"/>
      <x:c r="J439" s="86"/>
      <x:c r="K439" s="87"/>
      <x:c r="L439" s="87"/>
      <x:c r="M439" s="87"/>
    </x:row>
    <x:row r="440" ht="14.399999618530273">
      <x:c r="C440" s="86"/>
      <x:c r="D440" s="87"/>
      <x:c r="E440" s="87"/>
      <x:c r="I440" s="86"/>
      <x:c r="J440" s="86"/>
      <x:c r="K440" s="87"/>
      <x:c r="L440" s="87"/>
      <x:c r="M440" s="87"/>
    </x:row>
    <x:row r="441" ht="14.399999618530273">
      <x:c r="C441" s="86"/>
      <x:c r="D441" s="87"/>
      <x:c r="E441" s="87"/>
      <x:c r="I441" s="86"/>
      <x:c r="J441" s="86"/>
      <x:c r="K441" s="87"/>
      <x:c r="L441" s="87"/>
      <x:c r="M441" s="87"/>
    </x:row>
    <x:row r="442" ht="14.399999618530273">
      <x:c r="C442" s="86"/>
      <x:c r="D442" s="87"/>
      <x:c r="E442" s="87"/>
      <x:c r="I442" s="86"/>
      <x:c r="J442" s="86"/>
      <x:c r="K442" s="87"/>
      <x:c r="L442" s="87"/>
      <x:c r="M442" s="87"/>
    </x:row>
    <x:row r="443" ht="14.399999618530273">
      <x:c r="C443" s="86"/>
      <x:c r="D443" s="87"/>
      <x:c r="E443" s="87"/>
      <x:c r="I443" s="86"/>
      <x:c r="J443" s="86"/>
      <x:c r="K443" s="87"/>
      <x:c r="L443" s="87"/>
      <x:c r="M443" s="87"/>
    </x:row>
    <x:row r="444" ht="14.399999618530273">
      <x:c r="C444" s="86"/>
      <x:c r="D444" s="87"/>
      <x:c r="E444" s="87"/>
      <x:c r="I444" s="86"/>
      <x:c r="J444" s="86"/>
      <x:c r="K444" s="87"/>
      <x:c r="L444" s="87"/>
      <x:c r="M444" s="87"/>
    </x:row>
    <x:row r="445" ht="14.399999618530273">
      <x:c r="C445" s="86"/>
      <x:c r="D445" s="87"/>
      <x:c r="E445" s="87"/>
      <x:c r="I445" s="86"/>
      <x:c r="J445" s="86"/>
      <x:c r="K445" s="87"/>
      <x:c r="L445" s="87"/>
      <x:c r="M445" s="87"/>
    </x:row>
    <x:row r="446" ht="14.399999618530273">
      <x:c r="C446" s="86"/>
      <x:c r="D446" s="87"/>
      <x:c r="E446" s="87"/>
      <x:c r="I446" s="86"/>
      <x:c r="J446" s="86"/>
      <x:c r="K446" s="87"/>
      <x:c r="L446" s="87"/>
      <x:c r="M446" s="87"/>
    </x:row>
    <x:row r="447" ht="14.399999618530273">
      <x:c r="C447" s="86"/>
      <x:c r="D447" s="87"/>
      <x:c r="E447" s="87"/>
      <x:c r="I447" s="86"/>
      <x:c r="J447" s="86"/>
      <x:c r="K447" s="87"/>
      <x:c r="L447" s="87"/>
      <x:c r="M447" s="87"/>
    </x:row>
    <x:row r="448" ht="14.399999618530273">
      <x:c r="C448" s="86"/>
      <x:c r="D448" s="87"/>
      <x:c r="E448" s="87"/>
      <x:c r="I448" s="86"/>
      <x:c r="J448" s="86"/>
      <x:c r="K448" s="87"/>
      <x:c r="L448" s="87"/>
      <x:c r="M448" s="87"/>
    </x:row>
    <x:row r="449" ht="14.399999618530273">
      <x:c r="C449" s="86"/>
      <x:c r="D449" s="87"/>
      <x:c r="E449" s="87"/>
      <x:c r="I449" s="86"/>
      <x:c r="J449" s="86"/>
      <x:c r="K449" s="87"/>
      <x:c r="L449" s="87"/>
      <x:c r="M449" s="87"/>
    </x:row>
    <x:row r="450" ht="14.399999618530273">
      <x:c r="C450" s="86"/>
      <x:c r="D450" s="87"/>
      <x:c r="E450" s="87"/>
      <x:c r="I450" s="86"/>
      <x:c r="J450" s="86"/>
      <x:c r="K450" s="87"/>
      <x:c r="L450" s="87"/>
      <x:c r="M450" s="87"/>
    </x:row>
    <x:row r="451" ht="14.399999618530273">
      <x:c r="C451" s="86"/>
      <x:c r="D451" s="87"/>
      <x:c r="E451" s="87"/>
      <x:c r="I451" s="86"/>
      <x:c r="J451" s="86"/>
      <x:c r="K451" s="87"/>
      <x:c r="L451" s="87"/>
      <x:c r="M451" s="87"/>
    </x:row>
    <x:row r="452" ht="14.399999618530273">
      <x:c r="C452" s="86"/>
      <x:c r="D452" s="87"/>
      <x:c r="E452" s="87"/>
      <x:c r="I452" s="86"/>
      <x:c r="J452" s="86"/>
      <x:c r="K452" s="87"/>
      <x:c r="L452" s="87"/>
      <x:c r="M452" s="87"/>
    </x:row>
    <x:row r="453" ht="14.399999618530273">
      <x:c r="C453" s="86"/>
      <x:c r="D453" s="87"/>
      <x:c r="E453" s="87"/>
      <x:c r="I453" s="86"/>
      <x:c r="J453" s="86"/>
      <x:c r="K453" s="87"/>
      <x:c r="L453" s="87"/>
      <x:c r="M453" s="87"/>
    </x:row>
    <x:row r="454" ht="14.399999618530273">
      <x:c r="C454" s="86"/>
      <x:c r="D454" s="87"/>
      <x:c r="E454" s="87"/>
      <x:c r="I454" s="86"/>
      <x:c r="J454" s="86"/>
      <x:c r="K454" s="87"/>
      <x:c r="L454" s="87"/>
      <x:c r="M454" s="87"/>
    </x:row>
    <x:row r="455" ht="14.399999618530273">
      <x:c r="C455" s="86"/>
      <x:c r="D455" s="87"/>
      <x:c r="E455" s="87"/>
      <x:c r="I455" s="86"/>
      <x:c r="J455" s="86"/>
      <x:c r="K455" s="87"/>
      <x:c r="L455" s="87"/>
      <x:c r="M455" s="87"/>
    </x:row>
    <x:row r="456" ht="14.399999618530273">
      <x:c r="C456" s="86"/>
      <x:c r="D456" s="87"/>
      <x:c r="E456" s="87"/>
      <x:c r="I456" s="86"/>
      <x:c r="J456" s="86"/>
      <x:c r="K456" s="87"/>
      <x:c r="L456" s="87"/>
      <x:c r="M456" s="87"/>
    </x:row>
    <x:row r="457" ht="14.399999618530273">
      <x:c r="C457" s="86"/>
      <x:c r="D457" s="87"/>
      <x:c r="E457" s="87"/>
      <x:c r="I457" s="86"/>
      <x:c r="J457" s="86"/>
      <x:c r="K457" s="87"/>
      <x:c r="L457" s="87"/>
      <x:c r="M457" s="87"/>
    </x:row>
    <x:row r="458" ht="14.399999618530273">
      <x:c r="C458" s="86"/>
      <x:c r="D458" s="87"/>
      <x:c r="E458" s="87"/>
      <x:c r="I458" s="86"/>
      <x:c r="J458" s="86"/>
      <x:c r="K458" s="87"/>
      <x:c r="L458" s="87"/>
      <x:c r="M458" s="87"/>
    </x:row>
    <x:row r="459" ht="14.399999618530273">
      <x:c r="C459" s="86"/>
      <x:c r="D459" s="87"/>
      <x:c r="E459" s="87"/>
      <x:c r="I459" s="86"/>
      <x:c r="J459" s="86"/>
      <x:c r="K459" s="87"/>
      <x:c r="L459" s="87"/>
      <x:c r="M459" s="87"/>
    </x:row>
    <x:row r="460" ht="14.399999618530273">
      <x:c r="C460" s="86"/>
      <x:c r="D460" s="87"/>
      <x:c r="E460" s="87"/>
      <x:c r="I460" s="86"/>
      <x:c r="J460" s="86"/>
      <x:c r="K460" s="87"/>
      <x:c r="L460" s="87"/>
      <x:c r="M460" s="87"/>
    </x:row>
    <x:row r="461" ht="14.399999618530273">
      <x:c r="C461" s="86"/>
      <x:c r="D461" s="87"/>
      <x:c r="E461" s="87"/>
      <x:c r="I461" s="86"/>
      <x:c r="J461" s="86"/>
      <x:c r="K461" s="87"/>
      <x:c r="L461" s="87"/>
      <x:c r="M461" s="87"/>
    </x:row>
    <x:row r="462" ht="14.399999618530273">
      <x:c r="C462" s="86"/>
      <x:c r="D462" s="87"/>
      <x:c r="E462" s="87"/>
      <x:c r="I462" s="86"/>
      <x:c r="J462" s="86"/>
      <x:c r="K462" s="87"/>
      <x:c r="L462" s="87"/>
      <x:c r="M462" s="87"/>
    </x:row>
    <x:row r="463" ht="14.399999618530273">
      <x:c r="C463" s="86"/>
      <x:c r="D463" s="87"/>
      <x:c r="E463" s="87"/>
      <x:c r="I463" s="86"/>
      <x:c r="J463" s="86"/>
      <x:c r="K463" s="87"/>
      <x:c r="L463" s="87"/>
      <x:c r="M463" s="87"/>
    </x:row>
    <x:row r="464" ht="14.399999618530273">
      <x:c r="C464" s="86"/>
      <x:c r="D464" s="87"/>
      <x:c r="E464" s="87"/>
      <x:c r="I464" s="86"/>
      <x:c r="J464" s="86"/>
      <x:c r="K464" s="87"/>
      <x:c r="L464" s="87"/>
      <x:c r="M464" s="87"/>
    </x:row>
    <x:row r="465" ht="14.399999618530273">
      <x:c r="C465" s="86"/>
      <x:c r="D465" s="87"/>
      <x:c r="E465" s="87"/>
      <x:c r="I465" s="86"/>
      <x:c r="J465" s="86"/>
      <x:c r="K465" s="87"/>
      <x:c r="L465" s="87"/>
      <x:c r="M465" s="87"/>
    </x:row>
    <x:row r="466" ht="14.399999618530273">
      <x:c r="C466" s="86"/>
      <x:c r="D466" s="87"/>
      <x:c r="E466" s="87"/>
      <x:c r="I466" s="86"/>
      <x:c r="J466" s="86"/>
      <x:c r="K466" s="87"/>
      <x:c r="L466" s="87"/>
      <x:c r="M466" s="87"/>
    </x:row>
    <x:row r="467" ht="14.399999618530273">
      <x:c r="C467" s="86"/>
      <x:c r="D467" s="87"/>
      <x:c r="E467" s="87"/>
      <x:c r="I467" s="86"/>
      <x:c r="J467" s="86"/>
      <x:c r="K467" s="87"/>
      <x:c r="L467" s="87"/>
      <x:c r="M467" s="87"/>
    </x:row>
    <x:row r="468" ht="14.399999618530273">
      <x:c r="C468" s="86"/>
      <x:c r="D468" s="87"/>
      <x:c r="E468" s="87"/>
      <x:c r="I468" s="86"/>
      <x:c r="J468" s="86"/>
      <x:c r="K468" s="87"/>
      <x:c r="L468" s="87"/>
      <x:c r="M468" s="87"/>
    </x:row>
    <x:row r="469" ht="14.399999618530273">
      <x:c r="C469" s="86"/>
      <x:c r="D469" s="87"/>
      <x:c r="E469" s="87"/>
      <x:c r="I469" s="86"/>
      <x:c r="J469" s="86"/>
      <x:c r="K469" s="87"/>
      <x:c r="L469" s="87"/>
      <x:c r="M469" s="87"/>
    </x:row>
    <x:row r="470" ht="14.399999618530273">
      <x:c r="C470" s="86"/>
      <x:c r="D470" s="87"/>
      <x:c r="E470" s="87"/>
      <x:c r="I470" s="86"/>
      <x:c r="J470" s="86"/>
      <x:c r="K470" s="87"/>
      <x:c r="L470" s="87"/>
      <x:c r="M470" s="87"/>
    </x:row>
    <x:row r="471" ht="14.399999618530273">
      <x:c r="C471" s="86"/>
      <x:c r="D471" s="87"/>
      <x:c r="E471" s="87"/>
      <x:c r="I471" s="86"/>
      <x:c r="J471" s="86"/>
      <x:c r="K471" s="87"/>
      <x:c r="L471" s="87"/>
      <x:c r="M471" s="87"/>
    </x:row>
    <x:row r="472" ht="14.399999618530273">
      <x:c r="C472" s="86"/>
      <x:c r="D472" s="87"/>
      <x:c r="E472" s="87"/>
      <x:c r="I472" s="86"/>
      <x:c r="J472" s="86"/>
      <x:c r="K472" s="87"/>
      <x:c r="L472" s="87"/>
      <x:c r="M472" s="87"/>
    </x:row>
    <x:row r="473" ht="14.399999618530273">
      <x:c r="C473" s="86"/>
      <x:c r="D473" s="87"/>
      <x:c r="E473" s="87"/>
      <x:c r="I473" s="86"/>
      <x:c r="J473" s="86"/>
      <x:c r="K473" s="87"/>
      <x:c r="L473" s="87"/>
      <x:c r="M473" s="87"/>
    </x:row>
    <x:row r="474" ht="14.399999618530273">
      <x:c r="C474" s="86"/>
      <x:c r="D474" s="87"/>
      <x:c r="E474" s="87"/>
      <x:c r="I474" s="86"/>
      <x:c r="J474" s="86"/>
      <x:c r="K474" s="87"/>
      <x:c r="L474" s="87"/>
      <x:c r="M474" s="87"/>
    </x:row>
    <x:row r="475" ht="14.399999618530273">
      <x:c r="C475" s="86"/>
      <x:c r="D475" s="87"/>
      <x:c r="E475" s="87"/>
      <x:c r="I475" s="86"/>
      <x:c r="J475" s="86"/>
      <x:c r="K475" s="87"/>
      <x:c r="L475" s="87"/>
      <x:c r="M475" s="87"/>
    </x:row>
    <x:row r="476" ht="14.399999618530273">
      <x:c r="C476" s="86"/>
      <x:c r="D476" s="87"/>
      <x:c r="E476" s="87"/>
      <x:c r="I476" s="86"/>
      <x:c r="J476" s="86"/>
      <x:c r="K476" s="87"/>
      <x:c r="L476" s="87"/>
      <x:c r="M476" s="87"/>
    </x:row>
    <x:row r="477" ht="14.399999618530273">
      <x:c r="C477" s="86"/>
      <x:c r="D477" s="87"/>
      <x:c r="E477" s="87"/>
      <x:c r="I477" s="86"/>
      <x:c r="J477" s="86"/>
      <x:c r="K477" s="87"/>
      <x:c r="L477" s="87"/>
      <x:c r="M477" s="87"/>
    </x:row>
    <x:row r="478" ht="14.399999618530273">
      <x:c r="C478" s="86"/>
      <x:c r="D478" s="87"/>
      <x:c r="E478" s="87"/>
      <x:c r="I478" s="86"/>
      <x:c r="J478" s="86"/>
      <x:c r="K478" s="87"/>
      <x:c r="L478" s="87"/>
      <x:c r="M478" s="87"/>
    </x:row>
    <x:row r="479" ht="14.399999618530273">
      <x:c r="C479" s="86"/>
      <x:c r="D479" s="87"/>
      <x:c r="E479" s="87"/>
      <x:c r="I479" s="86"/>
      <x:c r="J479" s="86"/>
      <x:c r="K479" s="87"/>
      <x:c r="L479" s="87"/>
      <x:c r="M479" s="87"/>
    </x:row>
    <x:row r="480" ht="14.399999618530273">
      <x:c r="C480" s="86"/>
      <x:c r="D480" s="87"/>
      <x:c r="E480" s="87"/>
      <x:c r="I480" s="86"/>
      <x:c r="J480" s="86"/>
      <x:c r="K480" s="87"/>
      <x:c r="L480" s="87"/>
      <x:c r="M480" s="87"/>
    </x:row>
    <x:row r="481" ht="14.399999618530273">
      <x:c r="C481" s="86"/>
      <x:c r="D481" s="87"/>
      <x:c r="E481" s="87"/>
      <x:c r="I481" s="86"/>
      <x:c r="J481" s="86"/>
      <x:c r="K481" s="87"/>
      <x:c r="L481" s="87"/>
      <x:c r="M481" s="87"/>
    </x:row>
    <x:row r="482" ht="14.399999618530273">
      <x:c r="C482" s="86"/>
      <x:c r="D482" s="87"/>
      <x:c r="E482" s="87"/>
      <x:c r="I482" s="86"/>
      <x:c r="J482" s="86"/>
      <x:c r="K482" s="87"/>
      <x:c r="L482" s="87"/>
      <x:c r="M482" s="87"/>
    </x:row>
    <x:row r="483" ht="14.399999618530273">
      <x:c r="C483" s="86"/>
      <x:c r="D483" s="87"/>
      <x:c r="E483" s="87"/>
      <x:c r="I483" s="86"/>
      <x:c r="J483" s="86"/>
      <x:c r="K483" s="87"/>
      <x:c r="L483" s="87"/>
      <x:c r="M483" s="87"/>
    </x:row>
    <x:row r="484" ht="14.399999618530273">
      <x:c r="C484" s="86"/>
      <x:c r="D484" s="87"/>
      <x:c r="E484" s="87"/>
      <x:c r="I484" s="86"/>
      <x:c r="J484" s="86"/>
      <x:c r="K484" s="87"/>
      <x:c r="L484" s="87"/>
      <x:c r="M484" s="87"/>
    </x:row>
    <x:row r="485" ht="14.399999618530273">
      <x:c r="C485" s="86"/>
      <x:c r="D485" s="87"/>
      <x:c r="E485" s="87"/>
      <x:c r="I485" s="86"/>
      <x:c r="J485" s="86"/>
      <x:c r="K485" s="87"/>
      <x:c r="L485" s="87"/>
      <x:c r="M485" s="87"/>
    </x:row>
    <x:row r="486" ht="14.399999618530273">
      <x:c r="C486" s="86"/>
      <x:c r="D486" s="87"/>
      <x:c r="E486" s="87"/>
      <x:c r="I486" s="86"/>
      <x:c r="J486" s="86"/>
      <x:c r="K486" s="87"/>
      <x:c r="L486" s="87"/>
      <x:c r="M486" s="87"/>
    </x:row>
    <x:row r="487" ht="14.399999618530273">
      <x:c r="C487" s="86"/>
      <x:c r="D487" s="87"/>
      <x:c r="E487" s="87"/>
      <x:c r="I487" s="86"/>
      <x:c r="J487" s="86"/>
      <x:c r="K487" s="87"/>
      <x:c r="L487" s="87"/>
      <x:c r="M487" s="87"/>
    </x:row>
    <x:row r="488" ht="14.399999618530273">
      <x:c r="C488" s="86"/>
      <x:c r="D488" s="87"/>
      <x:c r="E488" s="87"/>
      <x:c r="I488" s="86"/>
      <x:c r="J488" s="86"/>
      <x:c r="K488" s="87"/>
      <x:c r="L488" s="87"/>
      <x:c r="M488" s="87"/>
    </x:row>
    <x:row r="489" ht="14.399999618530273">
      <x:c r="C489" s="86"/>
      <x:c r="D489" s="87"/>
      <x:c r="E489" s="87"/>
      <x:c r="I489" s="86"/>
      <x:c r="J489" s="86"/>
      <x:c r="K489" s="87"/>
      <x:c r="L489" s="87"/>
      <x:c r="M489" s="87"/>
    </x:row>
    <x:row r="490" ht="14.399999618530273">
      <x:c r="C490" s="86"/>
      <x:c r="D490" s="87"/>
      <x:c r="E490" s="87"/>
      <x:c r="I490" s="86"/>
      <x:c r="J490" s="86"/>
      <x:c r="K490" s="87"/>
      <x:c r="L490" s="87"/>
      <x:c r="M490" s="87"/>
    </x:row>
    <x:row r="491" ht="14.399999618530273">
      <x:c r="C491" s="86"/>
      <x:c r="D491" s="87"/>
      <x:c r="E491" s="87"/>
      <x:c r="I491" s="86"/>
      <x:c r="J491" s="86"/>
      <x:c r="K491" s="87"/>
      <x:c r="L491" s="87"/>
      <x:c r="M491" s="87"/>
    </x:row>
    <x:row r="492" ht="14.399999618530273">
      <x:c r="C492" s="86"/>
      <x:c r="D492" s="87"/>
      <x:c r="E492" s="87"/>
      <x:c r="I492" s="86"/>
      <x:c r="J492" s="86"/>
      <x:c r="K492" s="87"/>
      <x:c r="L492" s="87"/>
      <x:c r="M492" s="87"/>
    </x:row>
    <x:row r="493" ht="14.399999618530273">
      <x:c r="C493" s="86"/>
      <x:c r="D493" s="87"/>
      <x:c r="E493" s="87"/>
      <x:c r="I493" s="86"/>
      <x:c r="J493" s="86"/>
      <x:c r="K493" s="87"/>
      <x:c r="L493" s="87"/>
      <x:c r="M493" s="87"/>
    </x:row>
    <x:row r="494" ht="14.399999618530273">
      <x:c r="C494" s="86"/>
      <x:c r="D494" s="87"/>
      <x:c r="E494" s="87"/>
      <x:c r="I494" s="86"/>
      <x:c r="J494" s="86"/>
      <x:c r="K494" s="87"/>
      <x:c r="L494" s="87"/>
      <x:c r="M494" s="87"/>
    </x:row>
    <x:row r="495" ht="14.399999618530273">
      <x:c r="C495" s="86"/>
      <x:c r="D495" s="87"/>
      <x:c r="E495" s="87"/>
      <x:c r="I495" s="86"/>
      <x:c r="J495" s="86"/>
      <x:c r="K495" s="87"/>
      <x:c r="L495" s="87"/>
      <x:c r="M495" s="87"/>
    </x:row>
    <x:row r="496" ht="14.399999618530273">
      <x:c r="C496" s="86"/>
      <x:c r="D496" s="87"/>
      <x:c r="E496" s="87"/>
      <x:c r="I496" s="86"/>
      <x:c r="J496" s="86"/>
      <x:c r="K496" s="87"/>
      <x:c r="L496" s="87"/>
      <x:c r="M496" s="87"/>
    </x:row>
    <x:row r="497" ht="14.399999618530273">
      <x:c r="C497" s="86"/>
      <x:c r="D497" s="87"/>
      <x:c r="E497" s="87"/>
      <x:c r="I497" s="86"/>
      <x:c r="J497" s="86"/>
      <x:c r="K497" s="87"/>
      <x:c r="L497" s="87"/>
      <x:c r="M497" s="87"/>
    </x:row>
    <x:row r="498" ht="14.399999618530273">
      <x:c r="C498" s="86"/>
      <x:c r="D498" s="87"/>
      <x:c r="E498" s="87"/>
      <x:c r="I498" s="86"/>
      <x:c r="J498" s="86"/>
      <x:c r="K498" s="87"/>
      <x:c r="L498" s="87"/>
      <x:c r="M498" s="87"/>
    </x:row>
    <x:row r="499" ht="14.399999618530273">
      <x:c r="C499" s="86"/>
      <x:c r="D499" s="87"/>
      <x:c r="E499" s="87"/>
      <x:c r="I499" s="86"/>
      <x:c r="J499" s="86"/>
      <x:c r="K499" s="87"/>
      <x:c r="L499" s="87"/>
      <x:c r="M499" s="87"/>
    </x:row>
    <x:row r="500" ht="14.399999618530273">
      <x:c r="C500" s="86"/>
      <x:c r="D500" s="87"/>
      <x:c r="E500" s="87"/>
      <x:c r="I500" s="86"/>
      <x:c r="J500" s="86"/>
      <x:c r="K500" s="87"/>
      <x:c r="L500" s="87"/>
      <x:c r="M500" s="87"/>
    </x:row>
    <x:row r="501" ht="14.399999618530273">
      <x:c r="C501" s="86"/>
      <x:c r="D501" s="87"/>
      <x:c r="E501" s="87"/>
      <x:c r="I501" s="86"/>
      <x:c r="J501" s="86"/>
      <x:c r="K501" s="87"/>
      <x:c r="L501" s="87"/>
      <x:c r="M501" s="87"/>
    </x:row>
    <x:row r="502" ht="14.399999618530273">
      <x:c r="C502" s="86"/>
      <x:c r="D502" s="87"/>
      <x:c r="E502" s="87"/>
      <x:c r="I502" s="86"/>
      <x:c r="J502" s="86"/>
      <x:c r="K502" s="87"/>
      <x:c r="L502" s="87"/>
      <x:c r="M502" s="87"/>
    </x:row>
    <x:row r="503" ht="14.399999618530273">
      <x:c r="C503" s="86"/>
      <x:c r="D503" s="87"/>
      <x:c r="E503" s="87"/>
      <x:c r="I503" s="86"/>
      <x:c r="J503" s="86"/>
      <x:c r="K503" s="87"/>
      <x:c r="L503" s="87"/>
      <x:c r="M503" s="87"/>
    </x:row>
    <x:row r="504" ht="14.399999618530273">
      <x:c r="C504" s="86"/>
      <x:c r="D504" s="87"/>
      <x:c r="E504" s="87"/>
      <x:c r="I504" s="86"/>
      <x:c r="J504" s="86"/>
      <x:c r="K504" s="87"/>
      <x:c r="L504" s="87"/>
      <x:c r="M504" s="87"/>
    </x:row>
    <x:row r="505" ht="14.399999618530273">
      <x:c r="C505" s="86"/>
      <x:c r="D505" s="87"/>
      <x:c r="E505" s="87"/>
      <x:c r="I505" s="86"/>
      <x:c r="J505" s="86"/>
      <x:c r="K505" s="87"/>
      <x:c r="L505" s="87"/>
      <x:c r="M505" s="87"/>
    </x:row>
    <x:row r="506" ht="14.399999618530273">
      <x:c r="C506" s="86"/>
      <x:c r="D506" s="87"/>
      <x:c r="E506" s="87"/>
      <x:c r="I506" s="86"/>
      <x:c r="J506" s="86"/>
      <x:c r="K506" s="87"/>
      <x:c r="L506" s="87"/>
      <x:c r="M506" s="87"/>
    </x:row>
    <x:row r="507" ht="14.399999618530273">
      <x:c r="C507" s="86"/>
      <x:c r="D507" s="87"/>
      <x:c r="E507" s="87"/>
      <x:c r="I507" s="86"/>
      <x:c r="J507" s="86"/>
      <x:c r="K507" s="87"/>
      <x:c r="L507" s="87"/>
      <x:c r="M507" s="87"/>
    </x:row>
    <x:row r="508" ht="14.399999618530273">
      <x:c r="C508" s="86"/>
      <x:c r="D508" s="87"/>
      <x:c r="E508" s="87"/>
      <x:c r="I508" s="86"/>
      <x:c r="J508" s="86"/>
      <x:c r="K508" s="87"/>
      <x:c r="L508" s="87"/>
      <x:c r="M508" s="87"/>
    </x:row>
    <x:row r="509" ht="14.399999618530273">
      <x:c r="C509" s="86"/>
      <x:c r="D509" s="87"/>
      <x:c r="E509" s="87"/>
      <x:c r="I509" s="86"/>
      <x:c r="J509" s="86"/>
      <x:c r="K509" s="87"/>
      <x:c r="L509" s="87"/>
      <x:c r="M509" s="87"/>
    </x:row>
    <x:row r="510" ht="14.399999618530273">
      <x:c r="C510" s="86"/>
      <x:c r="D510" s="87"/>
      <x:c r="E510" s="87"/>
      <x:c r="I510" s="86"/>
      <x:c r="J510" s="86"/>
      <x:c r="K510" s="87"/>
      <x:c r="L510" s="87"/>
      <x:c r="M510" s="87"/>
    </x:row>
    <x:row r="511" ht="14.399999618530273">
      <x:c r="C511" s="86"/>
      <x:c r="D511" s="87"/>
      <x:c r="E511" s="87"/>
      <x:c r="I511" s="86"/>
      <x:c r="J511" s="86"/>
      <x:c r="K511" s="87"/>
      <x:c r="L511" s="87"/>
      <x:c r="M511" s="87"/>
    </x:row>
    <x:row r="512" ht="14.399999618530273">
      <x:c r="C512" s="86"/>
      <x:c r="D512" s="87"/>
      <x:c r="E512" s="87"/>
      <x:c r="I512" s="86"/>
      <x:c r="J512" s="86"/>
      <x:c r="K512" s="87"/>
      <x:c r="L512" s="87"/>
      <x:c r="M512" s="87"/>
    </x:row>
    <x:row r="513" ht="14.399999618530273">
      <x:c r="C513" s="86"/>
      <x:c r="D513" s="87"/>
      <x:c r="E513" s="87"/>
      <x:c r="I513" s="86"/>
      <x:c r="J513" s="86"/>
      <x:c r="K513" s="87"/>
      <x:c r="L513" s="87"/>
      <x:c r="M513" s="87"/>
    </x:row>
    <x:row r="514" ht="14.399999618530273">
      <x:c r="C514" s="86"/>
      <x:c r="D514" s="87"/>
      <x:c r="E514" s="87"/>
      <x:c r="I514" s="86"/>
      <x:c r="J514" s="86"/>
      <x:c r="K514" s="87"/>
      <x:c r="L514" s="87"/>
      <x:c r="M514" s="87"/>
    </x:row>
    <x:row r="515" ht="14.399999618530273">
      <x:c r="C515" s="86"/>
      <x:c r="D515" s="87"/>
      <x:c r="E515" s="87"/>
      <x:c r="I515" s="86"/>
      <x:c r="J515" s="86"/>
      <x:c r="K515" s="87"/>
      <x:c r="L515" s="87"/>
      <x:c r="M515" s="87"/>
    </x:row>
    <x:row r="516" ht="14.399999618530273">
      <x:c r="C516" s="86"/>
      <x:c r="D516" s="87"/>
      <x:c r="E516" s="87"/>
      <x:c r="I516" s="86"/>
      <x:c r="J516" s="86"/>
      <x:c r="K516" s="87"/>
      <x:c r="L516" s="87"/>
      <x:c r="M516" s="87"/>
    </x:row>
    <x:row r="517" ht="14.399999618530273">
      <x:c r="C517" s="86"/>
      <x:c r="D517" s="87"/>
      <x:c r="E517" s="87"/>
      <x:c r="I517" s="86"/>
      <x:c r="J517" s="86"/>
      <x:c r="K517" s="87"/>
      <x:c r="L517" s="87"/>
      <x:c r="M517" s="87"/>
    </x:row>
    <x:row r="518" ht="14.399999618530273">
      <x:c r="C518" s="86"/>
      <x:c r="D518" s="87"/>
      <x:c r="E518" s="87"/>
      <x:c r="I518" s="86"/>
      <x:c r="J518" s="86"/>
      <x:c r="K518" s="87"/>
      <x:c r="L518" s="87"/>
      <x:c r="M518" s="87"/>
    </x:row>
    <x:row r="519" ht="14.399999618530273">
      <x:c r="C519" s="86"/>
      <x:c r="D519" s="87"/>
      <x:c r="E519" s="87"/>
      <x:c r="I519" s="86"/>
      <x:c r="J519" s="86"/>
      <x:c r="K519" s="87"/>
      <x:c r="L519" s="87"/>
      <x:c r="M519" s="87"/>
    </x:row>
    <x:row r="520" ht="14.399999618530273">
      <x:c r="C520" s="86"/>
      <x:c r="D520" s="87"/>
      <x:c r="E520" s="87"/>
      <x:c r="I520" s="86"/>
      <x:c r="J520" s="86"/>
      <x:c r="K520" s="87"/>
      <x:c r="L520" s="87"/>
      <x:c r="M520" s="87"/>
    </x:row>
    <x:row r="521" ht="14.399999618530273">
      <x:c r="C521" s="86"/>
      <x:c r="D521" s="87"/>
      <x:c r="E521" s="87"/>
      <x:c r="I521" s="86"/>
      <x:c r="J521" s="86"/>
      <x:c r="K521" s="87"/>
      <x:c r="L521" s="87"/>
      <x:c r="M521" s="87"/>
    </x:row>
    <x:row r="522" ht="14.399999618530273">
      <x:c r="C522" s="86"/>
      <x:c r="D522" s="87"/>
      <x:c r="E522" s="87"/>
      <x:c r="I522" s="86"/>
      <x:c r="J522" s="86"/>
      <x:c r="K522" s="87"/>
      <x:c r="L522" s="87"/>
      <x:c r="M522" s="87"/>
    </x:row>
    <x:row r="523" ht="14.399999618530273">
      <x:c r="C523" s="86"/>
      <x:c r="D523" s="87"/>
      <x:c r="E523" s="87"/>
      <x:c r="I523" s="86"/>
      <x:c r="J523" s="86"/>
      <x:c r="K523" s="87"/>
      <x:c r="L523" s="87"/>
      <x:c r="M523" s="87"/>
    </x:row>
    <x:row r="524" ht="14.399999618530273">
      <x:c r="C524" s="86"/>
      <x:c r="D524" s="87"/>
      <x:c r="E524" s="87"/>
      <x:c r="I524" s="86"/>
      <x:c r="J524" s="86"/>
      <x:c r="K524" s="87"/>
      <x:c r="L524" s="87"/>
      <x:c r="M524" s="87"/>
    </x:row>
    <x:row r="525" ht="14.399999618530273">
      <x:c r="C525" s="86"/>
      <x:c r="D525" s="87"/>
      <x:c r="E525" s="87"/>
      <x:c r="I525" s="86"/>
      <x:c r="J525" s="86"/>
      <x:c r="K525" s="87"/>
      <x:c r="L525" s="87"/>
      <x:c r="M525" s="87"/>
    </x:row>
    <x:row r="526" ht="14.399999618530273">
      <x:c r="C526" s="86"/>
      <x:c r="D526" s="87"/>
      <x:c r="E526" s="87"/>
      <x:c r="I526" s="86"/>
      <x:c r="J526" s="86"/>
      <x:c r="K526" s="87"/>
      <x:c r="L526" s="87"/>
      <x:c r="M526" s="87"/>
    </x:row>
    <x:row r="527" ht="14.399999618530273">
      <x:c r="C527" s="86"/>
      <x:c r="D527" s="87"/>
      <x:c r="E527" s="87"/>
      <x:c r="I527" s="86"/>
      <x:c r="J527" s="86"/>
      <x:c r="K527" s="87"/>
      <x:c r="L527" s="87"/>
      <x:c r="M527" s="87"/>
    </x:row>
    <x:row r="528" ht="14.399999618530273">
      <x:c r="C528" s="86"/>
      <x:c r="D528" s="87"/>
      <x:c r="E528" s="87"/>
      <x:c r="I528" s="86"/>
      <x:c r="J528" s="86"/>
      <x:c r="K528" s="87"/>
      <x:c r="L528" s="87"/>
      <x:c r="M528" s="87"/>
    </x:row>
    <x:row r="529" ht="14.399999618530273">
      <x:c r="C529" s="86"/>
      <x:c r="D529" s="87"/>
      <x:c r="E529" s="87"/>
      <x:c r="I529" s="86"/>
      <x:c r="J529" s="86"/>
      <x:c r="K529" s="87"/>
      <x:c r="L529" s="87"/>
      <x:c r="M529" s="87"/>
    </x:row>
    <x:row r="530" ht="14.399999618530273">
      <x:c r="C530" s="86"/>
      <x:c r="D530" s="87"/>
      <x:c r="E530" s="87"/>
      <x:c r="I530" s="86"/>
      <x:c r="J530" s="86"/>
      <x:c r="K530" s="87"/>
      <x:c r="L530" s="87"/>
      <x:c r="M530" s="87"/>
    </x:row>
    <x:row r="531" ht="14.399999618530273">
      <x:c r="C531" s="86"/>
      <x:c r="D531" s="87"/>
      <x:c r="E531" s="87"/>
      <x:c r="I531" s="86"/>
      <x:c r="J531" s="86"/>
      <x:c r="K531" s="87"/>
      <x:c r="L531" s="87"/>
      <x:c r="M531" s="87"/>
    </x:row>
    <x:row r="532" ht="14.399999618530273">
      <x:c r="C532" s="86"/>
      <x:c r="D532" s="87"/>
      <x:c r="E532" s="87"/>
      <x:c r="I532" s="86"/>
      <x:c r="J532" s="86"/>
      <x:c r="K532" s="87"/>
      <x:c r="L532" s="87"/>
      <x:c r="M532" s="87"/>
    </x:row>
    <x:row r="533" ht="14.399999618530273">
      <x:c r="C533" s="86"/>
      <x:c r="D533" s="87"/>
      <x:c r="E533" s="87"/>
      <x:c r="I533" s="86"/>
      <x:c r="J533" s="86"/>
      <x:c r="K533" s="87"/>
      <x:c r="L533" s="87"/>
      <x:c r="M533" s="87"/>
    </x:row>
    <x:row r="534" ht="14.399999618530273">
      <x:c r="C534" s="86"/>
      <x:c r="D534" s="87"/>
      <x:c r="E534" s="87"/>
      <x:c r="I534" s="86"/>
      <x:c r="J534" s="86"/>
      <x:c r="K534" s="87"/>
      <x:c r="L534" s="87"/>
      <x:c r="M534" s="87"/>
    </x:row>
    <x:row r="535" ht="14.399999618530273">
      <x:c r="C535" s="86"/>
      <x:c r="D535" s="87"/>
      <x:c r="E535" s="87"/>
      <x:c r="I535" s="86"/>
      <x:c r="J535" s="86"/>
      <x:c r="K535" s="87"/>
      <x:c r="L535" s="87"/>
      <x:c r="M535" s="87"/>
    </x:row>
    <x:row r="536" ht="14.399999618530273">
      <x:c r="C536" s="86"/>
      <x:c r="D536" s="87"/>
      <x:c r="E536" s="87"/>
      <x:c r="I536" s="86"/>
      <x:c r="J536" s="86"/>
      <x:c r="K536" s="87"/>
      <x:c r="L536" s="87"/>
      <x:c r="M536" s="87"/>
    </x:row>
    <x:row r="537" ht="14.399999618530273">
      <x:c r="C537" s="86"/>
      <x:c r="D537" s="87"/>
      <x:c r="E537" s="87"/>
      <x:c r="I537" s="86"/>
      <x:c r="J537" s="86"/>
      <x:c r="K537" s="87"/>
      <x:c r="L537" s="87"/>
      <x:c r="M537" s="87"/>
    </x:row>
    <x:row r="538" ht="14.399999618530273">
      <x:c r="C538" s="86"/>
      <x:c r="D538" s="87"/>
      <x:c r="E538" s="87"/>
      <x:c r="I538" s="86"/>
      <x:c r="J538" s="86"/>
      <x:c r="K538" s="87"/>
      <x:c r="L538" s="87"/>
      <x:c r="M538" s="87"/>
    </x:row>
    <x:row r="539" ht="14.399999618530273">
      <x:c r="C539" s="86"/>
      <x:c r="D539" s="87"/>
      <x:c r="E539" s="87"/>
      <x:c r="I539" s="86"/>
      <x:c r="J539" s="86"/>
      <x:c r="K539" s="87"/>
      <x:c r="L539" s="87"/>
      <x:c r="M539" s="87"/>
    </x:row>
    <x:row r="540" ht="14.399999618530273">
      <x:c r="C540" s="86"/>
      <x:c r="D540" s="87"/>
      <x:c r="E540" s="87"/>
      <x:c r="I540" s="86"/>
      <x:c r="J540" s="86"/>
      <x:c r="K540" s="87"/>
      <x:c r="L540" s="87"/>
      <x:c r="M540" s="87"/>
    </x:row>
    <x:row r="541" ht="14.399999618530273">
      <x:c r="C541" s="86"/>
      <x:c r="D541" s="87"/>
      <x:c r="E541" s="87"/>
      <x:c r="I541" s="86"/>
      <x:c r="J541" s="86"/>
      <x:c r="K541" s="87"/>
      <x:c r="L541" s="87"/>
      <x:c r="M541" s="87"/>
    </x:row>
    <x:row r="542" ht="14.399999618530273">
      <x:c r="C542" s="86"/>
      <x:c r="D542" s="87"/>
      <x:c r="E542" s="87"/>
      <x:c r="I542" s="86"/>
      <x:c r="J542" s="86"/>
      <x:c r="K542" s="87"/>
      <x:c r="L542" s="87"/>
      <x:c r="M542" s="87"/>
    </x:row>
    <x:row r="543" ht="14.399999618530273">
      <x:c r="C543" s="86"/>
      <x:c r="D543" s="87"/>
      <x:c r="E543" s="87"/>
      <x:c r="I543" s="86"/>
      <x:c r="J543" s="86"/>
      <x:c r="K543" s="87"/>
      <x:c r="L543" s="87"/>
      <x:c r="M543" s="87"/>
    </x:row>
    <x:row r="544" ht="14.399999618530273">
      <x:c r="C544" s="86"/>
      <x:c r="D544" s="87"/>
      <x:c r="E544" s="87"/>
      <x:c r="I544" s="86"/>
      <x:c r="J544" s="86"/>
      <x:c r="K544" s="87"/>
      <x:c r="L544" s="87"/>
      <x:c r="M544" s="87"/>
    </x:row>
    <x:row r="545" ht="14.399999618530273">
      <x:c r="C545" s="86"/>
      <x:c r="D545" s="87"/>
      <x:c r="E545" s="87"/>
      <x:c r="I545" s="86"/>
      <x:c r="J545" s="86"/>
      <x:c r="K545" s="87"/>
      <x:c r="L545" s="87"/>
      <x:c r="M545" s="87"/>
    </x:row>
    <x:row r="546" ht="14.399999618530273">
      <x:c r="C546" s="86"/>
      <x:c r="D546" s="87"/>
      <x:c r="E546" s="87"/>
      <x:c r="I546" s="86"/>
      <x:c r="J546" s="86"/>
      <x:c r="K546" s="87"/>
      <x:c r="L546" s="87"/>
      <x:c r="M546" s="87"/>
    </x:row>
    <x:row r="547" ht="14.399999618530273">
      <x:c r="C547" s="86"/>
      <x:c r="D547" s="87"/>
      <x:c r="E547" s="87"/>
      <x:c r="I547" s="86"/>
      <x:c r="J547" s="86"/>
      <x:c r="K547" s="87"/>
      <x:c r="L547" s="87"/>
      <x:c r="M547" s="87"/>
    </x:row>
    <x:row r="548" ht="14.399999618530273">
      <x:c r="C548" s="86"/>
      <x:c r="D548" s="87"/>
      <x:c r="E548" s="87"/>
      <x:c r="I548" s="86"/>
      <x:c r="J548" s="86"/>
      <x:c r="K548" s="87"/>
      <x:c r="L548" s="87"/>
      <x:c r="M548" s="87"/>
    </x:row>
    <x:row r="549" ht="14.399999618530273">
      <x:c r="C549" s="86"/>
      <x:c r="D549" s="87"/>
      <x:c r="E549" s="87"/>
      <x:c r="I549" s="86"/>
      <x:c r="J549" s="86"/>
      <x:c r="K549" s="87"/>
      <x:c r="L549" s="87"/>
      <x:c r="M549" s="87"/>
    </x:row>
    <x:row r="550" ht="14.399999618530273">
      <x:c r="C550" s="86"/>
      <x:c r="D550" s="87"/>
      <x:c r="E550" s="87"/>
      <x:c r="I550" s="86"/>
      <x:c r="J550" s="86"/>
      <x:c r="K550" s="87"/>
      <x:c r="L550" s="87"/>
      <x:c r="M550" s="87"/>
    </x:row>
    <x:row r="551" ht="14.399999618530273">
      <x:c r="C551" s="86"/>
      <x:c r="D551" s="87"/>
      <x:c r="E551" s="87"/>
      <x:c r="I551" s="86"/>
      <x:c r="J551" s="86"/>
      <x:c r="K551" s="87"/>
      <x:c r="L551" s="87"/>
      <x:c r="M551" s="87"/>
    </x:row>
    <x:row r="552" ht="14.399999618530273">
      <x:c r="C552" s="86"/>
      <x:c r="D552" s="87"/>
      <x:c r="E552" s="87"/>
      <x:c r="I552" s="86"/>
      <x:c r="J552" s="86"/>
      <x:c r="K552" s="87"/>
      <x:c r="L552" s="87"/>
      <x:c r="M552" s="87"/>
    </x:row>
    <x:row r="553" ht="14.399999618530273">
      <x:c r="C553" s="86"/>
      <x:c r="D553" s="87"/>
      <x:c r="E553" s="87"/>
      <x:c r="I553" s="86"/>
      <x:c r="J553" s="86"/>
      <x:c r="K553" s="87"/>
      <x:c r="L553" s="87"/>
      <x:c r="M553" s="87"/>
    </x:row>
    <x:row r="554" ht="14.399999618530273">
      <x:c r="C554" s="86"/>
      <x:c r="D554" s="87"/>
      <x:c r="E554" s="87"/>
      <x:c r="I554" s="86"/>
      <x:c r="J554" s="86"/>
      <x:c r="K554" s="87"/>
      <x:c r="L554" s="87"/>
      <x:c r="M554" s="87"/>
    </x:row>
    <x:row r="555" ht="14.399999618530273">
      <x:c r="C555" s="86"/>
      <x:c r="D555" s="87"/>
      <x:c r="E555" s="87"/>
      <x:c r="I555" s="86"/>
      <x:c r="J555" s="86"/>
      <x:c r="K555" s="87"/>
      <x:c r="L555" s="87"/>
      <x:c r="M555" s="87"/>
    </x:row>
    <x:row r="556" ht="14.399999618530273">
      <x:c r="C556" s="86"/>
      <x:c r="D556" s="87"/>
      <x:c r="E556" s="87"/>
      <x:c r="I556" s="86"/>
      <x:c r="J556" s="86"/>
      <x:c r="K556" s="87"/>
      <x:c r="L556" s="87"/>
      <x:c r="M556" s="87"/>
    </x:row>
    <x:row r="557" ht="14.399999618530273">
      <x:c r="C557" s="86"/>
      <x:c r="D557" s="87"/>
      <x:c r="E557" s="87"/>
      <x:c r="I557" s="86"/>
      <x:c r="J557" s="86"/>
      <x:c r="K557" s="87"/>
      <x:c r="L557" s="87"/>
      <x:c r="M557" s="87"/>
    </x:row>
    <x:row r="558" ht="14.399999618530273">
      <x:c r="C558" s="86"/>
      <x:c r="D558" s="87"/>
      <x:c r="E558" s="87"/>
      <x:c r="I558" s="86"/>
      <x:c r="J558" s="86"/>
      <x:c r="K558" s="87"/>
      <x:c r="L558" s="87"/>
      <x:c r="M558" s="87"/>
    </x:row>
    <x:row r="559" ht="14.399999618530273">
      <x:c r="C559" s="86"/>
      <x:c r="D559" s="87"/>
      <x:c r="E559" s="87"/>
      <x:c r="I559" s="86"/>
      <x:c r="J559" s="86"/>
      <x:c r="K559" s="87"/>
      <x:c r="L559" s="87"/>
      <x:c r="M559" s="87"/>
    </x:row>
    <x:row r="560" ht="14.399999618530273">
      <x:c r="C560" s="86"/>
      <x:c r="D560" s="87"/>
      <x:c r="E560" s="87"/>
      <x:c r="I560" s="86"/>
      <x:c r="J560" s="86"/>
      <x:c r="K560" s="87"/>
      <x:c r="L560" s="87"/>
      <x:c r="M560" s="87"/>
    </x:row>
    <x:row r="561" ht="14.399999618530273">
      <x:c r="C561" s="86"/>
      <x:c r="D561" s="87"/>
      <x:c r="E561" s="87"/>
      <x:c r="I561" s="86"/>
      <x:c r="J561" s="86"/>
      <x:c r="K561" s="87"/>
      <x:c r="L561" s="87"/>
      <x:c r="M561" s="87"/>
    </x:row>
    <x:row r="562" ht="14.399999618530273">
      <x:c r="C562" s="86"/>
      <x:c r="D562" s="87"/>
      <x:c r="E562" s="87"/>
      <x:c r="I562" s="86"/>
      <x:c r="J562" s="86"/>
      <x:c r="K562" s="87"/>
      <x:c r="L562" s="87"/>
      <x:c r="M562" s="87"/>
    </x:row>
    <x:row r="563" ht="14.399999618530273">
      <x:c r="C563" s="86"/>
      <x:c r="D563" s="87"/>
      <x:c r="E563" s="87"/>
      <x:c r="I563" s="86"/>
      <x:c r="J563" s="86"/>
      <x:c r="K563" s="87"/>
      <x:c r="L563" s="87"/>
      <x:c r="M563" s="87"/>
    </x:row>
    <x:row r="564" ht="14.399999618530273">
      <x:c r="C564" s="86"/>
      <x:c r="D564" s="87"/>
      <x:c r="E564" s="87"/>
      <x:c r="I564" s="86"/>
      <x:c r="J564" s="86"/>
      <x:c r="K564" s="87"/>
      <x:c r="L564" s="87"/>
      <x:c r="M564" s="87"/>
    </x:row>
    <x:row r="565" ht="14.399999618530273">
      <x:c r="C565" s="86"/>
      <x:c r="D565" s="87"/>
      <x:c r="E565" s="87"/>
      <x:c r="I565" s="86"/>
      <x:c r="J565" s="86"/>
      <x:c r="K565" s="87"/>
      <x:c r="L565" s="87"/>
      <x:c r="M565" s="87"/>
    </x:row>
    <x:row r="566" ht="14.399999618530273">
      <x:c r="C566" s="86"/>
      <x:c r="D566" s="87"/>
      <x:c r="E566" s="87"/>
      <x:c r="I566" s="86"/>
      <x:c r="J566" s="86"/>
      <x:c r="K566" s="87"/>
      <x:c r="L566" s="87"/>
      <x:c r="M566" s="87"/>
    </x:row>
    <x:row r="567" ht="14.399999618530273">
      <x:c r="C567" s="86"/>
      <x:c r="D567" s="87"/>
      <x:c r="E567" s="87"/>
      <x:c r="I567" s="86"/>
      <x:c r="J567" s="86"/>
      <x:c r="K567" s="87"/>
      <x:c r="L567" s="87"/>
      <x:c r="M567" s="87"/>
    </x:row>
    <x:row r="568" ht="14.399999618530273">
      <x:c r="C568" s="86"/>
      <x:c r="D568" s="87"/>
      <x:c r="E568" s="87"/>
      <x:c r="I568" s="86"/>
      <x:c r="J568" s="86"/>
      <x:c r="K568" s="87"/>
      <x:c r="L568" s="87"/>
      <x:c r="M568" s="87"/>
    </x:row>
    <x:row r="569" ht="14.399999618530273">
      <x:c r="C569" s="86"/>
      <x:c r="D569" s="87"/>
      <x:c r="E569" s="87"/>
      <x:c r="I569" s="86"/>
      <x:c r="J569" s="86"/>
      <x:c r="K569" s="87"/>
      <x:c r="L569" s="87"/>
      <x:c r="M569" s="87"/>
    </x:row>
    <x:row r="570" ht="14.399999618530273">
      <x:c r="C570" s="86"/>
      <x:c r="D570" s="87"/>
      <x:c r="E570" s="87"/>
      <x:c r="I570" s="86"/>
      <x:c r="J570" s="86"/>
      <x:c r="K570" s="87"/>
      <x:c r="L570" s="87"/>
      <x:c r="M570" s="87"/>
    </x:row>
    <x:row r="571" ht="14.399999618530273">
      <x:c r="C571" s="86"/>
      <x:c r="D571" s="87"/>
      <x:c r="E571" s="87"/>
      <x:c r="I571" s="86"/>
      <x:c r="J571" s="86"/>
      <x:c r="K571" s="87"/>
      <x:c r="L571" s="87"/>
      <x:c r="M571" s="87"/>
    </x:row>
    <x:row r="572" ht="14.399999618530273">
      <x:c r="C572" s="86"/>
      <x:c r="D572" s="87"/>
      <x:c r="E572" s="87"/>
      <x:c r="I572" s="86"/>
      <x:c r="J572" s="86"/>
      <x:c r="K572" s="87"/>
      <x:c r="L572" s="87"/>
      <x:c r="M572" s="87"/>
    </x:row>
    <x:row r="573" ht="14.399999618530273">
      <x:c r="C573" s="86"/>
      <x:c r="D573" s="87"/>
      <x:c r="E573" s="87"/>
      <x:c r="I573" s="86"/>
      <x:c r="J573" s="86"/>
      <x:c r="K573" s="87"/>
      <x:c r="L573" s="87"/>
      <x:c r="M573" s="87"/>
    </x:row>
    <x:row r="574" ht="14.399999618530273">
      <x:c r="C574" s="86"/>
      <x:c r="D574" s="87"/>
      <x:c r="E574" s="87"/>
      <x:c r="I574" s="86"/>
      <x:c r="J574" s="86"/>
      <x:c r="K574" s="87"/>
      <x:c r="L574" s="87"/>
      <x:c r="M574" s="87"/>
    </x:row>
    <x:row r="575" ht="14.399999618530273">
      <x:c r="C575" s="86"/>
      <x:c r="D575" s="87"/>
      <x:c r="E575" s="87"/>
      <x:c r="I575" s="86"/>
      <x:c r="J575" s="86"/>
      <x:c r="K575" s="87"/>
      <x:c r="L575" s="87"/>
      <x:c r="M575" s="87"/>
    </x:row>
    <x:row r="576" ht="14.399999618530273">
      <x:c r="C576" s="86"/>
      <x:c r="D576" s="87"/>
      <x:c r="E576" s="87"/>
      <x:c r="I576" s="86"/>
      <x:c r="J576" s="86"/>
      <x:c r="K576" s="87"/>
      <x:c r="L576" s="87"/>
      <x:c r="M576" s="87"/>
    </x:row>
    <x:row r="577" ht="14.399999618530273">
      <x:c r="C577" s="86"/>
      <x:c r="D577" s="87"/>
      <x:c r="E577" s="87"/>
      <x:c r="I577" s="86"/>
      <x:c r="J577" s="86"/>
      <x:c r="K577" s="87"/>
      <x:c r="L577" s="87"/>
      <x:c r="M577" s="87"/>
    </x:row>
    <x:row r="578" ht="14.399999618530273">
      <x:c r="C578" s="86"/>
      <x:c r="D578" s="87"/>
      <x:c r="E578" s="87"/>
      <x:c r="I578" s="86"/>
      <x:c r="J578" s="86"/>
      <x:c r="K578" s="87"/>
      <x:c r="L578" s="87"/>
      <x:c r="M578" s="87"/>
    </x:row>
    <x:row r="579" ht="14.399999618530273">
      <x:c r="C579" s="86"/>
      <x:c r="D579" s="87"/>
      <x:c r="E579" s="87"/>
      <x:c r="I579" s="86"/>
      <x:c r="J579" s="86"/>
      <x:c r="K579" s="87"/>
      <x:c r="L579" s="87"/>
      <x:c r="M579" s="87"/>
    </x:row>
    <x:row r="580" ht="14.399999618530273">
      <x:c r="C580" s="86"/>
      <x:c r="D580" s="87"/>
      <x:c r="E580" s="87"/>
      <x:c r="I580" s="86"/>
      <x:c r="J580" s="86"/>
      <x:c r="K580" s="87"/>
      <x:c r="L580" s="87"/>
      <x:c r="M580" s="87"/>
    </x:row>
    <x:row r="581" ht="14.399999618530273">
      <x:c r="C581" s="86"/>
      <x:c r="D581" s="87"/>
      <x:c r="E581" s="87"/>
      <x:c r="I581" s="86"/>
      <x:c r="J581" s="86"/>
      <x:c r="K581" s="87"/>
      <x:c r="L581" s="87"/>
      <x:c r="M581" s="87"/>
    </x:row>
    <x:row r="582" ht="14.399999618530273">
      <x:c r="C582" s="86"/>
      <x:c r="D582" s="87"/>
      <x:c r="E582" s="87"/>
      <x:c r="I582" s="86"/>
      <x:c r="J582" s="86"/>
      <x:c r="K582" s="87"/>
      <x:c r="L582" s="87"/>
      <x:c r="M582" s="87"/>
    </x:row>
    <x:row r="583" ht="14.399999618530273">
      <x:c r="C583" s="86"/>
      <x:c r="D583" s="87"/>
      <x:c r="E583" s="87"/>
      <x:c r="I583" s="86"/>
      <x:c r="J583" s="86"/>
      <x:c r="K583" s="87"/>
      <x:c r="L583" s="87"/>
      <x:c r="M583" s="87"/>
    </x:row>
    <x:row r="584" ht="14.399999618530273">
      <x:c r="C584" s="86"/>
      <x:c r="D584" s="87"/>
      <x:c r="E584" s="87"/>
      <x:c r="I584" s="86"/>
      <x:c r="J584" s="86"/>
      <x:c r="K584" s="87"/>
      <x:c r="L584" s="87"/>
      <x:c r="M584" s="87"/>
    </x:row>
    <x:row r="585" ht="14.399999618530273">
      <x:c r="C585" s="86"/>
      <x:c r="D585" s="87"/>
      <x:c r="E585" s="87"/>
      <x:c r="I585" s="86"/>
      <x:c r="J585" s="86"/>
      <x:c r="K585" s="87"/>
      <x:c r="L585" s="87"/>
      <x:c r="M585" s="87"/>
    </x:row>
    <x:row r="586" ht="14.399999618530273">
      <x:c r="C586" s="86"/>
      <x:c r="D586" s="87"/>
      <x:c r="E586" s="87"/>
      <x:c r="I586" s="86"/>
      <x:c r="J586" s="86"/>
      <x:c r="K586" s="87"/>
      <x:c r="L586" s="87"/>
      <x:c r="M586" s="87"/>
    </x:row>
    <x:row r="587" ht="14.399999618530273">
      <x:c r="C587" s="86"/>
      <x:c r="D587" s="87"/>
      <x:c r="E587" s="87"/>
      <x:c r="I587" s="86"/>
      <x:c r="J587" s="86"/>
      <x:c r="K587" s="87"/>
      <x:c r="L587" s="87"/>
      <x:c r="M587" s="87"/>
    </x:row>
    <x:row r="588" ht="14.399999618530273">
      <x:c r="C588" s="86"/>
      <x:c r="D588" s="87"/>
      <x:c r="E588" s="87"/>
      <x:c r="I588" s="86"/>
      <x:c r="J588" s="86"/>
      <x:c r="K588" s="87"/>
      <x:c r="L588" s="87"/>
      <x:c r="M588" s="87"/>
    </x:row>
    <x:row r="589" ht="14.399999618530273">
      <x:c r="C589" s="86"/>
      <x:c r="D589" s="87"/>
      <x:c r="E589" s="87"/>
      <x:c r="I589" s="86"/>
      <x:c r="J589" s="86"/>
      <x:c r="K589" s="87"/>
      <x:c r="L589" s="87"/>
      <x:c r="M589" s="87"/>
    </x:row>
    <x:row r="590" ht="14.399999618530273">
      <x:c r="C590" s="86"/>
      <x:c r="D590" s="87"/>
      <x:c r="E590" s="87"/>
      <x:c r="I590" s="86"/>
      <x:c r="J590" s="86"/>
      <x:c r="K590" s="87"/>
      <x:c r="L590" s="87"/>
      <x:c r="M590" s="87"/>
    </x:row>
    <x:row r="591" ht="14.399999618530273">
      <x:c r="C591" s="86"/>
      <x:c r="D591" s="87"/>
      <x:c r="E591" s="87"/>
      <x:c r="I591" s="86"/>
      <x:c r="J591" s="86"/>
      <x:c r="K591" s="87"/>
      <x:c r="L591" s="87"/>
      <x:c r="M591" s="87"/>
    </x:row>
    <x:row r="592" ht="14.399999618530273">
      <x:c r="C592" s="86"/>
      <x:c r="D592" s="87"/>
      <x:c r="E592" s="87"/>
      <x:c r="I592" s="86"/>
      <x:c r="J592" s="86"/>
      <x:c r="K592" s="87"/>
      <x:c r="L592" s="87"/>
      <x:c r="M592" s="87"/>
    </x:row>
    <x:row r="593" ht="14.399999618530273">
      <x:c r="C593" s="86"/>
      <x:c r="D593" s="87"/>
      <x:c r="E593" s="87"/>
      <x:c r="I593" s="86"/>
      <x:c r="J593" s="86"/>
      <x:c r="K593" s="87"/>
      <x:c r="L593" s="87"/>
      <x:c r="M593" s="87"/>
    </x:row>
    <x:row r="594" ht="14.399999618530273">
      <x:c r="C594" s="86"/>
      <x:c r="D594" s="87"/>
      <x:c r="E594" s="87"/>
      <x:c r="I594" s="86"/>
      <x:c r="J594" s="86"/>
      <x:c r="K594" s="87"/>
      <x:c r="L594" s="87"/>
      <x:c r="M594" s="87"/>
    </x:row>
    <x:row r="595" ht="14.399999618530273">
      <x:c r="C595" s="86"/>
      <x:c r="D595" s="87"/>
      <x:c r="E595" s="87"/>
      <x:c r="I595" s="86"/>
      <x:c r="J595" s="86"/>
      <x:c r="K595" s="87"/>
      <x:c r="L595" s="87"/>
      <x:c r="M595" s="87"/>
    </x:row>
    <x:row r="596" ht="14.399999618530273">
      <x:c r="C596" s="86"/>
      <x:c r="D596" s="87"/>
      <x:c r="E596" s="87"/>
      <x:c r="I596" s="86"/>
      <x:c r="J596" s="86"/>
      <x:c r="K596" s="87"/>
      <x:c r="L596" s="87"/>
      <x:c r="M596" s="87"/>
    </x:row>
    <x:row r="597" ht="14.399999618530273">
      <x:c r="C597" s="86"/>
      <x:c r="D597" s="87"/>
      <x:c r="E597" s="87"/>
      <x:c r="I597" s="86"/>
      <x:c r="J597" s="86"/>
      <x:c r="K597" s="87"/>
      <x:c r="L597" s="87"/>
      <x:c r="M597" s="87"/>
    </x:row>
    <x:row r="598" ht="14.399999618530273">
      <x:c r="C598" s="86"/>
      <x:c r="D598" s="87"/>
      <x:c r="E598" s="87"/>
      <x:c r="I598" s="86"/>
      <x:c r="J598" s="86"/>
      <x:c r="K598" s="87"/>
      <x:c r="L598" s="87"/>
      <x:c r="M598" s="87"/>
    </x:row>
    <x:row r="599" ht="14.399999618530273">
      <x:c r="C599" s="86"/>
      <x:c r="D599" s="87"/>
      <x:c r="E599" s="87"/>
      <x:c r="I599" s="86"/>
      <x:c r="J599" s="86"/>
      <x:c r="K599" s="87"/>
      <x:c r="L599" s="87"/>
      <x:c r="M599" s="87"/>
    </x:row>
    <x:row r="600" ht="14.399999618530273">
      <x:c r="C600" s="86"/>
      <x:c r="D600" s="87"/>
      <x:c r="E600" s="87"/>
      <x:c r="I600" s="86"/>
      <x:c r="J600" s="86"/>
      <x:c r="K600" s="87"/>
      <x:c r="L600" s="87"/>
      <x:c r="M600" s="87"/>
    </x:row>
    <x:row r="601" ht="14.399999618530273">
      <x:c r="C601" s="86"/>
      <x:c r="D601" s="87"/>
      <x:c r="E601" s="87"/>
      <x:c r="I601" s="86"/>
      <x:c r="J601" s="86"/>
      <x:c r="K601" s="87"/>
      <x:c r="L601" s="87"/>
      <x:c r="M601" s="87"/>
    </x:row>
    <x:row r="602" ht="14.399999618530273">
      <x:c r="C602" s="86"/>
      <x:c r="D602" s="87"/>
      <x:c r="E602" s="87"/>
      <x:c r="I602" s="86"/>
      <x:c r="J602" s="86"/>
      <x:c r="K602" s="87"/>
      <x:c r="L602" s="87"/>
      <x:c r="M602" s="87"/>
    </x:row>
    <x:row r="603" ht="14.399999618530273">
      <x:c r="C603" s="86"/>
      <x:c r="D603" s="87"/>
      <x:c r="E603" s="87"/>
      <x:c r="I603" s="86"/>
      <x:c r="J603" s="86"/>
      <x:c r="K603" s="87"/>
      <x:c r="L603" s="87"/>
      <x:c r="M603" s="87"/>
    </x:row>
    <x:row r="604" ht="14.399999618530273">
      <x:c r="C604" s="86"/>
      <x:c r="D604" s="87"/>
      <x:c r="E604" s="87"/>
      <x:c r="I604" s="86"/>
      <x:c r="J604" s="86"/>
      <x:c r="K604" s="87"/>
      <x:c r="L604" s="87"/>
      <x:c r="M604" s="87"/>
    </x:row>
    <x:row r="605" ht="14.399999618530273">
      <x:c r="C605" s="86"/>
      <x:c r="D605" s="87"/>
      <x:c r="E605" s="87"/>
      <x:c r="I605" s="86"/>
      <x:c r="J605" s="86"/>
      <x:c r="K605" s="87"/>
      <x:c r="L605" s="87"/>
      <x:c r="M605" s="87"/>
    </x:row>
    <x:row r="606" ht="14.399999618530273">
      <x:c r="C606" s="86"/>
      <x:c r="D606" s="87"/>
      <x:c r="E606" s="87"/>
      <x:c r="I606" s="86"/>
      <x:c r="J606" s="86"/>
      <x:c r="K606" s="87"/>
      <x:c r="L606" s="87"/>
      <x:c r="M606" s="87"/>
    </x:row>
    <x:row r="607" ht="14.399999618530273">
      <x:c r="C607" s="86"/>
      <x:c r="D607" s="87"/>
      <x:c r="E607" s="87"/>
      <x:c r="I607" s="86"/>
      <x:c r="J607" s="86"/>
      <x:c r="K607" s="87"/>
      <x:c r="L607" s="87"/>
      <x:c r="M607" s="87"/>
    </x:row>
    <x:row r="608" ht="14.399999618530273">
      <x:c r="C608" s="86"/>
      <x:c r="D608" s="87"/>
      <x:c r="E608" s="87"/>
      <x:c r="I608" s="86"/>
      <x:c r="J608" s="86"/>
      <x:c r="K608" s="87"/>
      <x:c r="L608" s="87"/>
      <x:c r="M608" s="87"/>
    </x:row>
    <x:row r="609" ht="14.399999618530273">
      <x:c r="C609" s="86"/>
      <x:c r="D609" s="87"/>
      <x:c r="E609" s="87"/>
      <x:c r="I609" s="86"/>
      <x:c r="J609" s="86"/>
      <x:c r="K609" s="87"/>
      <x:c r="L609" s="87"/>
      <x:c r="M609" s="87"/>
    </x:row>
    <x:row r="610" ht="14.399999618530273">
      <x:c r="C610" s="86"/>
      <x:c r="D610" s="87"/>
      <x:c r="E610" s="87"/>
      <x:c r="I610" s="86"/>
      <x:c r="J610" s="86"/>
      <x:c r="K610" s="87"/>
      <x:c r="L610" s="87"/>
      <x:c r="M610" s="87"/>
    </x:row>
    <x:row r="611" ht="14.399999618530273">
      <x:c r="C611" s="86"/>
      <x:c r="D611" s="87"/>
      <x:c r="E611" s="87"/>
      <x:c r="I611" s="86"/>
      <x:c r="J611" s="86"/>
      <x:c r="K611" s="87"/>
      <x:c r="L611" s="87"/>
      <x:c r="M611" s="87"/>
    </x:row>
    <x:row r="612" ht="14.399999618530273">
      <x:c r="C612" s="86"/>
      <x:c r="D612" s="87"/>
      <x:c r="E612" s="87"/>
      <x:c r="I612" s="86"/>
      <x:c r="J612" s="86"/>
      <x:c r="K612" s="87"/>
      <x:c r="L612" s="87"/>
      <x:c r="M612" s="87"/>
    </x:row>
    <x:row r="613" ht="14.399999618530273">
      <x:c r="C613" s="86"/>
      <x:c r="D613" s="87"/>
      <x:c r="E613" s="87"/>
      <x:c r="I613" s="86"/>
      <x:c r="J613" s="86"/>
      <x:c r="K613" s="87"/>
      <x:c r="L613" s="87"/>
      <x:c r="M613" s="87"/>
    </x:row>
    <x:row r="614" ht="14.399999618530273">
      <x:c r="C614" s="86"/>
      <x:c r="D614" s="87"/>
      <x:c r="E614" s="87"/>
      <x:c r="I614" s="86"/>
      <x:c r="J614" s="86"/>
      <x:c r="K614" s="87"/>
      <x:c r="L614" s="87"/>
      <x:c r="M614" s="87"/>
    </x:row>
    <x:row r="615" ht="14.399999618530273">
      <x:c r="C615" s="86"/>
      <x:c r="D615" s="87"/>
      <x:c r="E615" s="87"/>
      <x:c r="I615" s="86"/>
      <x:c r="J615" s="86"/>
      <x:c r="K615" s="87"/>
      <x:c r="L615" s="87"/>
      <x:c r="M615" s="87"/>
    </x:row>
    <x:row r="616" ht="14.399999618530273">
      <x:c r="C616" s="86"/>
      <x:c r="D616" s="87"/>
      <x:c r="E616" s="87"/>
      <x:c r="I616" s="86"/>
      <x:c r="J616" s="86"/>
      <x:c r="K616" s="87"/>
      <x:c r="L616" s="87"/>
      <x:c r="M616" s="87"/>
    </x:row>
    <x:row r="617" ht="14.399999618530273">
      <x:c r="C617" s="86"/>
      <x:c r="D617" s="87"/>
      <x:c r="E617" s="87"/>
      <x:c r="I617" s="86"/>
      <x:c r="J617" s="86"/>
      <x:c r="K617" s="87"/>
      <x:c r="L617" s="87"/>
      <x:c r="M617" s="87"/>
    </x:row>
    <x:row r="618" ht="14.399999618530273">
      <x:c r="C618" s="86"/>
      <x:c r="D618" s="87"/>
      <x:c r="E618" s="87"/>
      <x:c r="I618" s="86"/>
      <x:c r="J618" s="86"/>
      <x:c r="K618" s="87"/>
      <x:c r="L618" s="87"/>
      <x:c r="M618" s="87"/>
    </x:row>
    <x:row r="619" ht="14.399999618530273">
      <x:c r="C619" s="86"/>
      <x:c r="D619" s="87"/>
      <x:c r="E619" s="87"/>
      <x:c r="I619" s="86"/>
      <x:c r="J619" s="86"/>
      <x:c r="K619" s="87"/>
      <x:c r="L619" s="87"/>
      <x:c r="M619" s="87"/>
    </x:row>
    <x:row r="620" ht="14.399999618530273">
      <x:c r="C620" s="86"/>
      <x:c r="D620" s="87"/>
      <x:c r="E620" s="87"/>
      <x:c r="I620" s="86"/>
      <x:c r="J620" s="86"/>
      <x:c r="K620" s="87"/>
      <x:c r="L620" s="87"/>
      <x:c r="M620" s="87"/>
    </x:row>
    <x:row r="621" ht="14.399999618530273">
      <x:c r="C621" s="86"/>
      <x:c r="D621" s="87"/>
      <x:c r="E621" s="87"/>
      <x:c r="I621" s="86"/>
      <x:c r="J621" s="86"/>
      <x:c r="K621" s="87"/>
      <x:c r="L621" s="87"/>
      <x:c r="M621" s="87"/>
    </x:row>
    <x:row r="622" ht="14.399999618530273">
      <x:c r="C622" s="86"/>
      <x:c r="D622" s="87"/>
      <x:c r="E622" s="87"/>
      <x:c r="I622" s="86"/>
      <x:c r="J622" s="86"/>
      <x:c r="K622" s="87"/>
      <x:c r="L622" s="87"/>
      <x:c r="M622" s="87"/>
    </x:row>
    <x:row r="623" ht="14.399999618530273">
      <x:c r="C623" s="86"/>
      <x:c r="D623" s="87"/>
      <x:c r="E623" s="87"/>
      <x:c r="I623" s="86"/>
      <x:c r="J623" s="86"/>
      <x:c r="K623" s="87"/>
      <x:c r="L623" s="87"/>
      <x:c r="M623" s="87"/>
    </x:row>
    <x:row r="624" ht="14.399999618530273">
      <x:c r="C624" s="86"/>
      <x:c r="D624" s="87"/>
      <x:c r="E624" s="87"/>
      <x:c r="I624" s="86"/>
      <x:c r="J624" s="86"/>
      <x:c r="K624" s="87"/>
      <x:c r="L624" s="87"/>
      <x:c r="M624" s="87"/>
    </x:row>
    <x:row r="625" ht="14.399999618530273">
      <x:c r="C625" s="86"/>
      <x:c r="D625" s="87"/>
      <x:c r="E625" s="87"/>
      <x:c r="I625" s="86"/>
      <x:c r="J625" s="86"/>
      <x:c r="K625" s="87"/>
      <x:c r="L625" s="87"/>
      <x:c r="M625" s="87"/>
    </x:row>
    <x:row r="626" ht="14.399999618530273">
      <x:c r="C626" s="86"/>
      <x:c r="D626" s="87"/>
      <x:c r="E626" s="87"/>
      <x:c r="I626" s="86"/>
      <x:c r="J626" s="86"/>
      <x:c r="K626" s="87"/>
      <x:c r="L626" s="87"/>
      <x:c r="M626" s="87"/>
    </x:row>
    <x:row r="627" ht="14.399999618530273">
      <x:c r="C627" s="86"/>
      <x:c r="D627" s="87"/>
      <x:c r="E627" s="87"/>
      <x:c r="I627" s="86"/>
      <x:c r="J627" s="86"/>
      <x:c r="K627" s="87"/>
      <x:c r="L627" s="87"/>
      <x:c r="M627" s="87"/>
    </x:row>
    <x:row r="628" ht="14.399999618530273">
      <x:c r="C628" s="86"/>
      <x:c r="D628" s="87"/>
      <x:c r="E628" s="87"/>
      <x:c r="I628" s="86"/>
      <x:c r="J628" s="86"/>
      <x:c r="K628" s="87"/>
      <x:c r="L628" s="87"/>
      <x:c r="M628" s="87"/>
    </x:row>
    <x:row r="629" ht="14.399999618530273">
      <x:c r="C629" s="86"/>
      <x:c r="D629" s="87"/>
      <x:c r="E629" s="87"/>
      <x:c r="I629" s="86"/>
      <x:c r="J629" s="86"/>
      <x:c r="K629" s="87"/>
      <x:c r="L629" s="87"/>
      <x:c r="M629" s="87"/>
    </x:row>
    <x:row r="630" ht="14.399999618530273">
      <x:c r="C630" s="86"/>
      <x:c r="D630" s="87"/>
      <x:c r="E630" s="87"/>
      <x:c r="I630" s="86"/>
      <x:c r="J630" s="86"/>
      <x:c r="K630" s="87"/>
      <x:c r="L630" s="87"/>
      <x:c r="M630" s="87"/>
    </x:row>
    <x:row r="631" ht="14.399999618530273">
      <x:c r="C631" s="86"/>
      <x:c r="D631" s="87"/>
      <x:c r="E631" s="87"/>
      <x:c r="I631" s="86"/>
      <x:c r="J631" s="86"/>
      <x:c r="K631" s="87"/>
      <x:c r="L631" s="87"/>
      <x:c r="M631" s="87"/>
    </x:row>
    <x:row r="632" ht="14.399999618530273">
      <x:c r="C632" s="86"/>
      <x:c r="D632" s="87"/>
      <x:c r="E632" s="87"/>
      <x:c r="I632" s="86"/>
      <x:c r="J632" s="86"/>
      <x:c r="K632" s="87"/>
      <x:c r="L632" s="87"/>
      <x:c r="M632" s="87"/>
    </x:row>
    <x:row r="633" ht="14.399999618530273">
      <x:c r="C633" s="86"/>
      <x:c r="D633" s="87"/>
      <x:c r="E633" s="87"/>
      <x:c r="I633" s="86"/>
      <x:c r="J633" s="86"/>
      <x:c r="K633" s="87"/>
      <x:c r="L633" s="87"/>
      <x:c r="M633" s="87"/>
    </x:row>
    <x:row r="634" ht="14.399999618530273">
      <x:c r="C634" s="86"/>
      <x:c r="D634" s="87"/>
      <x:c r="E634" s="87"/>
      <x:c r="I634" s="86"/>
      <x:c r="J634" s="86"/>
      <x:c r="K634" s="87"/>
      <x:c r="L634" s="87"/>
      <x:c r="M634" s="87"/>
    </x:row>
    <x:row r="635" ht="14.399999618530273">
      <x:c r="C635" s="86"/>
      <x:c r="D635" s="87"/>
      <x:c r="E635" s="87"/>
      <x:c r="I635" s="86"/>
      <x:c r="J635" s="86"/>
      <x:c r="K635" s="87"/>
      <x:c r="L635" s="87"/>
      <x:c r="M635" s="87"/>
    </x:row>
    <x:row r="636" ht="14.399999618530273">
      <x:c r="C636" s="86"/>
      <x:c r="D636" s="87"/>
      <x:c r="E636" s="87"/>
      <x:c r="I636" s="86"/>
      <x:c r="J636" s="86"/>
      <x:c r="K636" s="87"/>
      <x:c r="L636" s="87"/>
      <x:c r="M636" s="87"/>
    </x:row>
    <x:row r="637" ht="14.399999618530273">
      <x:c r="C637" s="86"/>
      <x:c r="D637" s="87"/>
      <x:c r="E637" s="87"/>
      <x:c r="I637" s="86"/>
      <x:c r="J637" s="86"/>
      <x:c r="K637" s="87"/>
      <x:c r="L637" s="87"/>
      <x:c r="M637" s="87"/>
    </x:row>
    <x:row r="638" ht="14.399999618530273">
      <x:c r="C638" s="86"/>
      <x:c r="D638" s="87"/>
      <x:c r="E638" s="87"/>
      <x:c r="I638" s="86"/>
      <x:c r="J638" s="86"/>
      <x:c r="K638" s="87"/>
      <x:c r="L638" s="87"/>
      <x:c r="M638" s="87"/>
    </x:row>
    <x:row r="639" ht="14.399999618530273">
      <x:c r="C639" s="86"/>
      <x:c r="D639" s="87"/>
      <x:c r="E639" s="87"/>
      <x:c r="I639" s="86"/>
      <x:c r="J639" s="86"/>
      <x:c r="K639" s="87"/>
      <x:c r="L639" s="87"/>
      <x:c r="M639" s="87"/>
    </x:row>
    <x:row r="640" ht="14.399999618530273">
      <x:c r="C640" s="86"/>
      <x:c r="D640" s="87"/>
      <x:c r="E640" s="87"/>
      <x:c r="I640" s="86"/>
      <x:c r="J640" s="86"/>
      <x:c r="K640" s="87"/>
      <x:c r="L640" s="87"/>
      <x:c r="M640" s="87"/>
    </x:row>
    <x:row r="641" ht="14.399999618530273">
      <x:c r="C641" s="86"/>
      <x:c r="D641" s="87"/>
      <x:c r="E641" s="87"/>
      <x:c r="I641" s="86"/>
      <x:c r="J641" s="86"/>
      <x:c r="K641" s="87"/>
      <x:c r="L641" s="87"/>
      <x:c r="M641" s="87"/>
    </x:row>
    <x:row r="642" ht="14.399999618530273">
      <x:c r="C642" s="86"/>
      <x:c r="D642" s="87"/>
      <x:c r="E642" s="87"/>
      <x:c r="I642" s="86"/>
      <x:c r="J642" s="86"/>
      <x:c r="K642" s="87"/>
      <x:c r="L642" s="87"/>
      <x:c r="M642" s="87"/>
    </x:row>
    <x:row r="643" ht="14.399999618530273">
      <x:c r="C643" s="86"/>
      <x:c r="D643" s="87"/>
      <x:c r="E643" s="87"/>
      <x:c r="I643" s="86"/>
      <x:c r="J643" s="86"/>
      <x:c r="K643" s="87"/>
      <x:c r="L643" s="87"/>
      <x:c r="M643" s="87"/>
    </x:row>
    <x:row r="644" ht="14.399999618530273">
      <x:c r="C644" s="86"/>
      <x:c r="D644" s="87"/>
      <x:c r="E644" s="87"/>
      <x:c r="I644" s="86"/>
      <x:c r="J644" s="86"/>
      <x:c r="K644" s="87"/>
      <x:c r="L644" s="87"/>
      <x:c r="M644" s="87"/>
    </x:row>
    <x:row r="645" ht="14.399999618530273">
      <x:c r="C645" s="86"/>
      <x:c r="D645" s="87"/>
      <x:c r="E645" s="87"/>
      <x:c r="I645" s="86"/>
      <x:c r="J645" s="86"/>
      <x:c r="K645" s="87"/>
      <x:c r="L645" s="87"/>
      <x:c r="M645" s="87"/>
    </x:row>
    <x:row r="646" ht="14.399999618530273">
      <x:c r="C646" s="86"/>
      <x:c r="D646" s="87"/>
      <x:c r="E646" s="87"/>
      <x:c r="I646" s="86"/>
      <x:c r="J646" s="86"/>
      <x:c r="K646" s="87"/>
      <x:c r="L646" s="87"/>
      <x:c r="M646" s="87"/>
    </x:row>
    <x:row r="647" ht="14.399999618530273">
      <x:c r="C647" s="86"/>
      <x:c r="D647" s="87"/>
      <x:c r="E647" s="87"/>
      <x:c r="I647" s="86"/>
      <x:c r="J647" s="86"/>
      <x:c r="K647" s="87"/>
      <x:c r="L647" s="87"/>
      <x:c r="M647" s="87"/>
    </x:row>
    <x:row r="648" ht="14.399999618530273">
      <x:c r="C648" s="86"/>
      <x:c r="D648" s="87"/>
      <x:c r="E648" s="87"/>
      <x:c r="I648" s="86"/>
      <x:c r="J648" s="86"/>
      <x:c r="K648" s="87"/>
      <x:c r="L648" s="87"/>
      <x:c r="M648" s="87"/>
    </x:row>
    <x:row r="649" ht="14.399999618530273">
      <x:c r="C649" s="86"/>
      <x:c r="D649" s="87"/>
      <x:c r="E649" s="87"/>
      <x:c r="I649" s="86"/>
      <x:c r="J649" s="86"/>
      <x:c r="K649" s="87"/>
      <x:c r="L649" s="87"/>
      <x:c r="M649" s="87"/>
    </x:row>
    <x:row r="650" ht="14.399999618530273">
      <x:c r="C650" s="86"/>
      <x:c r="D650" s="87"/>
      <x:c r="E650" s="87"/>
      <x:c r="I650" s="86"/>
      <x:c r="J650" s="86"/>
      <x:c r="K650" s="87"/>
      <x:c r="L650" s="87"/>
      <x:c r="M650" s="87"/>
    </x:row>
    <x:row r="651" ht="14.399999618530273">
      <x:c r="C651" s="86"/>
      <x:c r="D651" s="87"/>
      <x:c r="E651" s="87"/>
      <x:c r="I651" s="86"/>
      <x:c r="J651" s="86"/>
      <x:c r="K651" s="87"/>
      <x:c r="L651" s="87"/>
      <x:c r="M651" s="87"/>
    </x:row>
    <x:row r="652" ht="14.399999618530273">
      <x:c r="C652" s="86"/>
      <x:c r="D652" s="87"/>
      <x:c r="E652" s="87"/>
      <x:c r="I652" s="86"/>
      <x:c r="J652" s="86"/>
      <x:c r="K652" s="87"/>
      <x:c r="L652" s="87"/>
      <x:c r="M652" s="87"/>
    </x:row>
    <x:row r="653" ht="14.399999618530273">
      <x:c r="C653" s="86"/>
      <x:c r="D653" s="87"/>
      <x:c r="E653" s="87"/>
      <x:c r="I653" s="86"/>
      <x:c r="J653" s="86"/>
      <x:c r="K653" s="87"/>
      <x:c r="L653" s="87"/>
      <x:c r="M653" s="87"/>
    </x:row>
    <x:row r="654" ht="14.399999618530273">
      <x:c r="C654" s="86"/>
      <x:c r="D654" s="87"/>
      <x:c r="E654" s="87"/>
      <x:c r="I654" s="86"/>
      <x:c r="J654" s="86"/>
      <x:c r="K654" s="87"/>
      <x:c r="L654" s="87"/>
      <x:c r="M654" s="87"/>
    </x:row>
    <x:row r="655" ht="14.399999618530273">
      <x:c r="C655" s="86"/>
      <x:c r="D655" s="87"/>
      <x:c r="E655" s="87"/>
      <x:c r="I655" s="86"/>
      <x:c r="J655" s="86"/>
      <x:c r="K655" s="87"/>
      <x:c r="L655" s="87"/>
      <x:c r="M655" s="87"/>
    </x:row>
    <x:row r="656" ht="14.399999618530273">
      <x:c r="C656" s="86"/>
      <x:c r="D656" s="87"/>
      <x:c r="E656" s="87"/>
      <x:c r="I656" s="86"/>
      <x:c r="J656" s="86"/>
      <x:c r="K656" s="87"/>
      <x:c r="L656" s="87"/>
      <x:c r="M656" s="87"/>
    </x:row>
    <x:row r="657" ht="14.399999618530273">
      <x:c r="C657" s="86"/>
      <x:c r="D657" s="87"/>
      <x:c r="E657" s="87"/>
      <x:c r="I657" s="86"/>
      <x:c r="J657" s="86"/>
      <x:c r="K657" s="87"/>
      <x:c r="L657" s="87"/>
      <x:c r="M657" s="87"/>
    </x:row>
    <x:row r="658" ht="14.399999618530273">
      <x:c r="C658" s="86"/>
      <x:c r="D658" s="87"/>
      <x:c r="E658" s="87"/>
      <x:c r="I658" s="86"/>
      <x:c r="J658" s="86"/>
      <x:c r="K658" s="87"/>
      <x:c r="L658" s="87"/>
      <x:c r="M658" s="87"/>
    </x:row>
    <x:row r="659" ht="14.399999618530273">
      <x:c r="C659" s="86"/>
      <x:c r="D659" s="87"/>
      <x:c r="E659" s="87"/>
      <x:c r="I659" s="86"/>
      <x:c r="J659" s="86"/>
      <x:c r="K659" s="87"/>
      <x:c r="L659" s="87"/>
      <x:c r="M659" s="87"/>
    </x:row>
    <x:row r="660" ht="14.399999618530273">
      <x:c r="C660" s="86"/>
      <x:c r="D660" s="87"/>
      <x:c r="E660" s="87"/>
      <x:c r="I660" s="86"/>
      <x:c r="J660" s="86"/>
      <x:c r="K660" s="87"/>
      <x:c r="L660" s="87"/>
      <x:c r="M660" s="87"/>
    </x:row>
    <x:row r="661" ht="14.399999618530273">
      <x:c r="C661" s="86"/>
      <x:c r="D661" s="87"/>
      <x:c r="E661" s="87"/>
      <x:c r="I661" s="86"/>
      <x:c r="J661" s="86"/>
      <x:c r="K661" s="87"/>
      <x:c r="L661" s="87"/>
      <x:c r="M661" s="87"/>
    </x:row>
    <x:row r="662" ht="14.399999618530273">
      <x:c r="C662" s="86"/>
      <x:c r="D662" s="87"/>
      <x:c r="E662" s="87"/>
      <x:c r="I662" s="86"/>
      <x:c r="J662" s="86"/>
      <x:c r="K662" s="87"/>
      <x:c r="L662" s="87"/>
      <x:c r="M662" s="87"/>
    </x:row>
    <x:row r="663" ht="14.399999618530273">
      <x:c r="C663" s="86"/>
      <x:c r="D663" s="87"/>
      <x:c r="E663" s="87"/>
      <x:c r="I663" s="86"/>
      <x:c r="J663" s="86"/>
      <x:c r="K663" s="87"/>
      <x:c r="L663" s="87"/>
      <x:c r="M663" s="87"/>
    </x:row>
    <x:row r="664" ht="14.399999618530273">
      <x:c r="C664" s="86"/>
      <x:c r="D664" s="87"/>
      <x:c r="E664" s="87"/>
      <x:c r="I664" s="86"/>
      <x:c r="J664" s="86"/>
      <x:c r="K664" s="87"/>
      <x:c r="L664" s="87"/>
      <x:c r="M664" s="87"/>
    </x:row>
    <x:row r="665" ht="14.399999618530273">
      <x:c r="C665" s="86"/>
      <x:c r="D665" s="87"/>
      <x:c r="E665" s="87"/>
      <x:c r="I665" s="86"/>
      <x:c r="J665" s="86"/>
      <x:c r="K665" s="87"/>
      <x:c r="L665" s="87"/>
      <x:c r="M665" s="87"/>
    </x:row>
    <x:row r="666" ht="14.399999618530273">
      <x:c r="C666" s="86"/>
      <x:c r="D666" s="87"/>
      <x:c r="E666" s="87"/>
      <x:c r="I666" s="86"/>
      <x:c r="J666" s="86"/>
      <x:c r="K666" s="87"/>
      <x:c r="L666" s="87"/>
      <x:c r="M666" s="87"/>
    </x:row>
    <x:row r="667" ht="14.399999618530273">
      <x:c r="C667" s="86"/>
      <x:c r="D667" s="87"/>
      <x:c r="E667" s="87"/>
      <x:c r="I667" s="86"/>
      <x:c r="J667" s="86"/>
      <x:c r="K667" s="87"/>
      <x:c r="L667" s="87"/>
      <x:c r="M667" s="87"/>
    </x:row>
    <x:row r="668" ht="14.399999618530273">
      <x:c r="C668" s="86"/>
      <x:c r="D668" s="87"/>
      <x:c r="E668" s="87"/>
      <x:c r="I668" s="86"/>
      <x:c r="J668" s="86"/>
      <x:c r="K668" s="87"/>
      <x:c r="L668" s="87"/>
      <x:c r="M668" s="87"/>
    </x:row>
    <x:row r="669" ht="14.399999618530273">
      <x:c r="C669" s="86"/>
      <x:c r="D669" s="87"/>
      <x:c r="E669" s="87"/>
      <x:c r="I669" s="86"/>
      <x:c r="J669" s="86"/>
      <x:c r="K669" s="87"/>
      <x:c r="L669" s="87"/>
      <x:c r="M669" s="87"/>
    </x:row>
    <x:row r="670" ht="14.399999618530273">
      <x:c r="C670" s="86"/>
      <x:c r="D670" s="87"/>
      <x:c r="E670" s="87"/>
      <x:c r="I670" s="86"/>
      <x:c r="J670" s="86"/>
      <x:c r="K670" s="87"/>
      <x:c r="L670" s="87"/>
      <x:c r="M670" s="87"/>
    </x:row>
    <x:row r="671" ht="14.399999618530273">
      <x:c r="C671" s="86"/>
      <x:c r="D671" s="87"/>
      <x:c r="E671" s="87"/>
      <x:c r="I671" s="86"/>
      <x:c r="J671" s="86"/>
      <x:c r="K671" s="87"/>
      <x:c r="L671" s="87"/>
      <x:c r="M671" s="87"/>
    </x:row>
    <x:row r="672" ht="14.399999618530273">
      <x:c r="C672" s="86"/>
      <x:c r="D672" s="87"/>
      <x:c r="E672" s="87"/>
      <x:c r="I672" s="86"/>
      <x:c r="J672" s="86"/>
      <x:c r="K672" s="87"/>
      <x:c r="L672" s="87"/>
      <x:c r="M672" s="87"/>
    </x:row>
    <x:row r="673" ht="14.399999618530273">
      <x:c r="C673" s="86"/>
      <x:c r="D673" s="87"/>
      <x:c r="E673" s="87"/>
      <x:c r="I673" s="86"/>
      <x:c r="J673" s="86"/>
      <x:c r="K673" s="87"/>
      <x:c r="L673" s="87"/>
      <x:c r="M673" s="87"/>
    </x:row>
    <x:row r="674" ht="14.399999618530273">
      <x:c r="C674" s="86"/>
      <x:c r="D674" s="87"/>
      <x:c r="E674" s="87"/>
      <x:c r="I674" s="86"/>
      <x:c r="J674" s="86"/>
      <x:c r="K674" s="87"/>
      <x:c r="L674" s="87"/>
      <x:c r="M674" s="87"/>
    </x:row>
    <x:row r="675" ht="14.399999618530273">
      <x:c r="C675" s="86"/>
      <x:c r="D675" s="87"/>
      <x:c r="E675" s="87"/>
      <x:c r="I675" s="86"/>
      <x:c r="J675" s="86"/>
      <x:c r="K675" s="87"/>
      <x:c r="L675" s="87"/>
      <x:c r="M675" s="87"/>
    </x:row>
    <x:row r="676" ht="14.399999618530273">
      <x:c r="C676" s="86"/>
      <x:c r="D676" s="87"/>
      <x:c r="E676" s="87"/>
      <x:c r="I676" s="86"/>
      <x:c r="J676" s="86"/>
      <x:c r="K676" s="87"/>
      <x:c r="L676" s="87"/>
      <x:c r="M676" s="87"/>
    </x:row>
    <x:row r="677" ht="14.399999618530273">
      <x:c r="C677" s="86"/>
      <x:c r="D677" s="87"/>
      <x:c r="E677" s="87"/>
      <x:c r="I677" s="86"/>
      <x:c r="J677" s="86"/>
      <x:c r="K677" s="87"/>
      <x:c r="L677" s="87"/>
      <x:c r="M677" s="87"/>
    </x:row>
    <x:row r="678" ht="14.399999618530273">
      <x:c r="C678" s="86"/>
      <x:c r="D678" s="87"/>
      <x:c r="E678" s="87"/>
      <x:c r="I678" s="86"/>
      <x:c r="J678" s="86"/>
      <x:c r="K678" s="87"/>
      <x:c r="L678" s="87"/>
      <x:c r="M678" s="87"/>
    </x:row>
    <x:row r="679" ht="14.399999618530273">
      <x:c r="C679" s="86"/>
      <x:c r="D679" s="87"/>
      <x:c r="E679" s="87"/>
      <x:c r="I679" s="86"/>
      <x:c r="J679" s="86"/>
      <x:c r="K679" s="87"/>
      <x:c r="L679" s="87"/>
      <x:c r="M679" s="87"/>
    </x:row>
    <x:row r="680" ht="14.399999618530273">
      <x:c r="C680" s="86"/>
      <x:c r="D680" s="87"/>
      <x:c r="E680" s="87"/>
      <x:c r="I680" s="86"/>
      <x:c r="J680" s="86"/>
      <x:c r="K680" s="87"/>
      <x:c r="L680" s="87"/>
      <x:c r="M680" s="87"/>
    </x:row>
    <x:row r="681" ht="14.399999618530273">
      <x:c r="C681" s="86"/>
      <x:c r="D681" s="87"/>
      <x:c r="E681" s="87"/>
      <x:c r="I681" s="86"/>
      <x:c r="J681" s="86"/>
      <x:c r="K681" s="87"/>
      <x:c r="L681" s="87"/>
      <x:c r="M681" s="87"/>
    </x:row>
    <x:row r="682" ht="14.399999618530273">
      <x:c r="C682" s="86"/>
      <x:c r="D682" s="87"/>
      <x:c r="E682" s="87"/>
      <x:c r="I682" s="86"/>
      <x:c r="J682" s="86"/>
      <x:c r="K682" s="87"/>
      <x:c r="L682" s="87"/>
      <x:c r="M682" s="87"/>
    </x:row>
    <x:row r="683" ht="14.399999618530273">
      <x:c r="C683" s="86"/>
      <x:c r="D683" s="87"/>
      <x:c r="E683" s="87"/>
      <x:c r="I683" s="86"/>
      <x:c r="J683" s="86"/>
      <x:c r="K683" s="87"/>
      <x:c r="L683" s="87"/>
      <x:c r="M683" s="87"/>
    </x:row>
    <x:row r="684" ht="14.399999618530273">
      <x:c r="C684" s="86"/>
      <x:c r="D684" s="87"/>
      <x:c r="E684" s="87"/>
      <x:c r="I684" s="86"/>
      <x:c r="J684" s="86"/>
      <x:c r="K684" s="87"/>
      <x:c r="L684" s="87"/>
      <x:c r="M684" s="87"/>
    </x:row>
    <x:row r="685" ht="14.399999618530273">
      <x:c r="C685" s="86"/>
      <x:c r="D685" s="87"/>
      <x:c r="E685" s="87"/>
      <x:c r="I685" s="86"/>
      <x:c r="J685" s="86"/>
      <x:c r="K685" s="87"/>
      <x:c r="L685" s="87"/>
      <x:c r="M685" s="87"/>
    </x:row>
    <x:row r="686" ht="14.399999618530273">
      <x:c r="C686" s="86"/>
      <x:c r="D686" s="87"/>
      <x:c r="E686" s="87"/>
      <x:c r="I686" s="86"/>
      <x:c r="J686" s="86"/>
      <x:c r="K686" s="87"/>
      <x:c r="L686" s="87"/>
      <x:c r="M686" s="87"/>
    </x:row>
    <x:row r="687" ht="14.399999618530273">
      <x:c r="C687" s="86"/>
      <x:c r="D687" s="87"/>
      <x:c r="E687" s="87"/>
      <x:c r="I687" s="86"/>
      <x:c r="J687" s="86"/>
      <x:c r="K687" s="87"/>
      <x:c r="L687" s="87"/>
      <x:c r="M687" s="87"/>
    </x:row>
    <x:row r="688" ht="14.399999618530273">
      <x:c r="C688" s="86"/>
      <x:c r="D688" s="87"/>
      <x:c r="E688" s="87"/>
      <x:c r="I688" s="86"/>
      <x:c r="J688" s="86"/>
      <x:c r="K688" s="87"/>
      <x:c r="L688" s="87"/>
      <x:c r="M688" s="87"/>
    </x:row>
    <x:row r="689" ht="14.399999618530273">
      <x:c r="C689" s="86"/>
      <x:c r="D689" s="87"/>
      <x:c r="E689" s="87"/>
      <x:c r="I689" s="86"/>
      <x:c r="J689" s="86"/>
      <x:c r="K689" s="87"/>
      <x:c r="L689" s="87"/>
      <x:c r="M689" s="87"/>
    </x:row>
    <x:row r="690" ht="14.399999618530273">
      <x:c r="C690" s="86"/>
      <x:c r="D690" s="87"/>
      <x:c r="E690" s="87"/>
      <x:c r="I690" s="86"/>
      <x:c r="J690" s="86"/>
      <x:c r="K690" s="87"/>
      <x:c r="L690" s="87"/>
      <x:c r="M690" s="87"/>
    </x:row>
    <x:row r="691" ht="14.399999618530273">
      <x:c r="C691" s="86"/>
      <x:c r="D691" s="87"/>
      <x:c r="E691" s="87"/>
      <x:c r="I691" s="86"/>
      <x:c r="J691" s="86"/>
      <x:c r="K691" s="87"/>
      <x:c r="L691" s="87"/>
      <x:c r="M691" s="87"/>
    </x:row>
    <x:row r="692" ht="14.399999618530273">
      <x:c r="C692" s="86"/>
      <x:c r="D692" s="87"/>
      <x:c r="E692" s="87"/>
      <x:c r="I692" s="86"/>
      <x:c r="J692" s="86"/>
      <x:c r="K692" s="87"/>
      <x:c r="L692" s="87"/>
      <x:c r="M692" s="87"/>
    </x:row>
    <x:row r="693" ht="14.399999618530273">
      <x:c r="C693" s="86"/>
      <x:c r="D693" s="87"/>
      <x:c r="E693" s="87"/>
      <x:c r="I693" s="86"/>
      <x:c r="J693" s="86"/>
      <x:c r="K693" s="87"/>
      <x:c r="L693" s="87"/>
      <x:c r="M693" s="87"/>
    </x:row>
    <x:row r="694" ht="14.399999618530273">
      <x:c r="C694" s="86"/>
      <x:c r="D694" s="87"/>
      <x:c r="E694" s="87"/>
      <x:c r="I694" s="86"/>
      <x:c r="J694" s="86"/>
      <x:c r="K694" s="87"/>
      <x:c r="L694" s="87"/>
      <x:c r="M694" s="87"/>
    </x:row>
    <x:row r="695" ht="14.399999618530273">
      <x:c r="C695" s="86"/>
      <x:c r="D695" s="87"/>
      <x:c r="E695" s="87"/>
      <x:c r="I695" s="86"/>
      <x:c r="J695" s="86"/>
      <x:c r="K695" s="87"/>
      <x:c r="L695" s="87"/>
      <x:c r="M695" s="87"/>
    </x:row>
    <x:row r="696" ht="14.399999618530273">
      <x:c r="C696" s="86"/>
      <x:c r="D696" s="87"/>
      <x:c r="E696" s="87"/>
      <x:c r="I696" s="86"/>
      <x:c r="J696" s="86"/>
      <x:c r="K696" s="87"/>
      <x:c r="L696" s="87"/>
      <x:c r="M696" s="87"/>
    </x:row>
    <x:row r="697" ht="14.399999618530273">
      <x:c r="C697" s="86"/>
      <x:c r="D697" s="87"/>
      <x:c r="E697" s="87"/>
      <x:c r="I697" s="86"/>
      <x:c r="J697" s="86"/>
      <x:c r="K697" s="87"/>
      <x:c r="L697" s="87"/>
      <x:c r="M697" s="87"/>
    </x:row>
    <x:row r="698" ht="14.399999618530273">
      <x:c r="C698" s="86"/>
      <x:c r="D698" s="87"/>
      <x:c r="E698" s="87"/>
      <x:c r="I698" s="86"/>
      <x:c r="J698" s="86"/>
      <x:c r="K698" s="87"/>
      <x:c r="L698" s="87"/>
      <x:c r="M698" s="87"/>
    </x:row>
    <x:row r="699" ht="14.399999618530273">
      <x:c r="C699" s="86"/>
      <x:c r="D699" s="87"/>
      <x:c r="E699" s="87"/>
      <x:c r="I699" s="86"/>
      <x:c r="J699" s="86"/>
      <x:c r="K699" s="87"/>
      <x:c r="L699" s="87"/>
      <x:c r="M699" s="87"/>
    </x:row>
    <x:row r="700" ht="14.399999618530273">
      <x:c r="C700" s="86"/>
      <x:c r="D700" s="87"/>
      <x:c r="E700" s="87"/>
      <x:c r="I700" s="86"/>
      <x:c r="J700" s="86"/>
      <x:c r="K700" s="87"/>
      <x:c r="L700" s="87"/>
      <x:c r="M700" s="87"/>
    </x:row>
    <x:row r="701" ht="14.399999618530273">
      <x:c r="C701" s="86"/>
      <x:c r="D701" s="87"/>
      <x:c r="E701" s="87"/>
      <x:c r="I701" s="86"/>
      <x:c r="J701" s="86"/>
      <x:c r="K701" s="87"/>
      <x:c r="L701" s="87"/>
      <x:c r="M701" s="87"/>
    </x:row>
    <x:row r="702" ht="14.399999618530273">
      <x:c r="C702" s="86"/>
      <x:c r="D702" s="87"/>
      <x:c r="E702" s="87"/>
      <x:c r="I702" s="86"/>
      <x:c r="J702" s="86"/>
      <x:c r="K702" s="87"/>
      <x:c r="L702" s="87"/>
      <x:c r="M702" s="87"/>
    </x:row>
    <x:row r="703" ht="14.399999618530273">
      <x:c r="C703" s="86"/>
      <x:c r="D703" s="87"/>
      <x:c r="E703" s="87"/>
      <x:c r="I703" s="86"/>
      <x:c r="J703" s="86"/>
      <x:c r="K703" s="87"/>
      <x:c r="L703" s="87"/>
      <x:c r="M703" s="87"/>
    </x:row>
    <x:row r="704" ht="14.399999618530273">
      <x:c r="C704" s="86"/>
      <x:c r="D704" s="87"/>
      <x:c r="E704" s="87"/>
      <x:c r="I704" s="86"/>
      <x:c r="J704" s="86"/>
      <x:c r="K704" s="87"/>
      <x:c r="L704" s="87"/>
      <x:c r="M704" s="87"/>
    </x:row>
    <x:row r="705" ht="14.399999618530273">
      <x:c r="C705" s="86"/>
      <x:c r="D705" s="87"/>
      <x:c r="E705" s="87"/>
      <x:c r="I705" s="86"/>
      <x:c r="J705" s="86"/>
      <x:c r="K705" s="87"/>
      <x:c r="L705" s="87"/>
      <x:c r="M705" s="87"/>
    </x:row>
    <x:row r="706" ht="14.399999618530273">
      <x:c r="C706" s="86"/>
      <x:c r="D706" s="87"/>
      <x:c r="E706" s="87"/>
      <x:c r="I706" s="86"/>
      <x:c r="J706" s="86"/>
      <x:c r="K706" s="87"/>
      <x:c r="L706" s="87"/>
      <x:c r="M706" s="87"/>
    </x:row>
    <x:row r="707" ht="14.399999618530273">
      <x:c r="C707" s="86"/>
      <x:c r="D707" s="87"/>
      <x:c r="E707" s="87"/>
      <x:c r="I707" s="86"/>
      <x:c r="J707" s="86"/>
      <x:c r="K707" s="87"/>
      <x:c r="L707" s="87"/>
      <x:c r="M707" s="87"/>
    </x:row>
    <x:row r="708" ht="14.399999618530273">
      <x:c r="C708" s="86"/>
      <x:c r="D708" s="87"/>
      <x:c r="E708" s="87"/>
      <x:c r="I708" s="86"/>
      <x:c r="J708" s="86"/>
      <x:c r="K708" s="87"/>
      <x:c r="L708" s="87"/>
      <x:c r="M708" s="87"/>
    </x:row>
    <x:row r="709" ht="14.399999618530273">
      <x:c r="C709" s="86"/>
      <x:c r="D709" s="87"/>
      <x:c r="E709" s="87"/>
      <x:c r="I709" s="86"/>
      <x:c r="J709" s="86"/>
      <x:c r="K709" s="87"/>
      <x:c r="L709" s="87"/>
      <x:c r="M709" s="87"/>
    </x:row>
    <x:row r="710" ht="14.399999618530273">
      <x:c r="C710" s="86"/>
      <x:c r="D710" s="87"/>
      <x:c r="E710" s="87"/>
      <x:c r="I710" s="86"/>
      <x:c r="J710" s="86"/>
      <x:c r="K710" s="87"/>
      <x:c r="L710" s="87"/>
      <x:c r="M710" s="87"/>
    </x:row>
    <x:row r="711" ht="14.399999618530273">
      <x:c r="C711" s="86"/>
      <x:c r="D711" s="87"/>
      <x:c r="E711" s="87"/>
      <x:c r="I711" s="86"/>
      <x:c r="J711" s="86"/>
      <x:c r="K711" s="87"/>
      <x:c r="L711" s="87"/>
      <x:c r="M711" s="87"/>
    </x:row>
    <x:row r="712" ht="14.399999618530273">
      <x:c r="C712" s="86"/>
      <x:c r="D712" s="87"/>
      <x:c r="E712" s="87"/>
      <x:c r="I712" s="86"/>
      <x:c r="J712" s="86"/>
      <x:c r="K712" s="87"/>
      <x:c r="L712" s="87"/>
      <x:c r="M712" s="87"/>
    </x:row>
    <x:row r="713" ht="14.399999618530273">
      <x:c r="C713" s="86"/>
      <x:c r="D713" s="87"/>
      <x:c r="E713" s="87"/>
      <x:c r="I713" s="86"/>
      <x:c r="J713" s="86"/>
      <x:c r="K713" s="87"/>
      <x:c r="L713" s="87"/>
      <x:c r="M713" s="87"/>
    </x:row>
    <x:row r="714" ht="14.399999618530273">
      <x:c r="C714" s="86"/>
      <x:c r="D714" s="87"/>
      <x:c r="E714" s="87"/>
      <x:c r="I714" s="86"/>
      <x:c r="J714" s="86"/>
      <x:c r="K714" s="87"/>
      <x:c r="L714" s="87"/>
      <x:c r="M714" s="87"/>
    </x:row>
    <x:row r="715" ht="14.399999618530273">
      <x:c r="C715" s="86"/>
      <x:c r="D715" s="87"/>
      <x:c r="E715" s="87"/>
      <x:c r="I715" s="86"/>
      <x:c r="J715" s="86"/>
      <x:c r="K715" s="87"/>
      <x:c r="L715" s="87"/>
      <x:c r="M715" s="87"/>
    </x:row>
    <x:row r="716" ht="14.399999618530273">
      <x:c r="C716" s="86"/>
      <x:c r="D716" s="87"/>
      <x:c r="E716" s="87"/>
      <x:c r="I716" s="86"/>
      <x:c r="J716" s="86"/>
      <x:c r="K716" s="87"/>
      <x:c r="L716" s="87"/>
      <x:c r="M716" s="87"/>
    </x:row>
    <x:row r="717" ht="14.399999618530273">
      <x:c r="C717" s="86"/>
      <x:c r="D717" s="87"/>
      <x:c r="E717" s="87"/>
      <x:c r="I717" s="86"/>
      <x:c r="J717" s="86"/>
      <x:c r="K717" s="87"/>
      <x:c r="L717" s="87"/>
      <x:c r="M717" s="87"/>
    </x:row>
    <x:row r="718" ht="14.399999618530273">
      <x:c r="C718" s="86"/>
      <x:c r="D718" s="87"/>
      <x:c r="E718" s="87"/>
      <x:c r="I718" s="86"/>
      <x:c r="J718" s="86"/>
      <x:c r="K718" s="87"/>
      <x:c r="L718" s="87"/>
      <x:c r="M718" s="87"/>
    </x:row>
    <x:row r="719" ht="14.399999618530273">
      <x:c r="C719" s="86"/>
      <x:c r="D719" s="87"/>
      <x:c r="E719" s="87"/>
      <x:c r="I719" s="86"/>
      <x:c r="J719" s="86"/>
      <x:c r="K719" s="87"/>
      <x:c r="L719" s="87"/>
      <x:c r="M719" s="87"/>
    </x:row>
    <x:row r="720" ht="14.399999618530273">
      <x:c r="C720" s="86"/>
      <x:c r="D720" s="87"/>
      <x:c r="E720" s="87"/>
      <x:c r="I720" s="86"/>
      <x:c r="J720" s="86"/>
      <x:c r="K720" s="87"/>
      <x:c r="L720" s="87"/>
      <x:c r="M720" s="87"/>
    </x:row>
    <x:row r="721" ht="14.399999618530273">
      <x:c r="C721" s="86"/>
      <x:c r="D721" s="87"/>
      <x:c r="E721" s="87"/>
      <x:c r="I721" s="86"/>
      <x:c r="J721" s="86"/>
      <x:c r="K721" s="87"/>
      <x:c r="L721" s="87"/>
      <x:c r="M721" s="87"/>
    </x:row>
    <x:row r="722" ht="14.399999618530273">
      <x:c r="C722" s="86"/>
      <x:c r="D722" s="87"/>
      <x:c r="E722" s="87"/>
      <x:c r="I722" s="86"/>
      <x:c r="J722" s="86"/>
      <x:c r="K722" s="87"/>
      <x:c r="L722" s="87"/>
      <x:c r="M722" s="87"/>
    </x:row>
    <x:row r="723" ht="14.399999618530273">
      <x:c r="C723" s="86"/>
      <x:c r="D723" s="87"/>
      <x:c r="E723" s="87"/>
      <x:c r="I723" s="86"/>
      <x:c r="J723" s="86"/>
      <x:c r="K723" s="87"/>
      <x:c r="L723" s="87"/>
      <x:c r="M723" s="87"/>
    </x:row>
    <x:row r="724" ht="14.399999618530273">
      <x:c r="C724" s="86"/>
      <x:c r="D724" s="87"/>
      <x:c r="E724" s="87"/>
      <x:c r="I724" s="86"/>
      <x:c r="J724" s="86"/>
      <x:c r="K724" s="87"/>
      <x:c r="L724" s="87"/>
      <x:c r="M724" s="87"/>
    </x:row>
    <x:row r="725" ht="14.399999618530273">
      <x:c r="C725" s="86"/>
      <x:c r="D725" s="87"/>
      <x:c r="E725" s="87"/>
      <x:c r="I725" s="86"/>
      <x:c r="J725" s="86"/>
      <x:c r="K725" s="87"/>
      <x:c r="L725" s="87"/>
      <x:c r="M725" s="87"/>
    </x:row>
    <x:row r="726" ht="14.399999618530273">
      <x:c r="C726" s="86"/>
      <x:c r="D726" s="87"/>
      <x:c r="E726" s="87"/>
      <x:c r="I726" s="86"/>
      <x:c r="J726" s="86"/>
      <x:c r="K726" s="87"/>
      <x:c r="L726" s="87"/>
      <x:c r="M726" s="87"/>
    </x:row>
    <x:row r="727" ht="14.399999618530273">
      <x:c r="C727" s="86"/>
      <x:c r="D727" s="87"/>
      <x:c r="E727" s="87"/>
      <x:c r="I727" s="86"/>
      <x:c r="J727" s="86"/>
      <x:c r="K727" s="87"/>
      <x:c r="L727" s="87"/>
      <x:c r="M727" s="87"/>
    </x:row>
    <x:row r="728" ht="14.399999618530273">
      <x:c r="C728" s="86"/>
      <x:c r="D728" s="87"/>
      <x:c r="E728" s="87"/>
      <x:c r="I728" s="86"/>
      <x:c r="J728" s="86"/>
      <x:c r="K728" s="87"/>
      <x:c r="L728" s="87"/>
      <x:c r="M728" s="87"/>
    </x:row>
    <x:row r="729" ht="14.399999618530273">
      <x:c r="C729" s="86"/>
      <x:c r="D729" s="87"/>
      <x:c r="E729" s="87"/>
      <x:c r="I729" s="86"/>
      <x:c r="J729" s="86"/>
      <x:c r="K729" s="87"/>
      <x:c r="L729" s="87"/>
      <x:c r="M729" s="87"/>
    </x:row>
    <x:row r="730" ht="14.399999618530273">
      <x:c r="C730" s="86"/>
      <x:c r="D730" s="87"/>
      <x:c r="E730" s="87"/>
      <x:c r="I730" s="86"/>
      <x:c r="J730" s="86"/>
      <x:c r="K730" s="87"/>
      <x:c r="L730" s="87"/>
      <x:c r="M730" s="87"/>
    </x:row>
    <x:row r="731" ht="14.399999618530273">
      <x:c r="C731" s="86"/>
      <x:c r="D731" s="87"/>
      <x:c r="E731" s="87"/>
      <x:c r="I731" s="86"/>
      <x:c r="J731" s="86"/>
      <x:c r="K731" s="87"/>
      <x:c r="L731" s="87"/>
      <x:c r="M731" s="87"/>
    </x:row>
    <x:row r="732" ht="14.399999618530273">
      <x:c r="C732" s="86"/>
      <x:c r="D732" s="87"/>
      <x:c r="E732" s="87"/>
      <x:c r="I732" s="86"/>
      <x:c r="J732" s="86"/>
      <x:c r="K732" s="87"/>
      <x:c r="L732" s="87"/>
      <x:c r="M732" s="87"/>
    </x:row>
    <x:row r="733" ht="14.399999618530273">
      <x:c r="C733" s="86"/>
      <x:c r="D733" s="87"/>
      <x:c r="E733" s="87"/>
      <x:c r="I733" s="86"/>
      <x:c r="J733" s="86"/>
      <x:c r="K733" s="87"/>
      <x:c r="L733" s="87"/>
      <x:c r="M733" s="87"/>
    </x:row>
    <x:row r="734" ht="14.399999618530273">
      <x:c r="C734" s="86"/>
      <x:c r="D734" s="87"/>
      <x:c r="E734" s="87"/>
      <x:c r="I734" s="86"/>
      <x:c r="J734" s="86"/>
      <x:c r="K734" s="87"/>
      <x:c r="L734" s="87"/>
      <x:c r="M734" s="87"/>
    </x:row>
    <x:row r="735" ht="14.399999618530273">
      <x:c r="C735" s="86"/>
      <x:c r="D735" s="87"/>
      <x:c r="E735" s="87"/>
      <x:c r="I735" s="86"/>
      <x:c r="J735" s="86"/>
      <x:c r="K735" s="87"/>
      <x:c r="L735" s="87"/>
      <x:c r="M735" s="87"/>
    </x:row>
    <x:row r="736" ht="14.399999618530273">
      <x:c r="C736" s="86"/>
      <x:c r="D736" s="87"/>
      <x:c r="E736" s="87"/>
      <x:c r="I736" s="86"/>
      <x:c r="J736" s="86"/>
      <x:c r="K736" s="87"/>
      <x:c r="L736" s="87"/>
      <x:c r="M736" s="87"/>
    </x:row>
    <x:row r="737" ht="14.399999618530273">
      <x:c r="C737" s="86"/>
      <x:c r="D737" s="87"/>
      <x:c r="E737" s="87"/>
      <x:c r="I737" s="86"/>
      <x:c r="J737" s="86"/>
      <x:c r="K737" s="87"/>
      <x:c r="L737" s="87"/>
      <x:c r="M737" s="87"/>
    </x:row>
    <x:row r="738" ht="14.399999618530273">
      <x:c r="C738" s="86"/>
      <x:c r="D738" s="87"/>
      <x:c r="E738" s="87"/>
      <x:c r="I738" s="86"/>
      <x:c r="J738" s="86"/>
      <x:c r="K738" s="87"/>
      <x:c r="L738" s="87"/>
      <x:c r="M738" s="87"/>
    </x:row>
    <x:row r="739" ht="14.399999618530273">
      <x:c r="C739" s="86"/>
      <x:c r="D739" s="87"/>
      <x:c r="E739" s="87"/>
      <x:c r="I739" s="86"/>
      <x:c r="J739" s="86"/>
      <x:c r="K739" s="87"/>
      <x:c r="L739" s="87"/>
      <x:c r="M739" s="87"/>
    </x:row>
    <x:row r="740" ht="14.399999618530273">
      <x:c r="C740" s="86"/>
      <x:c r="D740" s="87"/>
      <x:c r="E740" s="87"/>
      <x:c r="I740" s="86"/>
      <x:c r="J740" s="86"/>
      <x:c r="K740" s="87"/>
      <x:c r="L740" s="87"/>
      <x:c r="M740" s="87"/>
    </x:row>
    <x:row r="741" ht="14.399999618530273">
      <x:c r="C741" s="86"/>
      <x:c r="D741" s="87"/>
      <x:c r="E741" s="87"/>
      <x:c r="I741" s="86"/>
      <x:c r="J741" s="86"/>
      <x:c r="K741" s="87"/>
      <x:c r="L741" s="87"/>
      <x:c r="M741" s="87"/>
    </x:row>
    <x:row r="742" ht="14.399999618530273">
      <x:c r="C742" s="86"/>
      <x:c r="D742" s="87"/>
      <x:c r="E742" s="87"/>
      <x:c r="I742" s="86"/>
      <x:c r="J742" s="86"/>
      <x:c r="K742" s="87"/>
      <x:c r="L742" s="87"/>
      <x:c r="M742" s="87"/>
    </x:row>
    <x:row r="743" ht="14.399999618530273">
      <x:c r="C743" s="86"/>
      <x:c r="D743" s="87"/>
      <x:c r="E743" s="87"/>
      <x:c r="I743" s="86"/>
      <x:c r="J743" s="86"/>
      <x:c r="K743" s="87"/>
      <x:c r="L743" s="87"/>
      <x:c r="M743" s="87"/>
    </x:row>
    <x:row r="744" ht="14.399999618530273">
      <x:c r="C744" s="86"/>
      <x:c r="D744" s="87"/>
      <x:c r="E744" s="87"/>
      <x:c r="I744" s="86"/>
      <x:c r="J744" s="86"/>
      <x:c r="K744" s="87"/>
      <x:c r="L744" s="87"/>
      <x:c r="M744" s="87"/>
    </x:row>
    <x:row r="745" ht="14.399999618530273">
      <x:c r="C745" s="86"/>
      <x:c r="D745" s="87"/>
      <x:c r="E745" s="87"/>
      <x:c r="I745" s="86"/>
      <x:c r="J745" s="86"/>
      <x:c r="K745" s="87"/>
      <x:c r="L745" s="87"/>
      <x:c r="M745" s="87"/>
    </x:row>
    <x:row r="746" ht="14.399999618530273">
      <x:c r="C746" s="86"/>
      <x:c r="D746" s="87"/>
      <x:c r="E746" s="87"/>
      <x:c r="I746" s="86"/>
      <x:c r="J746" s="86"/>
      <x:c r="K746" s="87"/>
      <x:c r="L746" s="87"/>
      <x:c r="M746" s="87"/>
    </x:row>
    <x:row r="747" ht="14.399999618530273">
      <x:c r="C747" s="86"/>
      <x:c r="D747" s="87"/>
      <x:c r="E747" s="87"/>
      <x:c r="I747" s="86"/>
      <x:c r="J747" s="86"/>
      <x:c r="K747" s="87"/>
      <x:c r="L747" s="87"/>
      <x:c r="M747" s="87"/>
    </x:row>
    <x:row r="748" ht="14.399999618530273">
      <x:c r="C748" s="86"/>
      <x:c r="D748" s="87"/>
      <x:c r="E748" s="87"/>
      <x:c r="I748" s="86"/>
      <x:c r="J748" s="86"/>
      <x:c r="K748" s="87"/>
      <x:c r="L748" s="87"/>
      <x:c r="M748" s="87"/>
    </x:row>
    <x:row r="749" ht="14.399999618530273">
      <x:c r="C749" s="86"/>
      <x:c r="D749" s="87"/>
      <x:c r="E749" s="87"/>
      <x:c r="I749" s="86"/>
      <x:c r="J749" s="86"/>
      <x:c r="K749" s="87"/>
      <x:c r="L749" s="87"/>
      <x:c r="M749" s="87"/>
    </x:row>
    <x:row r="750" ht="14.399999618530273">
      <x:c r="C750" s="86"/>
      <x:c r="D750" s="87"/>
      <x:c r="E750" s="87"/>
      <x:c r="I750" s="86"/>
      <x:c r="J750" s="86"/>
      <x:c r="K750" s="87"/>
      <x:c r="L750" s="87"/>
      <x:c r="M750" s="87"/>
    </x:row>
    <x:row r="751" ht="14.399999618530273">
      <x:c r="C751" s="86"/>
      <x:c r="D751" s="87"/>
      <x:c r="E751" s="87"/>
      <x:c r="I751" s="86"/>
      <x:c r="J751" s="86"/>
      <x:c r="K751" s="87"/>
      <x:c r="L751" s="87"/>
      <x:c r="M751" s="87"/>
    </x:row>
    <x:row r="752" ht="14.399999618530273">
      <x:c r="C752" s="86"/>
      <x:c r="D752" s="87"/>
      <x:c r="E752" s="87"/>
      <x:c r="I752" s="86"/>
      <x:c r="J752" s="86"/>
      <x:c r="K752" s="87"/>
      <x:c r="L752" s="87"/>
      <x:c r="M752" s="87"/>
    </x:row>
    <x:row r="753" ht="14.399999618530273">
      <x:c r="C753" s="86"/>
      <x:c r="D753" s="87"/>
      <x:c r="E753" s="87"/>
      <x:c r="I753" s="86"/>
      <x:c r="J753" s="86"/>
      <x:c r="K753" s="87"/>
      <x:c r="L753" s="87"/>
      <x:c r="M753" s="87"/>
    </x:row>
    <x:row r="754" ht="14.399999618530273">
      <x:c r="C754" s="86"/>
      <x:c r="D754" s="87"/>
      <x:c r="E754" s="87"/>
      <x:c r="I754" s="86"/>
      <x:c r="J754" s="86"/>
      <x:c r="K754" s="87"/>
      <x:c r="L754" s="87"/>
      <x:c r="M754" s="87"/>
    </x:row>
    <x:row r="755" ht="14.399999618530273">
      <x:c r="C755" s="86"/>
      <x:c r="D755" s="87"/>
      <x:c r="E755" s="87"/>
      <x:c r="I755" s="86"/>
      <x:c r="J755" s="86"/>
      <x:c r="K755" s="87"/>
      <x:c r="L755" s="87"/>
      <x:c r="M755" s="87"/>
    </x:row>
    <x:row r="756" ht="14.399999618530273">
      <x:c r="C756" s="86"/>
      <x:c r="D756" s="87"/>
      <x:c r="E756" s="87"/>
      <x:c r="I756" s="86"/>
      <x:c r="J756" s="86"/>
      <x:c r="K756" s="87"/>
      <x:c r="L756" s="87"/>
      <x:c r="M756" s="87"/>
    </x:row>
    <x:row r="757" ht="14.399999618530273">
      <x:c r="C757" s="86"/>
      <x:c r="D757" s="87"/>
      <x:c r="E757" s="87"/>
      <x:c r="I757" s="86"/>
      <x:c r="J757" s="86"/>
      <x:c r="K757" s="87"/>
      <x:c r="L757" s="87"/>
      <x:c r="M757" s="87"/>
    </x:row>
    <x:row r="758" ht="14.399999618530273">
      <x:c r="C758" s="86"/>
      <x:c r="D758" s="87"/>
      <x:c r="E758" s="87"/>
      <x:c r="I758" s="86"/>
      <x:c r="J758" s="86"/>
      <x:c r="K758" s="87"/>
      <x:c r="L758" s="87"/>
      <x:c r="M758" s="87"/>
    </x:row>
    <x:row r="759" ht="14.399999618530273">
      <x:c r="C759" s="86"/>
      <x:c r="D759" s="87"/>
      <x:c r="E759" s="87"/>
      <x:c r="I759" s="86"/>
      <x:c r="J759" s="86"/>
      <x:c r="K759" s="87"/>
      <x:c r="L759" s="87"/>
      <x:c r="M759" s="87"/>
    </x:row>
    <x:row r="760" ht="14.399999618530273">
      <x:c r="C760" s="86"/>
      <x:c r="D760" s="87"/>
      <x:c r="E760" s="87"/>
      <x:c r="I760" s="86"/>
      <x:c r="J760" s="86"/>
      <x:c r="K760" s="87"/>
      <x:c r="L760" s="87"/>
      <x:c r="M760" s="87"/>
    </x:row>
    <x:row r="761" ht="14.399999618530273">
      <x:c r="C761" s="86"/>
      <x:c r="D761" s="87"/>
      <x:c r="E761" s="87"/>
      <x:c r="I761" s="86"/>
      <x:c r="J761" s="86"/>
      <x:c r="K761" s="87"/>
      <x:c r="L761" s="87"/>
      <x:c r="M761" s="87"/>
    </x:row>
    <x:row r="762" ht="14.399999618530273">
      <x:c r="C762" s="86"/>
      <x:c r="D762" s="87"/>
      <x:c r="E762" s="87"/>
      <x:c r="I762" s="86"/>
      <x:c r="J762" s="86"/>
      <x:c r="K762" s="87"/>
      <x:c r="L762" s="87"/>
      <x:c r="M762" s="87"/>
    </x:row>
    <x:row r="763" ht="14.399999618530273">
      <x:c r="C763" s="86"/>
      <x:c r="D763" s="87"/>
      <x:c r="E763" s="87"/>
      <x:c r="I763" s="86"/>
      <x:c r="J763" s="86"/>
      <x:c r="K763" s="87"/>
      <x:c r="L763" s="87"/>
      <x:c r="M763" s="87"/>
    </x:row>
    <x:row r="764" ht="14.399999618530273">
      <x:c r="C764" s="86"/>
      <x:c r="D764" s="87"/>
      <x:c r="E764" s="87"/>
      <x:c r="I764" s="86"/>
      <x:c r="J764" s="86"/>
      <x:c r="K764" s="87"/>
      <x:c r="L764" s="87"/>
      <x:c r="M764" s="87"/>
    </x:row>
    <x:row r="765" ht="14.399999618530273">
      <x:c r="C765" s="86"/>
      <x:c r="D765" s="87"/>
      <x:c r="E765" s="87"/>
      <x:c r="I765" s="86"/>
      <x:c r="J765" s="86"/>
      <x:c r="K765" s="87"/>
      <x:c r="L765" s="87"/>
      <x:c r="M765" s="87"/>
    </x:row>
    <x:row r="766" ht="14.399999618530273">
      <x:c r="C766" s="86"/>
      <x:c r="D766" s="87"/>
      <x:c r="E766" s="87"/>
      <x:c r="I766" s="86"/>
      <x:c r="J766" s="86"/>
      <x:c r="K766" s="87"/>
      <x:c r="L766" s="87"/>
      <x:c r="M766" s="87"/>
    </x:row>
    <x:row r="767" ht="14.399999618530273">
      <x:c r="C767" s="86"/>
      <x:c r="D767" s="87"/>
      <x:c r="E767" s="87"/>
      <x:c r="I767" s="86"/>
      <x:c r="J767" s="86"/>
      <x:c r="K767" s="87"/>
      <x:c r="L767" s="87"/>
      <x:c r="M767" s="87"/>
    </x:row>
    <x:row r="768" ht="14.399999618530273">
      <x:c r="C768" s="86"/>
      <x:c r="D768" s="87"/>
      <x:c r="E768" s="87"/>
      <x:c r="I768" s="86"/>
      <x:c r="J768" s="86"/>
      <x:c r="K768" s="87"/>
      <x:c r="L768" s="87"/>
      <x:c r="M768" s="87"/>
    </x:row>
    <x:row r="769" ht="14.399999618530273">
      <x:c r="C769" s="86"/>
      <x:c r="D769" s="87"/>
      <x:c r="E769" s="87"/>
      <x:c r="I769" s="86"/>
      <x:c r="J769" s="86"/>
      <x:c r="K769" s="87"/>
      <x:c r="L769" s="87"/>
      <x:c r="M769" s="87"/>
    </x:row>
    <x:row r="770" ht="14.399999618530273">
      <x:c r="C770" s="86"/>
      <x:c r="D770" s="87"/>
      <x:c r="E770" s="87"/>
      <x:c r="I770" s="86"/>
      <x:c r="J770" s="86"/>
      <x:c r="K770" s="87"/>
      <x:c r="L770" s="87"/>
      <x:c r="M770" s="87"/>
    </x:row>
    <x:row r="771" ht="14.399999618530273">
      <x:c r="C771" s="86"/>
      <x:c r="D771" s="87"/>
      <x:c r="E771" s="87"/>
      <x:c r="I771" s="86"/>
      <x:c r="J771" s="86"/>
      <x:c r="K771" s="87"/>
      <x:c r="L771" s="87"/>
      <x:c r="M771" s="87"/>
    </x:row>
    <x:row r="772" ht="14.399999618530273">
      <x:c r="C772" s="86"/>
      <x:c r="D772" s="87"/>
      <x:c r="E772" s="87"/>
      <x:c r="I772" s="86"/>
      <x:c r="J772" s="86"/>
      <x:c r="K772" s="87"/>
      <x:c r="L772" s="87"/>
      <x:c r="M772" s="87"/>
    </x:row>
    <x:row r="773" ht="14.399999618530273">
      <x:c r="C773" s="86"/>
      <x:c r="D773" s="87"/>
      <x:c r="E773" s="87"/>
      <x:c r="I773" s="86"/>
      <x:c r="J773" s="86"/>
      <x:c r="K773" s="87"/>
      <x:c r="L773" s="87"/>
      <x:c r="M773" s="87"/>
    </x:row>
    <x:row r="774" ht="14.399999618530273">
      <x:c r="C774" s="86"/>
      <x:c r="D774" s="87"/>
      <x:c r="E774" s="87"/>
      <x:c r="I774" s="86"/>
      <x:c r="J774" s="86"/>
      <x:c r="K774" s="87"/>
      <x:c r="L774" s="87"/>
      <x:c r="M774" s="87"/>
    </x:row>
    <x:row r="775" ht="14.399999618530273">
      <x:c r="C775" s="86"/>
      <x:c r="D775" s="87"/>
      <x:c r="E775" s="87"/>
      <x:c r="I775" s="86"/>
      <x:c r="J775" s="86"/>
      <x:c r="K775" s="87"/>
      <x:c r="L775" s="87"/>
      <x:c r="M775" s="87"/>
    </x:row>
    <x:row r="776" ht="14.399999618530273">
      <x:c r="C776" s="86"/>
      <x:c r="D776" s="87"/>
      <x:c r="E776" s="87"/>
      <x:c r="I776" s="86"/>
      <x:c r="J776" s="86"/>
      <x:c r="K776" s="87"/>
      <x:c r="L776" s="87"/>
      <x:c r="M776" s="87"/>
    </x:row>
    <x:row r="777" ht="14.399999618530273">
      <x:c r="C777" s="86"/>
      <x:c r="D777" s="87"/>
      <x:c r="E777" s="87"/>
      <x:c r="I777" s="86"/>
      <x:c r="J777" s="86"/>
      <x:c r="K777" s="87"/>
      <x:c r="L777" s="87"/>
      <x:c r="M777" s="87"/>
    </x:row>
    <x:row r="778" ht="14.399999618530273">
      <x:c r="C778" s="86"/>
      <x:c r="D778" s="87"/>
      <x:c r="E778" s="87"/>
      <x:c r="I778" s="86"/>
      <x:c r="J778" s="86"/>
      <x:c r="K778" s="87"/>
      <x:c r="L778" s="87"/>
      <x:c r="M778" s="87"/>
    </x:row>
    <x:row r="779" ht="14.399999618530273">
      <x:c r="C779" s="86"/>
      <x:c r="D779" s="87"/>
      <x:c r="E779" s="87"/>
      <x:c r="I779" s="86"/>
      <x:c r="J779" s="86"/>
      <x:c r="K779" s="87"/>
      <x:c r="L779" s="87"/>
      <x:c r="M779" s="87"/>
    </x:row>
    <x:row r="780" ht="14.399999618530273">
      <x:c r="C780" s="86"/>
      <x:c r="D780" s="87"/>
      <x:c r="E780" s="87"/>
      <x:c r="I780" s="86"/>
      <x:c r="J780" s="86"/>
      <x:c r="K780" s="87"/>
      <x:c r="L780" s="87"/>
      <x:c r="M780" s="87"/>
    </x:row>
    <x:row r="781" ht="14.399999618530273">
      <x:c r="C781" s="86"/>
      <x:c r="D781" s="87"/>
      <x:c r="E781" s="87"/>
      <x:c r="I781" s="86"/>
      <x:c r="J781" s="86"/>
      <x:c r="K781" s="87"/>
      <x:c r="L781" s="87"/>
      <x:c r="M781" s="87"/>
    </x:row>
    <x:row r="782" ht="14.399999618530273">
      <x:c r="C782" s="86"/>
      <x:c r="D782" s="87"/>
      <x:c r="E782" s="87"/>
      <x:c r="I782" s="86"/>
      <x:c r="J782" s="86"/>
      <x:c r="K782" s="87"/>
      <x:c r="L782" s="87"/>
      <x:c r="M782" s="87"/>
    </x:row>
    <x:row r="783" ht="14.399999618530273">
      <x:c r="C783" s="86"/>
      <x:c r="D783" s="87"/>
      <x:c r="E783" s="87"/>
      <x:c r="I783" s="86"/>
      <x:c r="J783" s="86"/>
      <x:c r="K783" s="87"/>
      <x:c r="L783" s="87"/>
      <x:c r="M783" s="87"/>
    </x:row>
    <x:row r="784" ht="14.399999618530273">
      <x:c r="C784" s="86"/>
      <x:c r="D784" s="87"/>
      <x:c r="E784" s="87"/>
      <x:c r="I784" s="86"/>
      <x:c r="J784" s="86"/>
      <x:c r="K784" s="87"/>
      <x:c r="L784" s="87"/>
      <x:c r="M784" s="87"/>
    </x:row>
    <x:row r="785" ht="14.399999618530273">
      <x:c r="C785" s="86"/>
      <x:c r="D785" s="87"/>
      <x:c r="E785" s="87"/>
      <x:c r="I785" s="86"/>
      <x:c r="J785" s="86"/>
      <x:c r="K785" s="87"/>
      <x:c r="L785" s="87"/>
      <x:c r="M785" s="87"/>
    </x:row>
    <x:row r="786" ht="14.399999618530273">
      <x:c r="C786" s="86"/>
      <x:c r="D786" s="87"/>
      <x:c r="E786" s="87"/>
      <x:c r="I786" s="86"/>
      <x:c r="J786" s="86"/>
      <x:c r="K786" s="87"/>
      <x:c r="L786" s="87"/>
      <x:c r="M786" s="87"/>
    </x:row>
    <x:row r="787" ht="14.399999618530273">
      <x:c r="C787" s="86"/>
      <x:c r="D787" s="87"/>
      <x:c r="E787" s="87"/>
      <x:c r="I787" s="86"/>
      <x:c r="J787" s="86"/>
      <x:c r="K787" s="87"/>
      <x:c r="L787" s="87"/>
      <x:c r="M787" s="87"/>
    </x:row>
    <x:row r="788" ht="14.399999618530273">
      <x:c r="C788" s="86"/>
      <x:c r="D788" s="87"/>
      <x:c r="E788" s="87"/>
      <x:c r="I788" s="86"/>
      <x:c r="J788" s="86"/>
      <x:c r="K788" s="87"/>
      <x:c r="L788" s="87"/>
      <x:c r="M788" s="87"/>
    </x:row>
    <x:row r="789" ht="14.399999618530273">
      <x:c r="C789" s="86"/>
      <x:c r="D789" s="87"/>
      <x:c r="E789" s="87"/>
      <x:c r="I789" s="86"/>
      <x:c r="J789" s="86"/>
      <x:c r="K789" s="87"/>
      <x:c r="L789" s="87"/>
      <x:c r="M789" s="87"/>
    </x:row>
    <x:row r="790" ht="14.399999618530273">
      <x:c r="C790" s="86"/>
      <x:c r="D790" s="87"/>
      <x:c r="E790" s="87"/>
      <x:c r="I790" s="86"/>
      <x:c r="J790" s="86"/>
      <x:c r="K790" s="87"/>
      <x:c r="L790" s="87"/>
      <x:c r="M790" s="87"/>
    </x:row>
    <x:row r="791" ht="14.399999618530273">
      <x:c r="C791" s="86"/>
      <x:c r="D791" s="87"/>
      <x:c r="E791" s="87"/>
      <x:c r="I791" s="86"/>
      <x:c r="J791" s="86"/>
      <x:c r="K791" s="87"/>
      <x:c r="L791" s="87"/>
      <x:c r="M791" s="87"/>
    </x:row>
    <x:row r="792" ht="14.399999618530273">
      <x:c r="C792" s="86"/>
      <x:c r="D792" s="87"/>
      <x:c r="E792" s="87"/>
      <x:c r="I792" s="86"/>
      <x:c r="J792" s="86"/>
      <x:c r="K792" s="87"/>
      <x:c r="L792" s="87"/>
      <x:c r="M792" s="87"/>
    </x:row>
    <x:row r="793" ht="14.399999618530273">
      <x:c r="C793" s="86"/>
      <x:c r="D793" s="87"/>
      <x:c r="E793" s="87"/>
      <x:c r="I793" s="86"/>
      <x:c r="J793" s="86"/>
      <x:c r="K793" s="87"/>
      <x:c r="L793" s="87"/>
      <x:c r="M793" s="87"/>
    </x:row>
    <x:row r="794" ht="14.399999618530273">
      <x:c r="C794" s="86"/>
      <x:c r="D794" s="87"/>
      <x:c r="E794" s="87"/>
      <x:c r="I794" s="86"/>
      <x:c r="J794" s="86"/>
      <x:c r="K794" s="87"/>
      <x:c r="L794" s="87"/>
      <x:c r="M794" s="87"/>
    </x:row>
    <x:row r="795" ht="14.399999618530273">
      <x:c r="C795" s="86"/>
      <x:c r="D795" s="87"/>
      <x:c r="E795" s="87"/>
      <x:c r="I795" s="86"/>
      <x:c r="J795" s="86"/>
      <x:c r="K795" s="87"/>
      <x:c r="L795" s="87"/>
      <x:c r="M795" s="87"/>
    </x:row>
    <x:row r="796" ht="14.399999618530273">
      <x:c r="C796" s="86"/>
      <x:c r="D796" s="87"/>
      <x:c r="E796" s="87"/>
      <x:c r="I796" s="86"/>
      <x:c r="J796" s="86"/>
      <x:c r="K796" s="87"/>
      <x:c r="L796" s="87"/>
      <x:c r="M796" s="87"/>
    </x:row>
    <x:row r="797" ht="14.399999618530273">
      <x:c r="C797" s="86"/>
      <x:c r="D797" s="87"/>
      <x:c r="E797" s="87"/>
      <x:c r="I797" s="86"/>
      <x:c r="J797" s="86"/>
      <x:c r="K797" s="87"/>
      <x:c r="L797" s="87"/>
      <x:c r="M797" s="87"/>
    </x:row>
    <x:row r="798" ht="14.399999618530273">
      <x:c r="C798" s="86"/>
      <x:c r="D798" s="87"/>
      <x:c r="E798" s="87"/>
      <x:c r="I798" s="86"/>
      <x:c r="J798" s="86"/>
      <x:c r="K798" s="87"/>
      <x:c r="L798" s="87"/>
      <x:c r="M798" s="87"/>
    </x:row>
    <x:row r="799" ht="14.399999618530273">
      <x:c r="C799" s="86"/>
      <x:c r="D799" s="87"/>
      <x:c r="E799" s="87"/>
      <x:c r="I799" s="86"/>
      <x:c r="J799" s="86"/>
      <x:c r="K799" s="87"/>
      <x:c r="L799" s="87"/>
      <x:c r="M799" s="87"/>
    </x:row>
    <x:row r="800" ht="14.399999618530273">
      <x:c r="C800" s="86"/>
      <x:c r="D800" s="87"/>
      <x:c r="E800" s="87"/>
      <x:c r="I800" s="86"/>
      <x:c r="J800" s="86"/>
      <x:c r="K800" s="87"/>
      <x:c r="L800" s="87"/>
      <x:c r="M800" s="87"/>
    </x:row>
    <x:row r="801" ht="14.399999618530273">
      <x:c r="C801" s="86"/>
      <x:c r="D801" s="87"/>
      <x:c r="E801" s="87"/>
      <x:c r="I801" s="86"/>
      <x:c r="J801" s="86"/>
      <x:c r="K801" s="87"/>
      <x:c r="L801" s="87"/>
      <x:c r="M801" s="87"/>
    </x:row>
    <x:row r="802" ht="14.399999618530273">
      <x:c r="C802" s="86"/>
      <x:c r="D802" s="87"/>
      <x:c r="E802" s="87"/>
      <x:c r="I802" s="86"/>
      <x:c r="J802" s="86"/>
      <x:c r="K802" s="87"/>
      <x:c r="L802" s="87"/>
      <x:c r="M802" s="87"/>
    </x:row>
    <x:row r="803" ht="14.399999618530273">
      <x:c r="C803" s="86"/>
      <x:c r="D803" s="87"/>
      <x:c r="E803" s="87"/>
      <x:c r="I803" s="86"/>
      <x:c r="J803" s="86"/>
      <x:c r="K803" s="87"/>
      <x:c r="L803" s="87"/>
      <x:c r="M803" s="87"/>
    </x:row>
    <x:row r="804" ht="14.399999618530273">
      <x:c r="C804" s="86"/>
      <x:c r="D804" s="87"/>
      <x:c r="E804" s="87"/>
      <x:c r="I804" s="86"/>
      <x:c r="J804" s="86"/>
      <x:c r="K804" s="87"/>
      <x:c r="L804" s="87"/>
      <x:c r="M804" s="87"/>
    </x:row>
    <x:row r="805" ht="14.399999618530273">
      <x:c r="C805" s="86"/>
      <x:c r="D805" s="87"/>
      <x:c r="E805" s="87"/>
      <x:c r="I805" s="86"/>
      <x:c r="J805" s="86"/>
      <x:c r="K805" s="87"/>
      <x:c r="L805" s="87"/>
      <x:c r="M805" s="87"/>
    </x:row>
    <x:row r="806" ht="14.399999618530273">
      <x:c r="C806" s="86"/>
      <x:c r="D806" s="87"/>
      <x:c r="E806" s="87"/>
      <x:c r="I806" s="86"/>
      <x:c r="J806" s="86"/>
      <x:c r="K806" s="87"/>
      <x:c r="L806" s="87"/>
      <x:c r="M806" s="87"/>
    </x:row>
    <x:row r="807" ht="14.399999618530273">
      <x:c r="C807" s="86"/>
      <x:c r="D807" s="87"/>
      <x:c r="E807" s="87"/>
      <x:c r="I807" s="86"/>
      <x:c r="J807" s="86"/>
      <x:c r="K807" s="87"/>
      <x:c r="L807" s="87"/>
      <x:c r="M807" s="87"/>
    </x:row>
    <x:row r="808" ht="14.399999618530273">
      <x:c r="C808" s="86"/>
      <x:c r="D808" s="87"/>
      <x:c r="E808" s="87"/>
      <x:c r="I808" s="86"/>
      <x:c r="J808" s="86"/>
      <x:c r="K808" s="87"/>
      <x:c r="L808" s="87"/>
      <x:c r="M808" s="87"/>
    </x:row>
    <x:row r="809" ht="14.399999618530273">
      <x:c r="C809" s="86"/>
      <x:c r="D809" s="87"/>
      <x:c r="E809" s="87"/>
      <x:c r="I809" s="86"/>
      <x:c r="J809" s="86"/>
      <x:c r="K809" s="87"/>
      <x:c r="L809" s="87"/>
      <x:c r="M809" s="87"/>
    </x:row>
    <x:row r="810" ht="14.399999618530273">
      <x:c r="C810" s="86"/>
      <x:c r="D810" s="87"/>
      <x:c r="E810" s="87"/>
      <x:c r="I810" s="86"/>
      <x:c r="J810" s="86"/>
      <x:c r="K810" s="87"/>
      <x:c r="L810" s="87"/>
      <x:c r="M810" s="87"/>
    </x:row>
    <x:row r="811" ht="14.399999618530273">
      <x:c r="C811" s="86"/>
      <x:c r="D811" s="87"/>
      <x:c r="E811" s="87"/>
      <x:c r="I811" s="86"/>
      <x:c r="J811" s="86"/>
      <x:c r="K811" s="87"/>
      <x:c r="L811" s="87"/>
      <x:c r="M811" s="87"/>
    </x:row>
    <x:row r="812" ht="14.399999618530273">
      <x:c r="C812" s="86"/>
      <x:c r="D812" s="87"/>
      <x:c r="E812" s="87"/>
      <x:c r="I812" s="86"/>
      <x:c r="J812" s="86"/>
      <x:c r="K812" s="87"/>
      <x:c r="L812" s="87"/>
      <x:c r="M812" s="87"/>
    </x:row>
    <x:row r="813" ht="14.399999618530273">
      <x:c r="C813" s="86"/>
      <x:c r="D813" s="87"/>
      <x:c r="E813" s="87"/>
      <x:c r="I813" s="86"/>
      <x:c r="J813" s="86"/>
      <x:c r="K813" s="87"/>
      <x:c r="L813" s="87"/>
      <x:c r="M813" s="87"/>
    </x:row>
    <x:row r="814" ht="14.399999618530273">
      <x:c r="C814" s="86"/>
      <x:c r="D814" s="87"/>
      <x:c r="E814" s="87"/>
      <x:c r="I814" s="86"/>
      <x:c r="J814" s="86"/>
      <x:c r="K814" s="87"/>
      <x:c r="L814" s="87"/>
      <x:c r="M814" s="87"/>
    </x:row>
    <x:row r="815" ht="14.399999618530273">
      <x:c r="C815" s="86"/>
      <x:c r="D815" s="87"/>
      <x:c r="E815" s="87"/>
      <x:c r="I815" s="86"/>
      <x:c r="J815" s="86"/>
      <x:c r="K815" s="87"/>
      <x:c r="L815" s="87"/>
      <x:c r="M815" s="87"/>
    </x:row>
    <x:row r="816" ht="14.399999618530273">
      <x:c r="C816" s="86"/>
      <x:c r="D816" s="87"/>
      <x:c r="E816" s="87"/>
      <x:c r="I816" s="86"/>
      <x:c r="J816" s="86"/>
      <x:c r="K816" s="87"/>
      <x:c r="L816" s="87"/>
      <x:c r="M816" s="87"/>
    </x:row>
    <x:row r="817" ht="14.399999618530273">
      <x:c r="C817" s="86"/>
      <x:c r="D817" s="87"/>
      <x:c r="E817" s="87"/>
      <x:c r="I817" s="86"/>
      <x:c r="J817" s="86"/>
      <x:c r="K817" s="87"/>
      <x:c r="L817" s="87"/>
      <x:c r="M817" s="87"/>
    </x:row>
    <x:row r="818" ht="14.399999618530273">
      <x:c r="C818" s="86"/>
      <x:c r="D818" s="87"/>
      <x:c r="E818" s="87"/>
      <x:c r="I818" s="86"/>
      <x:c r="J818" s="86"/>
      <x:c r="K818" s="87"/>
      <x:c r="L818" s="87"/>
      <x:c r="M818" s="87"/>
    </x:row>
    <x:row r="819" ht="14.399999618530273">
      <x:c r="C819" s="86"/>
      <x:c r="D819" s="87"/>
      <x:c r="E819" s="87"/>
      <x:c r="I819" s="86"/>
      <x:c r="J819" s="86"/>
      <x:c r="K819" s="87"/>
      <x:c r="L819" s="87"/>
      <x:c r="M819" s="87"/>
    </x:row>
    <x:row r="820" ht="14.399999618530273">
      <x:c r="C820" s="86"/>
      <x:c r="D820" s="87"/>
      <x:c r="E820" s="87"/>
      <x:c r="I820" s="86"/>
      <x:c r="J820" s="86"/>
      <x:c r="K820" s="87"/>
      <x:c r="L820" s="87"/>
      <x:c r="M820" s="87"/>
    </x:row>
    <x:row r="821" ht="14.399999618530273">
      <x:c r="C821" s="86"/>
      <x:c r="D821" s="87"/>
      <x:c r="E821" s="87"/>
      <x:c r="I821" s="86"/>
      <x:c r="J821" s="86"/>
      <x:c r="K821" s="87"/>
      <x:c r="L821" s="87"/>
      <x:c r="M821" s="87"/>
    </x:row>
    <x:row r="822" ht="14.399999618530273">
      <x:c r="C822" s="86"/>
      <x:c r="D822" s="87"/>
      <x:c r="E822" s="87"/>
      <x:c r="I822" s="86"/>
      <x:c r="J822" s="86"/>
      <x:c r="K822" s="87"/>
      <x:c r="L822" s="87"/>
      <x:c r="M822" s="87"/>
    </x:row>
    <x:row r="823" ht="14.399999618530273">
      <x:c r="C823" s="86"/>
      <x:c r="D823" s="87"/>
      <x:c r="E823" s="87"/>
      <x:c r="I823" s="86"/>
      <x:c r="J823" s="86"/>
      <x:c r="K823" s="87"/>
      <x:c r="L823" s="87"/>
      <x:c r="M823" s="87"/>
    </x:row>
    <x:row r="824" ht="14.399999618530273">
      <x:c r="C824" s="86"/>
      <x:c r="D824" s="87"/>
      <x:c r="E824" s="87"/>
      <x:c r="I824" s="86"/>
      <x:c r="J824" s="86"/>
      <x:c r="K824" s="87"/>
      <x:c r="L824" s="87"/>
      <x:c r="M824" s="87"/>
    </x:row>
    <x:row r="825" ht="14.399999618530273">
      <x:c r="C825" s="86"/>
      <x:c r="D825" s="87"/>
      <x:c r="E825" s="87"/>
      <x:c r="I825" s="86"/>
      <x:c r="J825" s="86"/>
      <x:c r="K825" s="87"/>
      <x:c r="L825" s="87"/>
      <x:c r="M825" s="87"/>
    </x:row>
    <x:row r="826" ht="14.399999618530273">
      <x:c r="C826" s="86"/>
      <x:c r="D826" s="87"/>
      <x:c r="E826" s="87"/>
      <x:c r="I826" s="86"/>
      <x:c r="J826" s="86"/>
      <x:c r="K826" s="87"/>
      <x:c r="L826" s="87"/>
      <x:c r="M826" s="87"/>
    </x:row>
    <x:row r="827" ht="14.399999618530273">
      <x:c r="C827" s="86"/>
      <x:c r="D827" s="87"/>
      <x:c r="E827" s="87"/>
      <x:c r="I827" s="86"/>
      <x:c r="J827" s="86"/>
      <x:c r="K827" s="87"/>
      <x:c r="L827" s="87"/>
      <x:c r="M827" s="87"/>
    </x:row>
    <x:row r="828" ht="14.399999618530273">
      <x:c r="C828" s="86"/>
      <x:c r="D828" s="87"/>
      <x:c r="E828" s="87"/>
      <x:c r="I828" s="86"/>
      <x:c r="J828" s="86"/>
      <x:c r="K828" s="87"/>
      <x:c r="L828" s="87"/>
      <x:c r="M828" s="87"/>
    </x:row>
    <x:row r="829" ht="14.399999618530273">
      <x:c r="C829" s="86"/>
      <x:c r="D829" s="87"/>
      <x:c r="E829" s="87"/>
      <x:c r="I829" s="86"/>
      <x:c r="J829" s="86"/>
      <x:c r="K829" s="87"/>
      <x:c r="L829" s="87"/>
      <x:c r="M829" s="87"/>
    </x:row>
    <x:row r="830" ht="14.399999618530273">
      <x:c r="C830" s="86"/>
      <x:c r="D830" s="87"/>
      <x:c r="E830" s="87"/>
      <x:c r="I830" s="86"/>
      <x:c r="J830" s="86"/>
      <x:c r="K830" s="87"/>
      <x:c r="L830" s="87"/>
      <x:c r="M830" s="87"/>
    </x:row>
    <x:row r="831" ht="14.399999618530273">
      <x:c r="C831" s="86"/>
      <x:c r="D831" s="87"/>
      <x:c r="E831" s="87"/>
      <x:c r="I831" s="86"/>
      <x:c r="J831" s="86"/>
      <x:c r="K831" s="87"/>
      <x:c r="L831" s="87"/>
      <x:c r="M831" s="87"/>
    </x:row>
    <x:row r="832" ht="14.399999618530273">
      <x:c r="C832" s="86"/>
      <x:c r="D832" s="87"/>
      <x:c r="E832" s="87"/>
      <x:c r="I832" s="86"/>
      <x:c r="J832" s="86"/>
      <x:c r="K832" s="87"/>
      <x:c r="L832" s="87"/>
      <x:c r="M832" s="87"/>
    </x:row>
    <x:row r="833" ht="14.399999618530273">
      <x:c r="C833" s="86"/>
      <x:c r="D833" s="87"/>
      <x:c r="E833" s="87"/>
      <x:c r="I833" s="86"/>
      <x:c r="J833" s="86"/>
      <x:c r="K833" s="87"/>
      <x:c r="L833" s="87"/>
      <x:c r="M833" s="87"/>
    </x:row>
    <x:row r="834" ht="14.399999618530273">
      <x:c r="C834" s="86"/>
      <x:c r="D834" s="87"/>
      <x:c r="E834" s="87"/>
      <x:c r="I834" s="86"/>
      <x:c r="J834" s="86"/>
      <x:c r="K834" s="87"/>
      <x:c r="L834" s="87"/>
      <x:c r="M834" s="87"/>
    </x:row>
    <x:row r="835" ht="14.399999618530273">
      <x:c r="C835" s="86"/>
      <x:c r="D835" s="87"/>
      <x:c r="E835" s="87"/>
      <x:c r="I835" s="86"/>
      <x:c r="J835" s="86"/>
      <x:c r="K835" s="87"/>
      <x:c r="L835" s="87"/>
      <x:c r="M835" s="87"/>
    </x:row>
    <x:row r="836" ht="14.399999618530273">
      <x:c r="C836" s="86"/>
      <x:c r="D836" s="87"/>
      <x:c r="E836" s="87"/>
      <x:c r="I836" s="86"/>
      <x:c r="J836" s="86"/>
      <x:c r="K836" s="87"/>
      <x:c r="L836" s="87"/>
      <x:c r="M836" s="87"/>
    </x:row>
    <x:row r="837" ht="14.399999618530273">
      <x:c r="C837" s="86"/>
      <x:c r="D837" s="87"/>
      <x:c r="E837" s="87"/>
      <x:c r="I837" s="86"/>
      <x:c r="J837" s="86"/>
      <x:c r="K837" s="87"/>
      <x:c r="L837" s="87"/>
      <x:c r="M837" s="87"/>
    </x:row>
    <x:row r="838" ht="14.399999618530273">
      <x:c r="C838" s="86"/>
      <x:c r="D838" s="87"/>
      <x:c r="E838" s="87"/>
      <x:c r="I838" s="86"/>
      <x:c r="J838" s="86"/>
      <x:c r="K838" s="87"/>
      <x:c r="L838" s="87"/>
      <x:c r="M838" s="87"/>
    </x:row>
    <x:row r="839" ht="14.399999618530273">
      <x:c r="C839" s="86"/>
      <x:c r="D839" s="87"/>
      <x:c r="E839" s="87"/>
      <x:c r="I839" s="86"/>
      <x:c r="J839" s="86"/>
      <x:c r="K839" s="87"/>
      <x:c r="L839" s="87"/>
      <x:c r="M839" s="87"/>
    </x:row>
    <x:row r="840" ht="14.399999618530273">
      <x:c r="C840" s="86"/>
      <x:c r="D840" s="87"/>
      <x:c r="E840" s="87"/>
      <x:c r="I840" s="86"/>
      <x:c r="J840" s="86"/>
      <x:c r="K840" s="87"/>
      <x:c r="L840" s="87"/>
      <x:c r="M840" s="87"/>
    </x:row>
    <x:row r="841" ht="14.399999618530273">
      <x:c r="C841" s="86"/>
      <x:c r="D841" s="87"/>
      <x:c r="E841" s="87"/>
      <x:c r="I841" s="86"/>
      <x:c r="J841" s="86"/>
      <x:c r="K841" s="87"/>
      <x:c r="L841" s="87"/>
      <x:c r="M841" s="87"/>
    </x:row>
    <x:row r="842" ht="14.399999618530273">
      <x:c r="C842" s="86"/>
      <x:c r="D842" s="87"/>
      <x:c r="E842" s="87"/>
      <x:c r="I842" s="86"/>
      <x:c r="J842" s="86"/>
      <x:c r="K842" s="87"/>
      <x:c r="L842" s="87"/>
      <x:c r="M842" s="87"/>
    </x:row>
    <x:row r="843" ht="14.399999618530273">
      <x:c r="C843" s="86"/>
      <x:c r="D843" s="87"/>
      <x:c r="E843" s="87"/>
      <x:c r="I843" s="86"/>
      <x:c r="J843" s="86"/>
      <x:c r="K843" s="87"/>
      <x:c r="L843" s="87"/>
      <x:c r="M843" s="87"/>
    </x:row>
    <x:row r="844" ht="14.399999618530273">
      <x:c r="C844" s="86"/>
      <x:c r="D844" s="87"/>
      <x:c r="E844" s="87"/>
      <x:c r="I844" s="86"/>
      <x:c r="J844" s="86"/>
      <x:c r="K844" s="87"/>
      <x:c r="L844" s="87"/>
      <x:c r="M844" s="87"/>
    </x:row>
    <x:row r="845" ht="14.399999618530273">
      <x:c r="C845" s="86"/>
      <x:c r="D845" s="87"/>
      <x:c r="E845" s="87"/>
      <x:c r="I845" s="86"/>
      <x:c r="J845" s="86"/>
      <x:c r="K845" s="87"/>
      <x:c r="L845" s="87"/>
      <x:c r="M845" s="87"/>
    </x:row>
    <x:row r="846" ht="14.399999618530273">
      <x:c r="C846" s="86"/>
      <x:c r="D846" s="87"/>
      <x:c r="E846" s="87"/>
      <x:c r="I846" s="86"/>
      <x:c r="J846" s="86"/>
      <x:c r="K846" s="87"/>
      <x:c r="L846" s="87"/>
      <x:c r="M846" s="87"/>
    </x:row>
    <x:row r="847" ht="14.399999618530273">
      <x:c r="C847" s="86"/>
      <x:c r="D847" s="87"/>
      <x:c r="E847" s="87"/>
      <x:c r="I847" s="86"/>
      <x:c r="J847" s="86"/>
      <x:c r="K847" s="87"/>
      <x:c r="L847" s="87"/>
      <x:c r="M847" s="87"/>
    </x:row>
    <x:row r="848" ht="14.399999618530273">
      <x:c r="C848" s="86"/>
      <x:c r="D848" s="87"/>
      <x:c r="E848" s="87"/>
      <x:c r="I848" s="86"/>
      <x:c r="J848" s="86"/>
      <x:c r="K848" s="87"/>
      <x:c r="L848" s="87"/>
      <x:c r="M848" s="87"/>
    </x:row>
    <x:row r="849" ht="14.399999618530273">
      <x:c r="C849" s="86"/>
      <x:c r="D849" s="87"/>
      <x:c r="E849" s="87"/>
      <x:c r="I849" s="86"/>
      <x:c r="J849" s="86"/>
      <x:c r="K849" s="87"/>
      <x:c r="L849" s="87"/>
      <x:c r="M849" s="87"/>
    </x:row>
    <x:row r="850" ht="14.399999618530273">
      <x:c r="C850" s="86"/>
      <x:c r="D850" s="87"/>
      <x:c r="E850" s="87"/>
      <x:c r="I850" s="86"/>
      <x:c r="J850" s="86"/>
      <x:c r="K850" s="87"/>
      <x:c r="L850" s="87"/>
      <x:c r="M850" s="87"/>
    </x:row>
    <x:row r="851" ht="14.399999618530273">
      <x:c r="C851" s="86"/>
      <x:c r="D851" s="87"/>
      <x:c r="E851" s="87"/>
      <x:c r="I851" s="86"/>
      <x:c r="J851" s="86"/>
      <x:c r="K851" s="87"/>
      <x:c r="L851" s="87"/>
      <x:c r="M851" s="87"/>
    </x:row>
    <x:row r="852" ht="14.399999618530273">
      <x:c r="C852" s="86"/>
      <x:c r="D852" s="87"/>
      <x:c r="E852" s="87"/>
      <x:c r="I852" s="86"/>
      <x:c r="J852" s="86"/>
      <x:c r="K852" s="87"/>
      <x:c r="L852" s="87"/>
      <x:c r="M852" s="87"/>
    </x:row>
    <x:row r="853" ht="14.399999618530273">
      <x:c r="C853" s="86"/>
      <x:c r="D853" s="87"/>
      <x:c r="E853" s="87"/>
      <x:c r="I853" s="86"/>
      <x:c r="J853" s="86"/>
      <x:c r="K853" s="87"/>
      <x:c r="L853" s="87"/>
      <x:c r="M853" s="87"/>
    </x:row>
    <x:row r="854" ht="14.399999618530273">
      <x:c r="C854" s="86"/>
      <x:c r="D854" s="87"/>
      <x:c r="E854" s="87"/>
      <x:c r="I854" s="86"/>
      <x:c r="J854" s="86"/>
      <x:c r="K854" s="87"/>
      <x:c r="L854" s="87"/>
      <x:c r="M854" s="87"/>
    </x:row>
    <x:row r="855" ht="14.399999618530273">
      <x:c r="C855" s="86"/>
      <x:c r="D855" s="87"/>
      <x:c r="E855" s="87"/>
      <x:c r="I855" s="86"/>
      <x:c r="J855" s="86"/>
      <x:c r="K855" s="87"/>
      <x:c r="L855" s="87"/>
      <x:c r="M855" s="87"/>
    </x:row>
    <x:row r="856" ht="14.399999618530273">
      <x:c r="C856" s="86"/>
      <x:c r="D856" s="87"/>
      <x:c r="E856" s="87"/>
      <x:c r="I856" s="86"/>
      <x:c r="J856" s="86"/>
      <x:c r="K856" s="87"/>
      <x:c r="L856" s="87"/>
      <x:c r="M856" s="87"/>
    </x:row>
    <x:row r="857" ht="14.399999618530273">
      <x:c r="C857" s="86"/>
      <x:c r="D857" s="87"/>
      <x:c r="E857" s="87"/>
      <x:c r="I857" s="86"/>
      <x:c r="J857" s="86"/>
      <x:c r="K857" s="87"/>
      <x:c r="L857" s="87"/>
      <x:c r="M857" s="87"/>
    </x:row>
    <x:row r="858" ht="14.399999618530273">
      <x:c r="C858" s="86"/>
      <x:c r="D858" s="87"/>
      <x:c r="E858" s="87"/>
      <x:c r="I858" s="86"/>
      <x:c r="J858" s="86"/>
      <x:c r="K858" s="87"/>
      <x:c r="L858" s="87"/>
      <x:c r="M858" s="87"/>
    </x:row>
    <x:row r="859" ht="14.399999618530273">
      <x:c r="C859" s="86"/>
      <x:c r="D859" s="87"/>
      <x:c r="E859" s="87"/>
      <x:c r="I859" s="86"/>
      <x:c r="J859" s="86"/>
      <x:c r="K859" s="87"/>
      <x:c r="L859" s="87"/>
      <x:c r="M859" s="87"/>
    </x:row>
    <x:row r="860" ht="14.399999618530273">
      <x:c r="C860" s="86"/>
      <x:c r="D860" s="87"/>
      <x:c r="E860" s="87"/>
      <x:c r="I860" s="86"/>
      <x:c r="J860" s="86"/>
      <x:c r="K860" s="87"/>
      <x:c r="L860" s="87"/>
      <x:c r="M860" s="87"/>
    </x:row>
    <x:row r="861" ht="14.399999618530273">
      <x:c r="C861" s="86"/>
      <x:c r="D861" s="87"/>
      <x:c r="E861" s="87"/>
      <x:c r="I861" s="86"/>
      <x:c r="J861" s="86"/>
      <x:c r="K861" s="87"/>
      <x:c r="L861" s="87"/>
      <x:c r="M861" s="87"/>
    </x:row>
    <x:row r="862" ht="14.399999618530273">
      <x:c r="C862" s="86"/>
      <x:c r="D862" s="87"/>
      <x:c r="E862" s="87"/>
      <x:c r="I862" s="86"/>
      <x:c r="J862" s="86"/>
      <x:c r="K862" s="87"/>
      <x:c r="L862" s="87"/>
      <x:c r="M862" s="87"/>
    </x:row>
    <x:row r="863" ht="14.399999618530273">
      <x:c r="C863" s="86"/>
      <x:c r="D863" s="87"/>
      <x:c r="E863" s="87"/>
      <x:c r="I863" s="86"/>
      <x:c r="J863" s="86"/>
      <x:c r="K863" s="87"/>
      <x:c r="L863" s="87"/>
      <x:c r="M863" s="87"/>
    </x:row>
    <x:row r="864" ht="14.399999618530273">
      <x:c r="C864" s="86"/>
      <x:c r="D864" s="87"/>
      <x:c r="E864" s="87"/>
      <x:c r="I864" s="86"/>
      <x:c r="J864" s="86"/>
      <x:c r="K864" s="87"/>
      <x:c r="L864" s="87"/>
      <x:c r="M864" s="87"/>
    </x:row>
    <x:row r="865" ht="14.399999618530273">
      <x:c r="C865" s="86"/>
      <x:c r="D865" s="87"/>
      <x:c r="E865" s="87"/>
      <x:c r="I865" s="86"/>
      <x:c r="J865" s="86"/>
      <x:c r="K865" s="87"/>
      <x:c r="L865" s="87"/>
      <x:c r="M865" s="87"/>
    </x:row>
    <x:row r="866" ht="14.399999618530273">
      <x:c r="C866" s="86"/>
      <x:c r="D866" s="87"/>
      <x:c r="E866" s="87"/>
      <x:c r="I866" s="86"/>
      <x:c r="J866" s="86"/>
      <x:c r="K866" s="87"/>
      <x:c r="L866" s="87"/>
      <x:c r="M866" s="87"/>
    </x:row>
    <x:row r="867" ht="14.399999618530273">
      <x:c r="C867" s="86"/>
      <x:c r="D867" s="87"/>
      <x:c r="E867" s="87"/>
      <x:c r="I867" s="86"/>
      <x:c r="J867" s="86"/>
      <x:c r="K867" s="87"/>
      <x:c r="L867" s="87"/>
      <x:c r="M867" s="87"/>
    </x:row>
    <x:row r="868" ht="14.399999618530273">
      <x:c r="C868" s="86"/>
      <x:c r="D868" s="87"/>
      <x:c r="E868" s="87"/>
      <x:c r="I868" s="86"/>
      <x:c r="J868" s="86"/>
      <x:c r="K868" s="87"/>
      <x:c r="L868" s="87"/>
      <x:c r="M868" s="87"/>
    </x:row>
    <x:row r="869" ht="14.399999618530273">
      <x:c r="C869" s="86"/>
      <x:c r="D869" s="87"/>
      <x:c r="E869" s="87"/>
      <x:c r="I869" s="86"/>
      <x:c r="J869" s="86"/>
      <x:c r="K869" s="87"/>
      <x:c r="L869" s="87"/>
      <x:c r="M869" s="87"/>
    </x:row>
    <x:row r="870" ht="14.399999618530273">
      <x:c r="C870" s="86"/>
      <x:c r="D870" s="87"/>
      <x:c r="E870" s="87"/>
      <x:c r="I870" s="86"/>
      <x:c r="J870" s="86"/>
      <x:c r="K870" s="87"/>
      <x:c r="L870" s="87"/>
      <x:c r="M870" s="87"/>
    </x:row>
    <x:row r="871" ht="14.399999618530273">
      <x:c r="C871" s="86"/>
      <x:c r="D871" s="87"/>
      <x:c r="E871" s="87"/>
      <x:c r="I871" s="86"/>
      <x:c r="J871" s="86"/>
      <x:c r="K871" s="87"/>
      <x:c r="L871" s="87"/>
      <x:c r="M871" s="87"/>
    </x:row>
    <x:row r="872" ht="14.399999618530273">
      <x:c r="C872" s="86"/>
      <x:c r="D872" s="87"/>
      <x:c r="E872" s="87"/>
      <x:c r="I872" s="86"/>
      <x:c r="J872" s="86"/>
      <x:c r="K872" s="87"/>
      <x:c r="L872" s="87"/>
      <x:c r="M872" s="87"/>
    </x:row>
    <x:row r="873" ht="14.399999618530273">
      <x:c r="C873" s="86"/>
      <x:c r="D873" s="87"/>
      <x:c r="E873" s="87"/>
      <x:c r="I873" s="86"/>
      <x:c r="J873" s="86"/>
      <x:c r="K873" s="87"/>
      <x:c r="L873" s="87"/>
      <x:c r="M873" s="87"/>
    </x:row>
    <x:row r="874" ht="14.399999618530273">
      <x:c r="C874" s="86"/>
      <x:c r="D874" s="87"/>
      <x:c r="E874" s="87"/>
      <x:c r="I874" s="86"/>
      <x:c r="J874" s="86"/>
      <x:c r="K874" s="87"/>
      <x:c r="L874" s="87"/>
      <x:c r="M874" s="87"/>
    </x:row>
    <x:row r="875" ht="14.399999618530273">
      <x:c r="C875" s="86"/>
      <x:c r="D875" s="87"/>
      <x:c r="E875" s="87"/>
      <x:c r="I875" s="86"/>
      <x:c r="J875" s="86"/>
      <x:c r="K875" s="87"/>
      <x:c r="L875" s="87"/>
      <x:c r="M875" s="87"/>
    </x:row>
    <x:row r="876" ht="14.399999618530273">
      <x:c r="C876" s="86"/>
      <x:c r="D876" s="87"/>
      <x:c r="E876" s="87"/>
      <x:c r="I876" s="86"/>
      <x:c r="J876" s="86"/>
      <x:c r="K876" s="87"/>
      <x:c r="L876" s="87"/>
      <x:c r="M876" s="87"/>
    </x:row>
    <x:row r="877" ht="14.399999618530273">
      <x:c r="C877" s="86"/>
      <x:c r="D877" s="87"/>
      <x:c r="E877" s="87"/>
      <x:c r="I877" s="86"/>
      <x:c r="J877" s="86"/>
      <x:c r="K877" s="87"/>
      <x:c r="L877" s="87"/>
      <x:c r="M877" s="87"/>
    </x:row>
    <x:row r="878" ht="14.399999618530273">
      <x:c r="C878" s="86"/>
      <x:c r="D878" s="87"/>
      <x:c r="E878" s="87"/>
      <x:c r="I878" s="86"/>
      <x:c r="J878" s="86"/>
      <x:c r="K878" s="87"/>
      <x:c r="L878" s="87"/>
      <x:c r="M878" s="87"/>
    </x:row>
    <x:row r="879" ht="14.399999618530273">
      <x:c r="C879" s="86"/>
      <x:c r="D879" s="87"/>
      <x:c r="E879" s="87"/>
      <x:c r="I879" s="86"/>
      <x:c r="J879" s="86"/>
      <x:c r="K879" s="87"/>
      <x:c r="L879" s="87"/>
      <x:c r="M879" s="87"/>
    </x:row>
    <x:row r="880" ht="14.399999618530273">
      <x:c r="C880" s="86"/>
      <x:c r="D880" s="87"/>
      <x:c r="E880" s="87"/>
      <x:c r="I880" s="86"/>
      <x:c r="J880" s="86"/>
      <x:c r="K880" s="87"/>
      <x:c r="L880" s="87"/>
      <x:c r="M880" s="87"/>
    </x:row>
    <x:row r="881" ht="14.399999618530273">
      <x:c r="C881" s="86"/>
      <x:c r="D881" s="87"/>
      <x:c r="E881" s="87"/>
      <x:c r="I881" s="86"/>
      <x:c r="J881" s="86"/>
      <x:c r="K881" s="87"/>
      <x:c r="L881" s="87"/>
      <x:c r="M881" s="87"/>
    </x:row>
    <x:row r="882" ht="14.399999618530273">
      <x:c r="C882" s="86"/>
      <x:c r="D882" s="87"/>
      <x:c r="E882" s="87"/>
      <x:c r="I882" s="86"/>
      <x:c r="J882" s="86"/>
      <x:c r="K882" s="87"/>
      <x:c r="L882" s="87"/>
      <x:c r="M882" s="87"/>
    </x:row>
    <x:row r="883" ht="14.399999618530273">
      <x:c r="C883" s="86"/>
      <x:c r="D883" s="87"/>
      <x:c r="E883" s="87"/>
      <x:c r="I883" s="86"/>
      <x:c r="J883" s="86"/>
      <x:c r="K883" s="87"/>
      <x:c r="L883" s="87"/>
      <x:c r="M883" s="87"/>
    </x:row>
    <x:row r="884" ht="14.399999618530273">
      <x:c r="C884" s="86"/>
      <x:c r="D884" s="87"/>
      <x:c r="E884" s="87"/>
      <x:c r="I884" s="86"/>
      <x:c r="J884" s="86"/>
      <x:c r="K884" s="87"/>
      <x:c r="L884" s="87"/>
      <x:c r="M884" s="87"/>
    </x:row>
    <x:row r="885" ht="14.399999618530273">
      <x:c r="C885" s="86"/>
      <x:c r="D885" s="87"/>
      <x:c r="E885" s="87"/>
      <x:c r="I885" s="86"/>
      <x:c r="J885" s="86"/>
      <x:c r="K885" s="87"/>
      <x:c r="L885" s="87"/>
      <x:c r="M885" s="87"/>
    </x:row>
    <x:row r="886" ht="14.399999618530273">
      <x:c r="C886" s="86"/>
      <x:c r="D886" s="87"/>
      <x:c r="E886" s="87"/>
      <x:c r="I886" s="86"/>
      <x:c r="J886" s="86"/>
      <x:c r="K886" s="87"/>
      <x:c r="L886" s="87"/>
      <x:c r="M886" s="87"/>
    </x:row>
    <x:row r="887" ht="14.399999618530273">
      <x:c r="C887" s="86"/>
      <x:c r="D887" s="87"/>
      <x:c r="E887" s="87"/>
      <x:c r="I887" s="86"/>
      <x:c r="J887" s="86"/>
      <x:c r="K887" s="87"/>
      <x:c r="L887" s="87"/>
      <x:c r="M887" s="87"/>
    </x:row>
    <x:row r="888" ht="14.399999618530273">
      <x:c r="C888" s="86"/>
      <x:c r="D888" s="87"/>
      <x:c r="E888" s="87"/>
      <x:c r="I888" s="86"/>
      <x:c r="J888" s="86"/>
      <x:c r="K888" s="87"/>
      <x:c r="L888" s="87"/>
      <x:c r="M888" s="87"/>
    </x:row>
    <x:row r="889" ht="14.399999618530273">
      <x:c r="C889" s="86"/>
      <x:c r="D889" s="87"/>
      <x:c r="E889" s="87"/>
      <x:c r="I889" s="86"/>
      <x:c r="J889" s="86"/>
      <x:c r="K889" s="87"/>
      <x:c r="L889" s="87"/>
      <x:c r="M889" s="87"/>
    </x:row>
    <x:row r="890" ht="14.399999618530273">
      <x:c r="C890" s="86"/>
      <x:c r="D890" s="87"/>
      <x:c r="E890" s="87"/>
      <x:c r="I890" s="86"/>
      <x:c r="J890" s="86"/>
      <x:c r="K890" s="87"/>
      <x:c r="L890" s="87"/>
      <x:c r="M890" s="87"/>
    </x:row>
    <x:row r="891" ht="14.399999618530273">
      <x:c r="C891" s="86"/>
      <x:c r="D891" s="87"/>
      <x:c r="E891" s="87"/>
      <x:c r="I891" s="86"/>
      <x:c r="J891" s="86"/>
      <x:c r="K891" s="87"/>
      <x:c r="L891" s="87"/>
      <x:c r="M891" s="87"/>
    </x:row>
    <x:row r="892" ht="14.399999618530273">
      <x:c r="C892" s="86"/>
      <x:c r="D892" s="87"/>
      <x:c r="E892" s="87"/>
      <x:c r="I892" s="86"/>
      <x:c r="J892" s="86"/>
      <x:c r="K892" s="87"/>
      <x:c r="L892" s="87"/>
      <x:c r="M892" s="87"/>
    </x:row>
    <x:row r="893" ht="14.399999618530273">
      <x:c r="C893" s="86"/>
      <x:c r="D893" s="87"/>
      <x:c r="E893" s="87"/>
      <x:c r="I893" s="86"/>
      <x:c r="J893" s="86"/>
      <x:c r="K893" s="87"/>
      <x:c r="L893" s="87"/>
      <x:c r="M893" s="87"/>
    </x:row>
    <x:row r="894" ht="14.399999618530273">
      <x:c r="C894" s="86"/>
      <x:c r="D894" s="87"/>
      <x:c r="E894" s="87"/>
      <x:c r="I894" s="86"/>
      <x:c r="J894" s="86"/>
      <x:c r="K894" s="87"/>
      <x:c r="L894" s="87"/>
      <x:c r="M894" s="87"/>
    </x:row>
    <x:row r="895" ht="14.399999618530273">
      <x:c r="C895" s="86"/>
      <x:c r="D895" s="87"/>
      <x:c r="E895" s="87"/>
      <x:c r="I895" s="86"/>
      <x:c r="J895" s="86"/>
      <x:c r="K895" s="87"/>
      <x:c r="L895" s="87"/>
      <x:c r="M895" s="87"/>
    </x:row>
    <x:row r="896" ht="14.399999618530273">
      <x:c r="C896" s="86"/>
      <x:c r="D896" s="87"/>
      <x:c r="E896" s="87"/>
      <x:c r="I896" s="86"/>
      <x:c r="J896" s="86"/>
      <x:c r="K896" s="87"/>
      <x:c r="L896" s="87"/>
      <x:c r="M896" s="87"/>
    </x:row>
    <x:row r="897" ht="14.399999618530273">
      <x:c r="C897" s="86"/>
      <x:c r="D897" s="87"/>
      <x:c r="E897" s="87"/>
      <x:c r="I897" s="86"/>
      <x:c r="J897" s="86"/>
      <x:c r="K897" s="87"/>
      <x:c r="L897" s="87"/>
      <x:c r="M897" s="87"/>
    </x:row>
    <x:row r="898" ht="14.399999618530273">
      <x:c r="C898" s="86"/>
      <x:c r="D898" s="87"/>
      <x:c r="E898" s="87"/>
      <x:c r="I898" s="86"/>
      <x:c r="J898" s="86"/>
      <x:c r="K898" s="87"/>
      <x:c r="L898" s="87"/>
      <x:c r="M898" s="87"/>
    </x:row>
    <x:row r="899" ht="14.399999618530273">
      <x:c r="C899" s="86"/>
      <x:c r="D899" s="87"/>
      <x:c r="E899" s="87"/>
      <x:c r="I899" s="86"/>
      <x:c r="J899" s="86"/>
      <x:c r="K899" s="87"/>
      <x:c r="L899" s="87"/>
      <x:c r="M899" s="87"/>
    </x:row>
    <x:row r="900" ht="14.399999618530273">
      <x:c r="C900" s="86"/>
      <x:c r="D900" s="87"/>
      <x:c r="E900" s="87"/>
      <x:c r="I900" s="86"/>
      <x:c r="J900" s="86"/>
      <x:c r="K900" s="87"/>
      <x:c r="L900" s="87"/>
      <x:c r="M900" s="87"/>
    </x:row>
    <x:row r="901" ht="14.399999618530273">
      <x:c r="C901" s="86"/>
      <x:c r="D901" s="87"/>
      <x:c r="E901" s="87"/>
      <x:c r="I901" s="86"/>
      <x:c r="J901" s="86"/>
      <x:c r="K901" s="87"/>
      <x:c r="L901" s="87"/>
      <x:c r="M901" s="87"/>
    </x:row>
    <x:row r="902" ht="14.399999618530273">
      <x:c r="C902" s="86"/>
      <x:c r="D902" s="87"/>
      <x:c r="E902" s="87"/>
      <x:c r="I902" s="86"/>
      <x:c r="J902" s="86"/>
      <x:c r="K902" s="87"/>
      <x:c r="L902" s="87"/>
      <x:c r="M902" s="87"/>
    </x:row>
    <x:row r="903" ht="14.399999618530273">
      <x:c r="C903" s="86"/>
      <x:c r="D903" s="87"/>
      <x:c r="E903" s="87"/>
      <x:c r="I903" s="86"/>
      <x:c r="J903" s="86"/>
      <x:c r="K903" s="87"/>
      <x:c r="L903" s="87"/>
      <x:c r="M903" s="87"/>
    </x:row>
    <x:row r="904" ht="14.399999618530273">
      <x:c r="C904" s="86"/>
      <x:c r="D904" s="87"/>
      <x:c r="E904" s="87"/>
      <x:c r="I904" s="86"/>
      <x:c r="J904" s="86"/>
      <x:c r="K904" s="87"/>
      <x:c r="L904" s="87"/>
      <x:c r="M904" s="87"/>
    </x:row>
    <x:row r="905" ht="14.399999618530273">
      <x:c r="C905" s="86"/>
      <x:c r="D905" s="87"/>
      <x:c r="E905" s="87"/>
      <x:c r="I905" s="86"/>
      <x:c r="J905" s="86"/>
      <x:c r="K905" s="87"/>
      <x:c r="L905" s="87"/>
      <x:c r="M905" s="87"/>
    </x:row>
    <x:row r="906" ht="14.399999618530273">
      <x:c r="C906" s="86"/>
      <x:c r="D906" s="87"/>
      <x:c r="E906" s="87"/>
      <x:c r="I906" s="86"/>
      <x:c r="J906" s="86"/>
      <x:c r="K906" s="87"/>
      <x:c r="L906" s="87"/>
      <x:c r="M906" s="87"/>
    </x:row>
    <x:row r="907" ht="14.399999618530273">
      <x:c r="C907" s="86"/>
      <x:c r="D907" s="87"/>
      <x:c r="E907" s="87"/>
      <x:c r="I907" s="86"/>
      <x:c r="J907" s="86"/>
      <x:c r="K907" s="87"/>
      <x:c r="L907" s="87"/>
      <x:c r="M907" s="87"/>
    </x:row>
    <x:row r="908" ht="14.399999618530273">
      <x:c r="C908" s="86"/>
      <x:c r="D908" s="87"/>
      <x:c r="E908" s="87"/>
      <x:c r="I908" s="86"/>
      <x:c r="J908" s="86"/>
      <x:c r="K908" s="87"/>
      <x:c r="L908" s="87"/>
      <x:c r="M908" s="87"/>
    </x:row>
    <x:row r="909" ht="14.399999618530273">
      <x:c r="C909" s="86"/>
      <x:c r="D909" s="87"/>
      <x:c r="E909" s="87"/>
      <x:c r="I909" s="86"/>
      <x:c r="J909" s="86"/>
      <x:c r="K909" s="87"/>
      <x:c r="L909" s="87"/>
      <x:c r="M909" s="87"/>
    </x:row>
    <x:row r="910" ht="14.399999618530273">
      <x:c r="C910" s="86"/>
      <x:c r="D910" s="87"/>
      <x:c r="E910" s="87"/>
      <x:c r="I910" s="86"/>
      <x:c r="J910" s="86"/>
      <x:c r="K910" s="87"/>
      <x:c r="L910" s="87"/>
      <x:c r="M910" s="87"/>
    </x:row>
    <x:row r="911" ht="14.399999618530273">
      <x:c r="C911" s="86"/>
      <x:c r="D911" s="87"/>
      <x:c r="E911" s="87"/>
      <x:c r="I911" s="86"/>
      <x:c r="J911" s="86"/>
      <x:c r="K911" s="87"/>
      <x:c r="L911" s="87"/>
      <x:c r="M911" s="87"/>
    </x:row>
    <x:row r="912" ht="14.399999618530273">
      <x:c r="C912" s="86"/>
      <x:c r="D912" s="87"/>
      <x:c r="E912" s="87"/>
      <x:c r="I912" s="86"/>
      <x:c r="J912" s="86"/>
      <x:c r="K912" s="87"/>
      <x:c r="L912" s="87"/>
      <x:c r="M912" s="87"/>
    </x:row>
    <x:row r="913" ht="14.399999618530273">
      <x:c r="C913" s="86"/>
      <x:c r="D913" s="87"/>
      <x:c r="E913" s="87"/>
      <x:c r="I913" s="86"/>
      <x:c r="J913" s="86"/>
      <x:c r="K913" s="87"/>
      <x:c r="L913" s="87"/>
      <x:c r="M913" s="87"/>
    </x:row>
    <x:row r="914" ht="14.399999618530273">
      <x:c r="C914" s="86"/>
      <x:c r="D914" s="87"/>
      <x:c r="E914" s="87"/>
      <x:c r="I914" s="86"/>
      <x:c r="J914" s="86"/>
      <x:c r="K914" s="87"/>
      <x:c r="L914" s="87"/>
      <x:c r="M914" s="87"/>
    </x:row>
    <x:row r="915" ht="14.399999618530273">
      <x:c r="C915" s="86"/>
      <x:c r="D915" s="87"/>
      <x:c r="E915" s="87"/>
      <x:c r="I915" s="86"/>
      <x:c r="J915" s="86"/>
      <x:c r="K915" s="87"/>
      <x:c r="L915" s="87"/>
      <x:c r="M915" s="87"/>
    </x:row>
    <x:row r="916" ht="14.399999618530273">
      <x:c r="C916" s="86"/>
      <x:c r="D916" s="87"/>
      <x:c r="E916" s="87"/>
      <x:c r="I916" s="86"/>
      <x:c r="J916" s="86"/>
      <x:c r="K916" s="87"/>
      <x:c r="L916" s="87"/>
      <x:c r="M916" s="87"/>
    </x:row>
    <x:row r="917" ht="14.399999618530273">
      <x:c r="C917" s="86"/>
      <x:c r="D917" s="87"/>
      <x:c r="E917" s="87"/>
      <x:c r="I917" s="86"/>
      <x:c r="J917" s="86"/>
      <x:c r="K917" s="87"/>
      <x:c r="L917" s="87"/>
      <x:c r="M917" s="87"/>
    </x:row>
    <x:row r="918" ht="14.399999618530273">
      <x:c r="C918" s="86"/>
      <x:c r="D918" s="87"/>
      <x:c r="E918" s="87"/>
      <x:c r="I918" s="86"/>
      <x:c r="J918" s="86"/>
      <x:c r="K918" s="87"/>
      <x:c r="L918" s="87"/>
      <x:c r="M918" s="87"/>
    </x:row>
    <x:row r="919" ht="14.399999618530273">
      <x:c r="C919" s="86"/>
      <x:c r="D919" s="87"/>
      <x:c r="E919" s="87"/>
      <x:c r="I919" s="86"/>
      <x:c r="J919" s="86"/>
      <x:c r="K919" s="87"/>
      <x:c r="L919" s="87"/>
      <x:c r="M919" s="87"/>
    </x:row>
    <x:row r="920" ht="14.399999618530273">
      <x:c r="C920" s="86"/>
      <x:c r="D920" s="87"/>
      <x:c r="E920" s="87"/>
      <x:c r="I920" s="86"/>
      <x:c r="J920" s="86"/>
      <x:c r="K920" s="87"/>
      <x:c r="L920" s="87"/>
      <x:c r="M920" s="87"/>
    </x:row>
    <x:row r="921" ht="14.399999618530273">
      <x:c r="C921" s="86"/>
      <x:c r="D921" s="87"/>
      <x:c r="E921" s="87"/>
      <x:c r="I921" s="86"/>
      <x:c r="J921" s="86"/>
      <x:c r="K921" s="87"/>
      <x:c r="L921" s="87"/>
      <x:c r="M921" s="87"/>
    </x:row>
    <x:row r="922" ht="14.399999618530273">
      <x:c r="C922" s="86"/>
      <x:c r="D922" s="87"/>
      <x:c r="E922" s="87"/>
      <x:c r="I922" s="86"/>
      <x:c r="J922" s="86"/>
      <x:c r="K922" s="87"/>
      <x:c r="L922" s="87"/>
      <x:c r="M922" s="87"/>
    </x:row>
    <x:row r="923" ht="14.399999618530273">
      <x:c r="C923" s="86"/>
      <x:c r="D923" s="87"/>
      <x:c r="E923" s="87"/>
      <x:c r="I923" s="86"/>
      <x:c r="J923" s="86"/>
      <x:c r="K923" s="87"/>
      <x:c r="L923" s="87"/>
      <x:c r="M923" s="87"/>
    </x:row>
    <x:row r="924" ht="14.399999618530273">
      <x:c r="C924" s="86"/>
      <x:c r="D924" s="87"/>
      <x:c r="E924" s="87"/>
      <x:c r="I924" s="86"/>
      <x:c r="J924" s="86"/>
      <x:c r="K924" s="87"/>
      <x:c r="L924" s="87"/>
      <x:c r="M924" s="87"/>
    </x:row>
    <x:row r="925" ht="14.399999618530273">
      <x:c r="C925" s="86"/>
      <x:c r="D925" s="87"/>
      <x:c r="E925" s="87"/>
      <x:c r="I925" s="86"/>
      <x:c r="J925" s="86"/>
      <x:c r="K925" s="87"/>
      <x:c r="L925" s="87"/>
      <x:c r="M925" s="87"/>
    </x:row>
    <x:row r="926" ht="14.399999618530273">
      <x:c r="C926" s="86"/>
      <x:c r="D926" s="87"/>
      <x:c r="E926" s="87"/>
      <x:c r="I926" s="86"/>
      <x:c r="J926" s="86"/>
      <x:c r="K926" s="87"/>
      <x:c r="L926" s="87"/>
      <x:c r="M926" s="87"/>
    </x:row>
    <x:row r="927" ht="14.399999618530273">
      <x:c r="C927" s="86"/>
      <x:c r="D927" s="87"/>
      <x:c r="E927" s="87"/>
      <x:c r="I927" s="86"/>
      <x:c r="J927" s="86"/>
      <x:c r="K927" s="87"/>
      <x:c r="L927" s="87"/>
      <x:c r="M927" s="87"/>
    </x:row>
    <x:row r="928" ht="14.399999618530273">
      <x:c r="C928" s="86"/>
      <x:c r="D928" s="87"/>
      <x:c r="E928" s="87"/>
      <x:c r="I928" s="86"/>
      <x:c r="J928" s="86"/>
      <x:c r="K928" s="87"/>
      <x:c r="L928" s="87"/>
      <x:c r="M928" s="87"/>
    </x:row>
    <x:row r="929" ht="14.399999618530273">
      <x:c r="C929" s="86"/>
      <x:c r="D929" s="87"/>
      <x:c r="E929" s="87"/>
      <x:c r="I929" s="86"/>
      <x:c r="J929" s="86"/>
      <x:c r="K929" s="87"/>
      <x:c r="L929" s="87"/>
      <x:c r="M929" s="87"/>
    </x:row>
    <x:row r="930" ht="14.399999618530273">
      <x:c r="C930" s="86"/>
      <x:c r="D930" s="87"/>
      <x:c r="E930" s="87"/>
      <x:c r="I930" s="86"/>
      <x:c r="J930" s="86"/>
      <x:c r="K930" s="87"/>
      <x:c r="L930" s="87"/>
      <x:c r="M930" s="87"/>
    </x:row>
    <x:row r="931" ht="14.399999618530273">
      <x:c r="C931" s="86"/>
      <x:c r="D931" s="87"/>
      <x:c r="E931" s="87"/>
      <x:c r="I931" s="86"/>
      <x:c r="J931" s="86"/>
      <x:c r="K931" s="87"/>
      <x:c r="L931" s="87"/>
      <x:c r="M931" s="87"/>
    </x:row>
    <x:row r="932" ht="14.399999618530273">
      <x:c r="C932" s="86"/>
      <x:c r="D932" s="87"/>
      <x:c r="E932" s="87"/>
      <x:c r="I932" s="86"/>
      <x:c r="J932" s="86"/>
      <x:c r="K932" s="87"/>
      <x:c r="L932" s="87"/>
      <x:c r="M932" s="87"/>
    </x:row>
    <x:row r="933" ht="14.399999618530273">
      <x:c r="C933" s="86"/>
      <x:c r="D933" s="87"/>
      <x:c r="E933" s="87"/>
      <x:c r="I933" s="86"/>
      <x:c r="J933" s="86"/>
      <x:c r="K933" s="87"/>
      <x:c r="L933" s="87"/>
      <x:c r="M933" s="87"/>
    </x:row>
    <x:row r="934" ht="14.399999618530273">
      <x:c r="C934" s="86"/>
      <x:c r="D934" s="87"/>
      <x:c r="E934" s="87"/>
      <x:c r="I934" s="86"/>
      <x:c r="J934" s="86"/>
      <x:c r="K934" s="87"/>
      <x:c r="L934" s="87"/>
      <x:c r="M934" s="87"/>
    </x:row>
    <x:row r="935" ht="14.399999618530273">
      <x:c r="C935" s="86"/>
      <x:c r="D935" s="87"/>
      <x:c r="E935" s="87"/>
      <x:c r="I935" s="86"/>
      <x:c r="J935" s="86"/>
      <x:c r="K935" s="87"/>
      <x:c r="L935" s="87"/>
      <x:c r="M935" s="87"/>
    </x:row>
    <x:row r="936" ht="14.399999618530273">
      <x:c r="C936" s="86"/>
      <x:c r="D936" s="87"/>
      <x:c r="E936" s="87"/>
      <x:c r="I936" s="86"/>
      <x:c r="J936" s="86"/>
      <x:c r="K936" s="87"/>
      <x:c r="L936" s="87"/>
      <x:c r="M936" s="87"/>
    </x:row>
    <x:row r="937" ht="14.399999618530273">
      <x:c r="C937" s="86"/>
      <x:c r="D937" s="87"/>
      <x:c r="E937" s="87"/>
      <x:c r="I937" s="86"/>
      <x:c r="J937" s="86"/>
      <x:c r="K937" s="87"/>
      <x:c r="L937" s="87"/>
      <x:c r="M937" s="87"/>
    </x:row>
    <x:row r="938" ht="14.399999618530273">
      <x:c r="C938" s="86"/>
      <x:c r="D938" s="87"/>
      <x:c r="E938" s="87"/>
      <x:c r="I938" s="86"/>
      <x:c r="J938" s="86"/>
      <x:c r="K938" s="87"/>
      <x:c r="L938" s="87"/>
      <x:c r="M938" s="87"/>
    </x:row>
    <x:row r="939" ht="14.399999618530273">
      <x:c r="C939" s="86"/>
      <x:c r="D939" s="87"/>
      <x:c r="E939" s="87"/>
      <x:c r="I939" s="86"/>
      <x:c r="J939" s="86"/>
      <x:c r="K939" s="87"/>
      <x:c r="L939" s="87"/>
      <x:c r="M939" s="87"/>
    </x:row>
    <x:row r="940" ht="14.399999618530273">
      <x:c r="C940" s="86"/>
      <x:c r="D940" s="87"/>
      <x:c r="E940" s="87"/>
      <x:c r="I940" s="86"/>
      <x:c r="J940" s="86"/>
      <x:c r="K940" s="87"/>
      <x:c r="L940" s="87"/>
      <x:c r="M940" s="87"/>
    </x:row>
    <x:row r="941" ht="14.399999618530273">
      <x:c r="C941" s="86"/>
      <x:c r="D941" s="87"/>
      <x:c r="E941" s="87"/>
      <x:c r="I941" s="86"/>
      <x:c r="J941" s="86"/>
      <x:c r="K941" s="87"/>
      <x:c r="L941" s="87"/>
      <x:c r="M941" s="87"/>
    </x:row>
    <x:row r="942" ht="14.399999618530273">
      <x:c r="C942" s="86"/>
      <x:c r="D942" s="87"/>
      <x:c r="E942" s="87"/>
      <x:c r="I942" s="86"/>
      <x:c r="J942" s="86"/>
      <x:c r="K942" s="87"/>
      <x:c r="L942" s="87"/>
      <x:c r="M942" s="87"/>
    </x:row>
    <x:row r="943" ht="14.399999618530273">
      <x:c r="C943" s="86"/>
      <x:c r="D943" s="87"/>
      <x:c r="E943" s="87"/>
      <x:c r="I943" s="86"/>
      <x:c r="J943" s="86"/>
      <x:c r="K943" s="87"/>
      <x:c r="L943" s="87"/>
      <x:c r="M943" s="87"/>
    </x:row>
    <x:row r="944" ht="14.399999618530273">
      <x:c r="C944" s="86"/>
      <x:c r="D944" s="87"/>
      <x:c r="E944" s="87"/>
      <x:c r="I944" s="86"/>
      <x:c r="J944" s="86"/>
      <x:c r="K944" s="87"/>
      <x:c r="L944" s="87"/>
      <x:c r="M944" s="87"/>
    </x:row>
    <x:row r="945" ht="14.399999618530273">
      <x:c r="C945" s="86"/>
      <x:c r="D945" s="87"/>
      <x:c r="E945" s="87"/>
      <x:c r="I945" s="86"/>
      <x:c r="J945" s="86"/>
      <x:c r="K945" s="87"/>
      <x:c r="L945" s="87"/>
      <x:c r="M945" s="87"/>
    </x:row>
    <x:row r="946" ht="14.399999618530273">
      <x:c r="C946" s="86"/>
      <x:c r="D946" s="87"/>
      <x:c r="E946" s="87"/>
      <x:c r="I946" s="86"/>
      <x:c r="J946" s="86"/>
      <x:c r="K946" s="87"/>
      <x:c r="L946" s="87"/>
      <x:c r="M946" s="87"/>
    </x:row>
    <x:row r="947" ht="14.399999618530273">
      <x:c r="C947" s="86"/>
      <x:c r="D947" s="87"/>
      <x:c r="E947" s="87"/>
      <x:c r="I947" s="86"/>
      <x:c r="J947" s="86"/>
      <x:c r="K947" s="87"/>
      <x:c r="L947" s="87"/>
      <x:c r="M947" s="87"/>
    </x:row>
    <x:row r="948" ht="14.399999618530273">
      <x:c r="C948" s="86"/>
      <x:c r="D948" s="87"/>
      <x:c r="E948" s="87"/>
      <x:c r="I948" s="86"/>
      <x:c r="J948" s="86"/>
      <x:c r="K948" s="87"/>
      <x:c r="L948" s="87"/>
      <x:c r="M948" s="87"/>
    </x:row>
    <x:row r="949" ht="14.399999618530273">
      <x:c r="C949" s="86"/>
      <x:c r="D949" s="87"/>
      <x:c r="E949" s="87"/>
      <x:c r="I949" s="86"/>
      <x:c r="J949" s="86"/>
      <x:c r="K949" s="87"/>
      <x:c r="L949" s="87"/>
      <x:c r="M949" s="87"/>
    </x:row>
    <x:row r="950" ht="14.399999618530273">
      <x:c r="C950" s="86"/>
      <x:c r="D950" s="87"/>
      <x:c r="E950" s="87"/>
      <x:c r="I950" s="86"/>
      <x:c r="J950" s="86"/>
      <x:c r="K950" s="87"/>
      <x:c r="L950" s="87"/>
      <x:c r="M950" s="87"/>
    </x:row>
    <x:row r="951" ht="14.399999618530273">
      <x:c r="C951" s="86"/>
      <x:c r="D951" s="87"/>
      <x:c r="E951" s="87"/>
      <x:c r="I951" s="86"/>
      <x:c r="J951" s="86"/>
      <x:c r="K951" s="87"/>
      <x:c r="L951" s="87"/>
      <x:c r="M951" s="87"/>
    </x:row>
    <x:row r="952" ht="14.399999618530273">
      <x:c r="C952" s="86"/>
      <x:c r="D952" s="87"/>
      <x:c r="E952" s="87"/>
      <x:c r="I952" s="86"/>
      <x:c r="J952" s="86"/>
      <x:c r="K952" s="87"/>
      <x:c r="L952" s="87"/>
      <x:c r="M952" s="87"/>
    </x:row>
    <x:row r="953" ht="14.399999618530273">
      <x:c r="C953" s="86"/>
      <x:c r="D953" s="87"/>
      <x:c r="E953" s="87"/>
      <x:c r="I953" s="86"/>
      <x:c r="J953" s="86"/>
      <x:c r="K953" s="87"/>
      <x:c r="L953" s="87"/>
      <x:c r="M953" s="87"/>
    </x:row>
    <x:row r="954" ht="14.399999618530273">
      <x:c r="C954" s="86"/>
      <x:c r="D954" s="87"/>
      <x:c r="E954" s="87"/>
      <x:c r="I954" s="86"/>
      <x:c r="J954" s="86"/>
      <x:c r="K954" s="87"/>
      <x:c r="L954" s="87"/>
      <x:c r="M954" s="87"/>
    </x:row>
    <x:row r="955" ht="14.399999618530273">
      <x:c r="C955" s="86"/>
      <x:c r="D955" s="87"/>
      <x:c r="E955" s="87"/>
      <x:c r="I955" s="86"/>
      <x:c r="J955" s="86"/>
      <x:c r="K955" s="87"/>
      <x:c r="L955" s="87"/>
      <x:c r="M955" s="87"/>
    </x:row>
    <x:row r="956" ht="14.399999618530273">
      <x:c r="C956" s="86"/>
      <x:c r="D956" s="87"/>
      <x:c r="E956" s="87"/>
      <x:c r="I956" s="86"/>
      <x:c r="J956" s="86"/>
      <x:c r="K956" s="87"/>
      <x:c r="L956" s="87"/>
      <x:c r="M956" s="87"/>
    </x:row>
    <x:row r="957" ht="14.399999618530273">
      <x:c r="C957" s="86"/>
      <x:c r="D957" s="87"/>
      <x:c r="E957" s="87"/>
      <x:c r="I957" s="86"/>
      <x:c r="J957" s="86"/>
      <x:c r="K957" s="87"/>
      <x:c r="L957" s="87"/>
      <x:c r="M957" s="87"/>
    </x:row>
    <x:row r="958" ht="14.399999618530273">
      <x:c r="C958" s="86"/>
      <x:c r="D958" s="87"/>
      <x:c r="E958" s="87"/>
      <x:c r="I958" s="86"/>
      <x:c r="J958" s="86"/>
      <x:c r="K958" s="87"/>
      <x:c r="L958" s="87"/>
      <x:c r="M958" s="87"/>
    </x:row>
    <x:row r="959" ht="14.399999618530273">
      <x:c r="C959" s="86"/>
      <x:c r="D959" s="87"/>
      <x:c r="E959" s="87"/>
      <x:c r="I959" s="86"/>
      <x:c r="J959" s="86"/>
      <x:c r="K959" s="87"/>
      <x:c r="L959" s="87"/>
      <x:c r="M959" s="87"/>
    </x:row>
    <x:row r="960" ht="14.399999618530273">
      <x:c r="C960" s="86"/>
      <x:c r="D960" s="87"/>
      <x:c r="E960" s="87"/>
      <x:c r="I960" s="86"/>
      <x:c r="J960" s="86"/>
      <x:c r="K960" s="87"/>
      <x:c r="L960" s="87"/>
      <x:c r="M960" s="87"/>
    </x:row>
    <x:row r="961" ht="14.399999618530273">
      <x:c r="C961" s="86"/>
      <x:c r="D961" s="87"/>
      <x:c r="E961" s="87"/>
      <x:c r="I961" s="86"/>
      <x:c r="J961" s="86"/>
      <x:c r="K961" s="87"/>
      <x:c r="L961" s="87"/>
      <x:c r="M961" s="87"/>
    </x:row>
    <x:row r="962" ht="14.399999618530273">
      <x:c r="C962" s="86"/>
      <x:c r="D962" s="87"/>
      <x:c r="E962" s="87"/>
      <x:c r="I962" s="86"/>
      <x:c r="J962" s="86"/>
      <x:c r="K962" s="87"/>
      <x:c r="L962" s="87"/>
      <x:c r="M962" s="87"/>
    </x:row>
    <x:row r="963" ht="14.399999618530273">
      <x:c r="C963" s="86"/>
      <x:c r="D963" s="87"/>
      <x:c r="E963" s="87"/>
      <x:c r="I963" s="86"/>
      <x:c r="J963" s="86"/>
      <x:c r="K963" s="87"/>
      <x:c r="L963" s="87"/>
      <x:c r="M963" s="87"/>
    </x:row>
    <x:row r="964" ht="14.399999618530273">
      <x:c r="C964" s="86"/>
      <x:c r="D964" s="87"/>
      <x:c r="E964" s="87"/>
      <x:c r="I964" s="86"/>
      <x:c r="J964" s="86"/>
      <x:c r="K964" s="87"/>
      <x:c r="L964" s="87"/>
      <x:c r="M964" s="87"/>
    </x:row>
    <x:row r="965" ht="14.399999618530273">
      <x:c r="C965" s="86"/>
      <x:c r="D965" s="87"/>
      <x:c r="E965" s="87"/>
      <x:c r="I965" s="86"/>
      <x:c r="J965" s="86"/>
      <x:c r="K965" s="87"/>
      <x:c r="L965" s="87"/>
      <x:c r="M965" s="87"/>
    </x:row>
    <x:row r="966" ht="14.399999618530273">
      <x:c r="C966" s="86"/>
      <x:c r="D966" s="87"/>
      <x:c r="E966" s="87"/>
      <x:c r="I966" s="86"/>
      <x:c r="J966" s="86"/>
      <x:c r="K966" s="87"/>
      <x:c r="L966" s="87"/>
      <x:c r="M966" s="87"/>
    </x:row>
    <x:row r="967" ht="14.399999618530273">
      <x:c r="C967" s="86"/>
      <x:c r="D967" s="87"/>
      <x:c r="E967" s="87"/>
      <x:c r="I967" s="86"/>
      <x:c r="J967" s="86"/>
      <x:c r="K967" s="87"/>
      <x:c r="L967" s="87"/>
      <x:c r="M967" s="87"/>
    </x:row>
    <x:row r="968" ht="14.399999618530273">
      <x:c r="C968" s="86"/>
      <x:c r="D968" s="87"/>
      <x:c r="E968" s="87"/>
      <x:c r="I968" s="86"/>
      <x:c r="J968" s="86"/>
      <x:c r="K968" s="87"/>
      <x:c r="L968" s="87"/>
      <x:c r="M968" s="87"/>
    </x:row>
    <x:row r="969" ht="14.399999618530273">
      <x:c r="C969" s="86"/>
      <x:c r="D969" s="87"/>
      <x:c r="E969" s="87"/>
      <x:c r="I969" s="86"/>
      <x:c r="J969" s="86"/>
      <x:c r="K969" s="87"/>
      <x:c r="L969" s="87"/>
      <x:c r="M969" s="87"/>
    </x:row>
    <x:row r="970" ht="14.399999618530273">
      <x:c r="C970" s="86"/>
      <x:c r="D970" s="87"/>
      <x:c r="E970" s="87"/>
      <x:c r="I970" s="86"/>
      <x:c r="J970" s="86"/>
      <x:c r="K970" s="87"/>
      <x:c r="L970" s="87"/>
      <x:c r="M970" s="87"/>
    </x:row>
    <x:row r="971" ht="14.399999618530273">
      <x:c r="C971" s="86"/>
      <x:c r="D971" s="87"/>
      <x:c r="E971" s="87"/>
      <x:c r="I971" s="86"/>
      <x:c r="J971" s="86"/>
      <x:c r="K971" s="87"/>
      <x:c r="L971" s="87"/>
      <x:c r="M971" s="87"/>
    </x:row>
    <x:row r="972" ht="14.399999618530273">
      <x:c r="C972" s="86"/>
      <x:c r="D972" s="87"/>
      <x:c r="E972" s="87"/>
      <x:c r="I972" s="86"/>
      <x:c r="J972" s="86"/>
      <x:c r="K972" s="87"/>
      <x:c r="L972" s="87"/>
      <x:c r="M972" s="87"/>
    </x:row>
    <x:row r="973" ht="14.399999618530273">
      <x:c r="C973" s="86"/>
      <x:c r="D973" s="87"/>
      <x:c r="E973" s="87"/>
      <x:c r="I973" s="86"/>
      <x:c r="J973" s="86"/>
      <x:c r="K973" s="87"/>
      <x:c r="L973" s="87"/>
      <x:c r="M973" s="87"/>
    </x:row>
    <x:row r="974" ht="14.399999618530273">
      <x:c r="C974" s="86"/>
      <x:c r="D974" s="87"/>
      <x:c r="E974" s="87"/>
      <x:c r="I974" s="86"/>
      <x:c r="J974" s="86"/>
      <x:c r="K974" s="87"/>
      <x:c r="L974" s="87"/>
      <x:c r="M974" s="87"/>
    </x:row>
    <x:row r="975" ht="14.399999618530273">
      <x:c r="C975" s="86"/>
      <x:c r="D975" s="87"/>
      <x:c r="E975" s="87"/>
      <x:c r="I975" s="86"/>
      <x:c r="J975" s="86"/>
      <x:c r="K975" s="87"/>
      <x:c r="L975" s="87"/>
      <x:c r="M975" s="87"/>
    </x:row>
    <x:row r="976" ht="14.399999618530273">
      <x:c r="C976" s="86"/>
      <x:c r="D976" s="87"/>
      <x:c r="E976" s="87"/>
      <x:c r="I976" s="86"/>
      <x:c r="J976" s="86"/>
      <x:c r="K976" s="87"/>
      <x:c r="L976" s="87"/>
      <x:c r="M976" s="87"/>
    </x:row>
    <x:row r="977" ht="14.399999618530273">
      <x:c r="C977" s="86"/>
      <x:c r="D977" s="87"/>
      <x:c r="E977" s="87"/>
      <x:c r="I977" s="86"/>
      <x:c r="J977" s="86"/>
      <x:c r="K977" s="87"/>
      <x:c r="L977" s="87"/>
      <x:c r="M977" s="87"/>
    </x:row>
    <x:row r="978" ht="14.399999618530273">
      <x:c r="C978" s="86"/>
      <x:c r="D978" s="87"/>
      <x:c r="E978" s="87"/>
      <x:c r="I978" s="86"/>
      <x:c r="J978" s="86"/>
      <x:c r="K978" s="87"/>
      <x:c r="L978" s="87"/>
      <x:c r="M978" s="87"/>
    </x:row>
    <x:row r="979" ht="14.399999618530273">
      <x:c r="C979" s="86"/>
      <x:c r="D979" s="87"/>
      <x:c r="E979" s="87"/>
      <x:c r="I979" s="86"/>
      <x:c r="J979" s="86"/>
      <x:c r="K979" s="87"/>
      <x:c r="L979" s="87"/>
      <x:c r="M979" s="87"/>
    </x:row>
    <x:row r="980" ht="14.399999618530273">
      <x:c r="C980" s="86"/>
      <x:c r="D980" s="87"/>
      <x:c r="E980" s="87"/>
      <x:c r="I980" s="86"/>
      <x:c r="J980" s="86"/>
      <x:c r="K980" s="87"/>
      <x:c r="L980" s="87"/>
      <x:c r="M980" s="87"/>
    </x:row>
    <x:row r="981" ht="14.399999618530273">
      <x:c r="C981" s="86"/>
      <x:c r="D981" s="87"/>
      <x:c r="E981" s="87"/>
      <x:c r="I981" s="86"/>
      <x:c r="J981" s="86"/>
      <x:c r="K981" s="87"/>
      <x:c r="L981" s="87"/>
      <x:c r="M981" s="87"/>
    </x:row>
    <x:row r="982" ht="14.399999618530273">
      <x:c r="C982" s="86"/>
      <x:c r="D982" s="87"/>
      <x:c r="E982" s="87"/>
      <x:c r="I982" s="86"/>
      <x:c r="J982" s="86"/>
      <x:c r="K982" s="87"/>
      <x:c r="L982" s="87"/>
      <x:c r="M982" s="87"/>
    </x:row>
    <x:row r="983" ht="14.399999618530273">
      <x:c r="C983" s="86"/>
      <x:c r="D983" s="87"/>
      <x:c r="E983" s="87"/>
      <x:c r="I983" s="86"/>
      <x:c r="J983" s="86"/>
      <x:c r="K983" s="87"/>
      <x:c r="L983" s="87"/>
      <x:c r="M983" s="87"/>
    </x:row>
    <x:row r="984" ht="14.399999618530273">
      <x:c r="C984" s="86"/>
      <x:c r="D984" s="87"/>
      <x:c r="E984" s="87"/>
      <x:c r="I984" s="86"/>
      <x:c r="J984" s="86"/>
      <x:c r="K984" s="87"/>
      <x:c r="L984" s="87"/>
      <x:c r="M984" s="87"/>
    </x:row>
    <x:row r="985" ht="14.399999618530273">
      <x:c r="C985" s="86"/>
      <x:c r="D985" s="87"/>
      <x:c r="E985" s="87"/>
      <x:c r="I985" s="86"/>
      <x:c r="J985" s="86"/>
      <x:c r="K985" s="87"/>
      <x:c r="L985" s="87"/>
      <x:c r="M985" s="87"/>
    </x:row>
    <x:row r="986" ht="14.399999618530273">
      <x:c r="C986" s="86"/>
      <x:c r="D986" s="87"/>
      <x:c r="E986" s="87"/>
      <x:c r="I986" s="86"/>
      <x:c r="J986" s="86"/>
      <x:c r="K986" s="87"/>
      <x:c r="L986" s="87"/>
      <x:c r="M986" s="87"/>
    </x:row>
    <x:row r="987" ht="14.399999618530273">
      <x:c r="C987" s="86"/>
      <x:c r="D987" s="87"/>
      <x:c r="E987" s="87"/>
      <x:c r="I987" s="86"/>
      <x:c r="J987" s="86"/>
      <x:c r="K987" s="87"/>
      <x:c r="L987" s="87"/>
      <x:c r="M987" s="87"/>
    </x:row>
    <x:row r="988" ht="14.399999618530273">
      <x:c r="C988" s="86"/>
      <x:c r="D988" s="87"/>
      <x:c r="E988" s="87"/>
      <x:c r="I988" s="86"/>
      <x:c r="J988" s="86"/>
      <x:c r="K988" s="87"/>
      <x:c r="L988" s="87"/>
      <x:c r="M988" s="87"/>
    </x:row>
    <x:row r="989" ht="14.399999618530273">
      <x:c r="C989" s="86"/>
      <x:c r="D989" s="87"/>
      <x:c r="E989" s="87"/>
      <x:c r="I989" s="86"/>
      <x:c r="J989" s="86"/>
      <x:c r="K989" s="87"/>
      <x:c r="L989" s="87"/>
      <x:c r="M989" s="87"/>
    </x:row>
    <x:row r="990" ht="14.399999618530273">
      <x:c r="C990" s="86"/>
      <x:c r="D990" s="87"/>
      <x:c r="E990" s="87"/>
      <x:c r="I990" s="86"/>
      <x:c r="J990" s="86"/>
      <x:c r="K990" s="87"/>
      <x:c r="L990" s="87"/>
      <x:c r="M990" s="87"/>
    </x:row>
    <x:row r="991" ht="14.399999618530273">
      <x:c r="C991" s="86"/>
      <x:c r="D991" s="87"/>
      <x:c r="E991" s="87"/>
      <x:c r="I991" s="86"/>
      <x:c r="J991" s="86"/>
      <x:c r="K991" s="87"/>
      <x:c r="L991" s="87"/>
      <x:c r="M991" s="87"/>
    </x:row>
    <x:row r="992" ht="14.399999618530273">
      <x:c r="C992" s="86"/>
      <x:c r="D992" s="87"/>
      <x:c r="E992" s="87"/>
      <x:c r="I992" s="86"/>
      <x:c r="J992" s="86"/>
      <x:c r="K992" s="87"/>
      <x:c r="L992" s="87"/>
      <x:c r="M992" s="87"/>
    </x:row>
    <x:row r="993" ht="14.399999618530273">
      <x:c r="C993" s="86"/>
      <x:c r="D993" s="87"/>
      <x:c r="E993" s="87"/>
      <x:c r="I993" s="86"/>
      <x:c r="J993" s="86"/>
      <x:c r="K993" s="87"/>
      <x:c r="L993" s="87"/>
      <x:c r="M993" s="87"/>
    </x:row>
    <x:row r="994" ht="14.399999618530273">
      <x:c r="C994" s="86"/>
      <x:c r="D994" s="87"/>
      <x:c r="E994" s="87"/>
      <x:c r="I994" s="86"/>
      <x:c r="J994" s="86"/>
      <x:c r="K994" s="87"/>
      <x:c r="L994" s="87"/>
      <x:c r="M994" s="87"/>
    </x:row>
    <x:row r="995" ht="14.399999618530273">
      <x:c r="C995" s="86"/>
      <x:c r="D995" s="87"/>
      <x:c r="E995" s="87"/>
      <x:c r="I995" s="86"/>
      <x:c r="J995" s="86"/>
      <x:c r="K995" s="87"/>
      <x:c r="L995" s="87"/>
      <x:c r="M995" s="87"/>
    </x:row>
    <x:row r="996" ht="14.399999618530273">
      <x:c r="C996" s="86"/>
      <x:c r="D996" s="87"/>
      <x:c r="E996" s="87"/>
      <x:c r="I996" s="86"/>
      <x:c r="J996" s="86"/>
      <x:c r="K996" s="87"/>
      <x:c r="L996" s="87"/>
      <x:c r="M996" s="87"/>
    </x:row>
    <x:row r="997" ht="14.399999618530273">
      <x:c r="C997" s="86"/>
      <x:c r="D997" s="87"/>
      <x:c r="E997" s="87"/>
      <x:c r="I997" s="86"/>
      <x:c r="J997" s="86"/>
      <x:c r="K997" s="87"/>
      <x:c r="L997" s="87"/>
      <x:c r="M997" s="87"/>
    </x:row>
    <x:row r="998" ht="14.399999618530273">
      <x:c r="C998" s="86"/>
      <x:c r="D998" s="87"/>
      <x:c r="E998" s="87"/>
      <x:c r="I998" s="86"/>
      <x:c r="J998" s="86"/>
      <x:c r="K998" s="87"/>
      <x:c r="L998" s="87"/>
      <x:c r="M998" s="87"/>
    </x:row>
    <x:row r="999" ht="14.399999618530273">
      <x:c r="C999" s="86"/>
      <x:c r="D999" s="87"/>
      <x:c r="E999" s="87"/>
      <x:c r="I999" s="86"/>
      <x:c r="J999" s="86"/>
      <x:c r="K999" s="87"/>
      <x:c r="L999" s="87"/>
      <x:c r="M999" s="87"/>
    </x:row>
    <x:row r="1000" ht="14.399999618530273">
      <x:c r="C1000" s="86"/>
      <x:c r="D1000" s="87"/>
      <x:c r="E1000" s="87"/>
      <x:c r="I1000" s="86"/>
      <x:c r="J1000" s="86"/>
      <x:c r="K1000" s="87"/>
      <x:c r="L1000" s="87"/>
      <x:c r="M1000" s="87"/>
    </x:row>
    <x:row r="1001" ht="14.399999618530273">
      <x:c r="C1001" s="86"/>
      <x:c r="D1001" s="87"/>
      <x:c r="E1001" s="87"/>
      <x:c r="I1001" s="86"/>
      <x:c r="J1001" s="86"/>
      <x:c r="K1001" s="87"/>
      <x:c r="L1001" s="87"/>
      <x:c r="M1001" s="87"/>
    </x:row>
    <x:row r="1002" ht="14.399999618530273">
      <x:c r="C1002" s="86"/>
      <x:c r="D1002" s="87"/>
      <x:c r="E1002" s="87"/>
      <x:c r="I1002" s="86"/>
      <x:c r="J1002" s="86"/>
      <x:c r="K1002" s="87"/>
      <x:c r="L1002" s="87"/>
      <x:c r="M1002" s="87"/>
    </x:row>
    <x:row r="1003" ht="14.399999618530273">
      <x:c r="C1003" s="86"/>
      <x:c r="D1003" s="87"/>
      <x:c r="E1003" s="87"/>
      <x:c r="I1003" s="86"/>
      <x:c r="J1003" s="86"/>
      <x:c r="K1003" s="87"/>
      <x:c r="L1003" s="87"/>
      <x:c r="M1003" s="87"/>
    </x:row>
    <x:row r="1004" ht="14.399999618530273">
      <x:c r="C1004" s="86"/>
      <x:c r="D1004" s="87"/>
      <x:c r="E1004" s="87"/>
      <x:c r="I1004" s="86"/>
      <x:c r="J1004" s="86"/>
      <x:c r="K1004" s="87"/>
      <x:c r="L1004" s="87"/>
      <x:c r="M1004" s="87"/>
    </x:row>
    <x:row r="1005" ht="14.399999618530273">
      <x:c r="C1005" s="86"/>
      <x:c r="D1005" s="87"/>
      <x:c r="E1005" s="87"/>
      <x:c r="I1005" s="86"/>
      <x:c r="J1005" s="86"/>
      <x:c r="K1005" s="87"/>
      <x:c r="L1005" s="87"/>
      <x:c r="M1005" s="87"/>
    </x:row>
    <x:row r="1006" ht="14.399999618530273">
      <x:c r="C1006" s="86"/>
      <x:c r="D1006" s="87"/>
      <x:c r="E1006" s="87"/>
      <x:c r="I1006" s="86"/>
      <x:c r="J1006" s="86"/>
      <x:c r="K1006" s="87"/>
      <x:c r="L1006" s="87"/>
      <x:c r="M1006" s="87"/>
    </x:row>
    <x:row r="1007" ht="14.399999618530273">
      <x:c r="C1007" s="86"/>
      <x:c r="D1007" s="87"/>
      <x:c r="E1007" s="87"/>
      <x:c r="I1007" s="86"/>
      <x:c r="J1007" s="86"/>
      <x:c r="K1007" s="87"/>
      <x:c r="L1007" s="87"/>
      <x:c r="M1007" s="87"/>
    </x:row>
    <x:row r="1008" ht="14.399999618530273">
      <x:c r="C1008" s="86"/>
      <x:c r="D1008" s="87"/>
      <x:c r="E1008" s="87"/>
      <x:c r="I1008" s="86"/>
      <x:c r="J1008" s="86"/>
      <x:c r="K1008" s="87"/>
      <x:c r="L1008" s="87"/>
      <x:c r="M1008" s="87"/>
    </x:row>
    <x:row r="1009" ht="14.399999618530273">
      <x:c r="C1009" s="86"/>
      <x:c r="D1009" s="87"/>
      <x:c r="E1009" s="87"/>
      <x:c r="I1009" s="86"/>
      <x:c r="J1009" s="86"/>
      <x:c r="K1009" s="87"/>
      <x:c r="L1009" s="87"/>
      <x:c r="M1009" s="87"/>
    </x:row>
    <x:row r="1010" ht="14.399999618530273">
      <x:c r="C1010" s="86"/>
      <x:c r="D1010" s="87"/>
      <x:c r="E1010" s="87"/>
      <x:c r="I1010" s="86"/>
      <x:c r="J1010" s="86"/>
      <x:c r="K1010" s="87"/>
      <x:c r="L1010" s="87"/>
      <x:c r="M1010" s="87"/>
    </x:row>
    <x:row r="1011" ht="14.399999618530273">
      <x:c r="C1011" s="86"/>
      <x:c r="D1011" s="87"/>
      <x:c r="E1011" s="87"/>
      <x:c r="I1011" s="86"/>
      <x:c r="J1011" s="86"/>
      <x:c r="K1011" s="87"/>
      <x:c r="L1011" s="87"/>
      <x:c r="M1011" s="87"/>
    </x:row>
    <x:row r="1012" ht="14.399999618530273">
      <x:c r="C1012" s="86"/>
      <x:c r="D1012" s="87"/>
      <x:c r="E1012" s="87"/>
      <x:c r="I1012" s="86"/>
      <x:c r="J1012" s="86"/>
      <x:c r="K1012" s="87"/>
      <x:c r="L1012" s="87"/>
      <x:c r="M1012" s="87"/>
    </x:row>
    <x:row r="1013" ht="14.399999618530273">
      <x:c r="C1013" s="86"/>
      <x:c r="D1013" s="87"/>
      <x:c r="E1013" s="87"/>
      <x:c r="I1013" s="86"/>
      <x:c r="J1013" s="86"/>
      <x:c r="K1013" s="87"/>
      <x:c r="L1013" s="87"/>
      <x:c r="M1013" s="87"/>
    </x:row>
    <x:row r="1014" ht="14.399999618530273">
      <x:c r="C1014" s="86"/>
      <x:c r="D1014" s="87"/>
      <x:c r="E1014" s="87"/>
      <x:c r="I1014" s="86"/>
      <x:c r="J1014" s="86"/>
      <x:c r="K1014" s="87"/>
      <x:c r="L1014" s="87"/>
      <x:c r="M1014" s="87"/>
    </x:row>
  </x:sheetData>
  <x:mergeCells>
    <x:mergeCell ref="W54:X54"/>
    <x:mergeCell ref="W60:X60"/>
    <x:mergeCell ref="AJ5:AO5"/>
    <x:mergeCell ref="AP5:AQ5"/>
    <x:mergeCell ref="H1:AJ1"/>
    <x:mergeCell ref="H2:AJ2"/>
    <x:mergeCell ref="O5:Y5"/>
    <x:mergeCell ref="AH5:AI5"/>
    <x:mergeCell ref="Z5:AG5"/>
    <x:mergeCell ref="B5:B6"/>
    <x:mergeCell ref="C5:H5"/>
    <x:mergeCell ref="I5:I6"/>
    <x:mergeCell ref="K5:M5"/>
    <x:mergeCell ref="N5:N6"/>
    <x:mergeCell ref="J5:J6"/>
  </x:mergeCells>
  <x:pageMargins left="0.7" right="0.7" top="0.75" bottom="0.75" header="0.3" footer="0.3"/>
  <x:drawing xmlns:r="http://schemas.openxmlformats.org/officeDocument/2006/relationships" r:id="Rdc5f0d71ccd14167"/>
</x:worksheet>
</file>

<file path=xl/worksheets/sheet2.xml><?xml version="1.0" encoding="utf-8"?>
<x:worksheet xmlns:x="http://schemas.openxmlformats.org/spreadsheetml/2006/main">
  <x:sheetPr>
    <x:tabColor rgb="FFD8AE4B"/>
  </x:sheetPr>
  <x:sheetViews>
    <x:sheetView showGridLines="0" workbookViewId="0"/>
  </x:sheetViews>
  <x:sheetFormatPr defaultRowHeight="14.399999618530273"/>
  <x:cols>
    <x:col min="4" max="4" width="28" hidden="0" customWidth="1"/>
    <x:col min="5" max="5" width="13" hidden="0" customWidth="1"/>
    <x:col min="13" max="13" width="28" hidden="0" customWidth="1"/>
    <x:col min="14" max="14" width="13" hidden="0" customWidth="1"/>
    <x:col min="3" max="3" width="7" hidden="0" customWidth="1"/>
    <x:col min="6" max="6" width="11" hidden="0" customWidth="1"/>
    <x:col min="7" max="7" width="11" hidden="0" customWidth="1"/>
    <x:col min="8" max="8" width="11" hidden="0" customWidth="1"/>
    <x:col min="12" max="12" width="7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</x:row>
    <x:row r="2">
      <x:c r="A2" s="918"/>
      <x:c r="B2" s="918"/>
      <x:c r="C2" s="918"/>
      <x:c r="D2" s="918"/>
      <x:c r="E2" s="918"/>
      <x:c r="F2" s="918"/>
      <x:c r="G2" s="918"/>
      <x:c r="H2" s="918"/>
      <x:c r="I2" s="918"/>
      <x:c r="J2" s="918"/>
      <x:c r="K2" s="918"/>
      <x:c r="L2" s="918"/>
      <x:c r="M2" s="918"/>
      <x:c r="N2" s="918"/>
      <x:c r="O2" s="918"/>
      <x:c r="P2" s="918"/>
      <x:c r="Q2" s="918"/>
    </x:row>
    <x:row r="3" ht="22" customHeight="1">
      <x:c r="A3" s="918"/>
      <x:c r="B3" s="918"/>
      <x:c r="C3" s="1697" t="s">
        <x:v>71</x:v>
      </x:c>
      <x:c r="D3" s="1697"/>
      <x:c r="E3" s="1697"/>
      <x:c r="F3" s="1697"/>
      <x:c r="G3" s="1697"/>
      <x:c r="H3" s="1697"/>
      <x:c r="I3" s="918"/>
      <x:c r="J3" s="918"/>
      <x:c r="K3" s="918"/>
      <x:c r="L3" s="1697" t="s">
        <x:v>71</x:v>
      </x:c>
      <x:c r="M3" s="1697"/>
      <x:c r="N3" s="1697"/>
      <x:c r="O3" s="1697"/>
      <x:c r="P3" s="1697"/>
      <x:c r="Q3" s="1697"/>
    </x:row>
    <x:row r="4" ht="24" customHeight="1">
      <x:c r="A4" s="918"/>
      <x:c r="B4" s="918"/>
      <x:c r="C4" s="1719" t="s">
        <x:v>72</x:v>
      </x:c>
      <x:c r="D4" s="1719" t="s">
        <x:v>73</x:v>
      </x:c>
      <x:c r="E4" s="1719" t="s">
        <x:v>74</x:v>
      </x:c>
      <x:c r="F4" s="1719" t="s">
        <x:v>75</x:v>
      </x:c>
      <x:c r="G4" s="1719" t="s">
        <x:v>76</x:v>
      </x:c>
      <x:c r="H4" s="1719" t="s">
        <x:v>77</x:v>
      </x:c>
      <x:c r="I4" s="918"/>
      <x:c r="J4" s="918"/>
      <x:c r="K4" s="918"/>
      <x:c r="L4" s="1719" t="s">
        <x:v>72</x:v>
      </x:c>
      <x:c r="M4" s="1719" t="s">
        <x:v>73</x:v>
      </x:c>
      <x:c r="N4" s="1719" t="s">
        <x:v>74</x:v>
      </x:c>
      <x:c r="O4" s="1719" t="s">
        <x:v>75</x:v>
      </x:c>
      <x:c r="P4" s="1719" t="s">
        <x:v>76</x:v>
      </x:c>
      <x:c r="Q4" s="1719" t="s">
        <x:v>77</x:v>
      </x:c>
    </x:row>
    <x:row r="5">
      <x:c r="A5" s="918"/>
      <x:c r="B5" s="918"/>
      <x:c r="C5" s="953">
        <x:v>1</x:v>
      </x:c>
      <x:c r="D5" s="953" t="s">
        <x:v>78</x:v>
      </x:c>
      <x:c r="E5" s="984">
        <x:v>46197</x:v>
      </x:c>
      <x:c r="F5" s="953">
        <x:v>0.54600000000000004</x:v>
      </x:c>
      <x:c r="G5" s="953"/>
      <x:c r="H5" s="953"/>
      <x:c r="I5" s="918"/>
      <x:c r="J5" s="918"/>
      <x:c r="K5" s="918"/>
      <x:c r="L5" s="953">
        <x:v>51</x:v>
      </x:c>
      <x:c r="M5" s="953" t="s">
        <x:v>79</x:v>
      </x:c>
      <x:c r="N5" s="985">
        <x:v>46253</x:v>
      </x:c>
      <x:c r="O5" s="953">
        <x:v>0.67300000000000004</x:v>
      </x:c>
      <x:c r="P5" s="953"/>
      <x:c r="Q5" s="953"/>
    </x:row>
    <x:row r="6">
      <x:c r="A6" s="918"/>
      <x:c r="B6" s="918"/>
      <x:c r="C6" s="953">
        <x:v>2</x:v>
      </x:c>
      <x:c r="D6" s="953" t="s">
        <x:v>80</x:v>
      </x:c>
      <x:c r="E6" s="984">
        <x:v>46197</x:v>
      </x:c>
      <x:c r="F6" s="953">
        <x:v>0.57599999999999996</x:v>
      </x:c>
      <x:c r="G6" s="953"/>
      <x:c r="H6" s="953"/>
      <x:c r="I6" s="918"/>
      <x:c r="J6" s="918"/>
      <x:c r="K6" s="918"/>
      <x:c r="L6" s="953">
        <x:v>52</x:v>
      </x:c>
      <x:c r="M6" s="953" t="s">
        <x:v>81</x:v>
      </x:c>
      <x:c r="N6" s="985">
        <x:v>46253</x:v>
      </x:c>
      <x:c r="O6" s="953">
        <x:v>0.66200000000000003</x:v>
      </x:c>
      <x:c r="P6" s="953"/>
      <x:c r="Q6" s="953"/>
    </x:row>
    <x:row r="7">
      <x:c r="A7" s="918"/>
      <x:c r="B7" s="918"/>
      <x:c r="C7" s="953">
        <x:v>3</x:v>
      </x:c>
      <x:c r="D7" s="953" t="s">
        <x:v>82</x:v>
      </x:c>
      <x:c r="E7" s="984">
        <x:v>46197</x:v>
      </x:c>
      <x:c r="F7" s="953">
        <x:v>0.83899999999999997</x:v>
      </x:c>
      <x:c r="G7" s="953"/>
      <x:c r="H7" s="953"/>
      <x:c r="I7" s="918"/>
      <x:c r="J7" s="918"/>
      <x:c r="K7" s="918"/>
      <x:c r="L7" s="953">
        <x:v>53</x:v>
      </x:c>
      <x:c r="M7" s="953" t="s">
        <x:v>83</x:v>
      </x:c>
      <x:c r="N7" s="985">
        <x:v>46253</x:v>
      </x:c>
      <x:c r="O7" s="953">
        <x:v>0.55500000000000005</x:v>
      </x:c>
      <x:c r="P7" s="953"/>
      <x:c r="Q7" s="953"/>
    </x:row>
    <x:row r="8">
      <x:c r="A8" s="918"/>
      <x:c r="B8" s="918"/>
      <x:c r="C8" s="953">
        <x:v>4</x:v>
      </x:c>
      <x:c r="D8" s="953" t="s">
        <x:v>84</x:v>
      </x:c>
      <x:c r="E8" s="984">
        <x:v>46197</x:v>
      </x:c>
      <x:c r="F8" s="953">
        <x:v>2.0110000000000001</x:v>
      </x:c>
      <x:c r="G8" s="953"/>
      <x:c r="H8" s="953"/>
      <x:c r="I8" s="918"/>
      <x:c r="J8" s="918"/>
      <x:c r="K8" s="918"/>
      <x:c r="L8" s="953">
        <x:v>54</x:v>
      </x:c>
      <x:c r="M8" s="953" t="s">
        <x:v>85</x:v>
      </x:c>
      <x:c r="N8" s="985">
        <x:v>46253</x:v>
      </x:c>
      <x:c r="O8" s="953">
        <x:v>0.81299999999999994</x:v>
      </x:c>
      <x:c r="P8" s="953"/>
      <x:c r="Q8" s="953"/>
    </x:row>
    <x:row r="9">
      <x:c r="A9" s="918"/>
      <x:c r="B9" s="918"/>
      <x:c r="C9" s="953">
        <x:v>5</x:v>
      </x:c>
      <x:c r="D9" s="953" t="s">
        <x:v>86</x:v>
      </x:c>
      <x:c r="E9" s="984">
        <x:v>46197</x:v>
      </x:c>
      <x:c r="F9" s="953">
        <x:v>0.94399999999999995</x:v>
      </x:c>
      <x:c r="G9" s="953"/>
      <x:c r="H9" s="953"/>
      <x:c r="I9" s="918"/>
      <x:c r="J9" s="918"/>
      <x:c r="K9" s="918"/>
      <x:c r="L9" s="953">
        <x:v>55</x:v>
      </x:c>
      <x:c r="M9" s="953" t="s">
        <x:v>87</x:v>
      </x:c>
      <x:c r="N9" s="985">
        <x:v>46253</x:v>
      </x:c>
      <x:c r="O9" s="953">
        <x:v>1.147</x:v>
      </x:c>
      <x:c r="P9" s="953"/>
      <x:c r="Q9" s="953"/>
    </x:row>
    <x:row r="10">
      <x:c r="A10" s="918"/>
      <x:c r="B10" s="918"/>
      <x:c r="C10" s="953">
        <x:v>6</x:v>
      </x:c>
      <x:c r="D10" s="953" t="s">
        <x:v>88</x:v>
      </x:c>
      <x:c r="E10" s="984">
        <x:v>46197</x:v>
      </x:c>
      <x:c r="F10" s="953">
        <x:v>0.70199999999999996</x:v>
      </x:c>
      <x:c r="G10" s="953"/>
      <x:c r="H10" s="953"/>
      <x:c r="I10" s="918"/>
      <x:c r="J10" s="918"/>
      <x:c r="K10" s="918"/>
      <x:c r="L10" s="953">
        <x:v>56</x:v>
      </x:c>
      <x:c r="M10" s="953" t="s">
        <x:v>89</x:v>
      </x:c>
      <x:c r="N10" s="985">
        <x:v>46253</x:v>
      </x:c>
      <x:c r="O10" s="953">
        <x:v>1.9410000000000001</x:v>
      </x:c>
      <x:c r="P10" s="953"/>
      <x:c r="Q10" s="953"/>
    </x:row>
    <x:row r="11">
      <x:c r="A11" s="918"/>
      <x:c r="B11" s="918"/>
      <x:c r="C11" s="953">
        <x:v>7</x:v>
      </x:c>
      <x:c r="D11" s="953" t="s">
        <x:v>90</x:v>
      </x:c>
      <x:c r="E11" s="984">
        <x:v>46197</x:v>
      </x:c>
      <x:c r="F11" s="953">
        <x:v>3.2160000000000002</x:v>
      </x:c>
      <x:c r="G11" s="953"/>
      <x:c r="H11" s="953"/>
      <x:c r="I11" s="918"/>
      <x:c r="J11" s="918"/>
      <x:c r="K11" s="918"/>
      <x:c r="L11" s="953">
        <x:v>57</x:v>
      </x:c>
      <x:c r="M11" s="953" t="s">
        <x:v>91</x:v>
      </x:c>
      <x:c r="N11" s="985">
        <x:v>46253</x:v>
      </x:c>
      <x:c r="O11" s="953">
        <x:v>0.48899999999999999</x:v>
      </x:c>
      <x:c r="P11" s="953"/>
      <x:c r="Q11" s="953"/>
    </x:row>
    <x:row r="12">
      <x:c r="A12" s="918"/>
      <x:c r="B12" s="918"/>
      <x:c r="C12" s="953">
        <x:v>8</x:v>
      </x:c>
      <x:c r="D12" s="953" t="s">
        <x:v>92</x:v>
      </x:c>
      <x:c r="E12" s="984">
        <x:v>46197</x:v>
      </x:c>
      <x:c r="F12" s="953">
        <x:v>0.56200000000000006</x:v>
      </x:c>
      <x:c r="G12" s="953"/>
      <x:c r="H12" s="953"/>
      <x:c r="I12" s="918"/>
      <x:c r="J12" s="918"/>
      <x:c r="K12" s="918"/>
      <x:c r="L12" s="953">
        <x:v>58</x:v>
      </x:c>
      <x:c r="M12" s="953" t="s">
        <x:v>93</x:v>
      </x:c>
      <x:c r="N12" s="985">
        <x:v>46253</x:v>
      </x:c>
      <x:c r="O12" s="953">
        <x:v>0.55600000000000005</x:v>
      </x:c>
      <x:c r="P12" s="953"/>
      <x:c r="Q12" s="953"/>
    </x:row>
    <x:row r="13">
      <x:c r="A13" s="918"/>
      <x:c r="B13" s="918"/>
      <x:c r="C13" s="953">
        <x:v>9</x:v>
      </x:c>
      <x:c r="D13" s="953" t="s">
        <x:v>94</x:v>
      </x:c>
      <x:c r="E13" s="984">
        <x:v>46197</x:v>
      </x:c>
      <x:c r="F13" s="953">
        <x:v>0.79</x:v>
      </x:c>
      <x:c r="G13" s="953"/>
      <x:c r="H13" s="953"/>
      <x:c r="I13" s="918"/>
      <x:c r="J13" s="918"/>
      <x:c r="K13" s="918"/>
      <x:c r="L13" s="953">
        <x:v>59</x:v>
      </x:c>
      <x:c r="M13" s="953" t="s">
        <x:v>95</x:v>
      </x:c>
      <x:c r="N13" s="985">
        <x:v>46253</x:v>
      </x:c>
      <x:c r="O13" s="953">
        <x:v>3.032</x:v>
      </x:c>
      <x:c r="P13" s="953"/>
      <x:c r="Q13" s="953"/>
    </x:row>
    <x:row r="14">
      <x:c r="A14" s="918"/>
      <x:c r="B14" s="918"/>
      <x:c r="C14" s="953">
        <x:v>10</x:v>
      </x:c>
      <x:c r="D14" s="953" t="s">
        <x:v>96</x:v>
      </x:c>
      <x:c r="E14" s="984">
        <x:v>46197</x:v>
      </x:c>
      <x:c r="F14" s="953">
        <x:v>1.583</x:v>
      </x:c>
      <x:c r="G14" s="953"/>
      <x:c r="H14" s="953"/>
      <x:c r="I14" s="918"/>
      <x:c r="J14" s="918"/>
      <x:c r="K14" s="918"/>
      <x:c r="L14" s="953">
        <x:v>60</x:v>
      </x:c>
      <x:c r="M14" s="953" t="s">
        <x:v>97</x:v>
      </x:c>
      <x:c r="N14" s="985">
        <x:v>46253</x:v>
      </x:c>
      <x:c r="O14" s="953">
        <x:v>0.63200000000000001</x:v>
      </x:c>
      <x:c r="P14" s="953"/>
      <x:c r="Q14" s="953"/>
    </x:row>
    <x:row r="15">
      <x:c r="A15" s="918"/>
      <x:c r="B15" s="918"/>
      <x:c r="C15" s="953">
        <x:v>11</x:v>
      </x:c>
      <x:c r="D15" s="953" t="s">
        <x:v>98</x:v>
      </x:c>
      <x:c r="E15" s="984">
        <x:v>46181</x:v>
      </x:c>
      <x:c r="F15" s="953">
        <x:v>1.9630000000000001</x:v>
      </x:c>
      <x:c r="G15" s="953"/>
      <x:c r="H15" s="953"/>
      <x:c r="I15" s="918"/>
      <x:c r="J15" s="918"/>
      <x:c r="K15" s="918"/>
      <x:c r="L15" s="953">
        <x:v>61</x:v>
      </x:c>
      <x:c r="M15" s="953" t="s">
        <x:v>99</x:v>
      </x:c>
      <x:c r="N15" s="985">
        <x:v>46253</x:v>
      </x:c>
      <x:c r="O15" s="953">
        <x:v>1.0429999999999999</x:v>
      </x:c>
      <x:c r="P15" s="953"/>
      <x:c r="Q15" s="953"/>
    </x:row>
    <x:row r="16">
      <x:c r="A16" s="918"/>
      <x:c r="B16" s="918"/>
      <x:c r="C16" s="953">
        <x:v>12</x:v>
      </x:c>
      <x:c r="D16" s="953" t="s">
        <x:v>100</x:v>
      </x:c>
      <x:c r="E16" s="984">
        <x:v>46181</x:v>
      </x:c>
      <x:c r="F16" s="953">
        <x:v>0.73499999999999999</x:v>
      </x:c>
      <x:c r="G16" s="953"/>
      <x:c r="H16" s="953"/>
      <x:c r="I16" s="918"/>
      <x:c r="J16" s="918"/>
      <x:c r="K16" s="918"/>
      <x:c r="L16" s="953">
        <x:v>62</x:v>
      </x:c>
      <x:c r="M16" s="953" t="s">
        <x:v>101</x:v>
      </x:c>
      <x:c r="N16" s="985">
        <x:v>46253</x:v>
      </x:c>
      <x:c r="O16" s="953">
        <x:v>1.59</x:v>
      </x:c>
      <x:c r="P16" s="953"/>
      <x:c r="Q16" s="953"/>
    </x:row>
    <x:row r="17">
      <x:c r="A17" s="918"/>
      <x:c r="B17" s="918"/>
      <x:c r="C17" s="953">
        <x:v>13</x:v>
      </x:c>
      <x:c r="D17" s="953" t="s">
        <x:v>102</x:v>
      </x:c>
      <x:c r="E17" s="984">
        <x:v>46181</x:v>
      </x:c>
      <x:c r="F17" s="953">
        <x:v>0.34799999999999998</x:v>
      </x:c>
      <x:c r="G17" s="953"/>
      <x:c r="H17" s="953"/>
      <x:c r="I17" s="918"/>
      <x:c r="J17" s="918"/>
      <x:c r="K17" s="918"/>
      <x:c r="L17" s="953">
        <x:v>63</x:v>
      </x:c>
      <x:c r="M17" s="953" t="s">
        <x:v>103</x:v>
      </x:c>
      <x:c r="N17" s="985">
        <x:v>46253</x:v>
      </x:c>
      <x:c r="O17" s="953">
        <x:v>0.33700000000000002</x:v>
      </x:c>
      <x:c r="P17" s="953"/>
      <x:c r="Q17" s="953"/>
    </x:row>
    <x:row r="18">
      <x:c r="A18" s="918"/>
      <x:c r="B18" s="918"/>
      <x:c r="C18" s="953">
        <x:v>14</x:v>
      </x:c>
      <x:c r="D18" s="953" t="s">
        <x:v>104</x:v>
      </x:c>
      <x:c r="E18" s="984">
        <x:v>46181</x:v>
      </x:c>
      <x:c r="F18" s="953">
        <x:v>1.2929999999999999</x:v>
      </x:c>
      <x:c r="G18" s="953"/>
      <x:c r="H18" s="953"/>
      <x:c r="I18" s="918"/>
      <x:c r="J18" s="918"/>
      <x:c r="K18" s="918"/>
      <x:c r="L18" s="953">
        <x:v>64</x:v>
      </x:c>
      <x:c r="M18" s="953" t="s">
        <x:v>105</x:v>
      </x:c>
      <x:c r="N18" s="985">
        <x:v>46253</x:v>
      </x:c>
      <x:c r="O18" s="953">
        <x:v>0.252</x:v>
      </x:c>
      <x:c r="P18" s="953"/>
      <x:c r="Q18" s="953"/>
    </x:row>
    <x:row r="19">
      <x:c r="A19" s="918"/>
      <x:c r="B19" s="918"/>
      <x:c r="C19" s="953">
        <x:v>15</x:v>
      </x:c>
      <x:c r="D19" s="953" t="s">
        <x:v>106</x:v>
      </x:c>
      <x:c r="E19" s="984">
        <x:v>46181</x:v>
      </x:c>
      <x:c r="F19" s="953">
        <x:v>0.43</x:v>
      </x:c>
      <x:c r="G19" s="953"/>
      <x:c r="H19" s="953"/>
      <x:c r="I19" s="918"/>
      <x:c r="J19" s="918"/>
      <x:c r="K19" s="918"/>
      <x:c r="L19" s="953">
        <x:v>65</x:v>
      </x:c>
      <x:c r="M19" s="953" t="s">
        <x:v>107</x:v>
      </x:c>
      <x:c r="N19" s="985">
        <x:v>46254</x:v>
      </x:c>
      <x:c r="O19" s="953">
        <x:v>0.90500000000000003</x:v>
      </x:c>
      <x:c r="P19" s="953"/>
      <x:c r="Q19" s="953"/>
    </x:row>
    <x:row r="20">
      <x:c r="A20" s="918"/>
      <x:c r="B20" s="918"/>
      <x:c r="C20" s="953">
        <x:v>16</x:v>
      </x:c>
      <x:c r="D20" s="953" t="s">
        <x:v>108</x:v>
      </x:c>
      <x:c r="E20" s="984">
        <x:v>46180</x:v>
      </x:c>
      <x:c r="F20" s="953">
        <x:v>0.55800000000000005</x:v>
      </x:c>
      <x:c r="G20" s="953"/>
      <x:c r="H20" s="953"/>
      <x:c r="I20" s="918"/>
      <x:c r="J20" s="918"/>
      <x:c r="K20" s="918"/>
      <x:c r="L20" s="953">
        <x:v>66</x:v>
      </x:c>
      <x:c r="M20" s="953" t="s">
        <x:v>109</x:v>
      </x:c>
      <x:c r="N20" s="985">
        <x:v>46254</x:v>
      </x:c>
      <x:c r="O20" s="953">
        <x:v>0.91200000000000003</x:v>
      </x:c>
      <x:c r="P20" s="953"/>
      <x:c r="Q20" s="953"/>
    </x:row>
    <x:row r="21">
      <x:c r="A21" s="918"/>
      <x:c r="B21" s="918"/>
      <x:c r="C21" s="953">
        <x:v>17</x:v>
      </x:c>
      <x:c r="D21" s="953" t="s">
        <x:v>110</x:v>
      </x:c>
      <x:c r="E21" s="984">
        <x:v>46180</x:v>
      </x:c>
      <x:c r="F21" s="953">
        <x:v>0.60399999999999998</x:v>
      </x:c>
      <x:c r="G21" s="953"/>
      <x:c r="H21" s="953"/>
      <x:c r="I21" s="918"/>
      <x:c r="J21" s="918"/>
      <x:c r="K21" s="918"/>
      <x:c r="L21" s="953">
        <x:v>67</x:v>
      </x:c>
      <x:c r="M21" s="953" t="s">
        <x:v>111</x:v>
      </x:c>
      <x:c r="N21" s="985">
        <x:v>46254</x:v>
      </x:c>
      <x:c r="O21" s="953">
        <x:v>0.21199999999999999</x:v>
      </x:c>
      <x:c r="P21" s="953"/>
      <x:c r="Q21" s="953"/>
    </x:row>
    <x:row r="22">
      <x:c r="A22" s="918"/>
      <x:c r="B22" s="918"/>
      <x:c r="C22" s="953">
        <x:v>18</x:v>
      </x:c>
      <x:c r="D22" s="953" t="s">
        <x:v>112</x:v>
      </x:c>
      <x:c r="E22" s="984">
        <x:v>46180</x:v>
      </x:c>
      <x:c r="F22" s="953">
        <x:v>4.383</x:v>
      </x:c>
      <x:c r="G22" s="953"/>
      <x:c r="H22" s="953"/>
      <x:c r="I22" s="918"/>
      <x:c r="J22" s="918"/>
      <x:c r="K22" s="918"/>
      <x:c r="L22" s="953">
        <x:v>68</x:v>
      </x:c>
      <x:c r="M22" s="953" t="s">
        <x:v>79</x:v>
      </x:c>
      <x:c r="N22" s="985">
        <x:v>46254</x:v>
      </x:c>
      <x:c r="O22" s="953">
        <x:v>0.32300000000000001</x:v>
      </x:c>
      <x:c r="P22" s="953"/>
      <x:c r="Q22" s="953"/>
    </x:row>
    <x:row r="23">
      <x:c r="A23" s="918"/>
      <x:c r="B23" s="918"/>
      <x:c r="C23" s="953">
        <x:v>19</x:v>
      </x:c>
      <x:c r="D23" s="953" t="s">
        <x:v>113</x:v>
      </x:c>
      <x:c r="E23" s="984">
        <x:v>46180</x:v>
      </x:c>
      <x:c r="F23" s="953">
        <x:v>3.2330000000000001</x:v>
      </x:c>
      <x:c r="G23" s="953"/>
      <x:c r="H23" s="953"/>
      <x:c r="I23" s="918"/>
      <x:c r="J23" s="918"/>
      <x:c r="K23" s="918"/>
      <x:c r="L23" s="953">
        <x:v>69</x:v>
      </x:c>
      <x:c r="M23" s="953" t="s">
        <x:v>83</x:v>
      </x:c>
      <x:c r="N23" s="985">
        <x:v>46254</x:v>
      </x:c>
      <x:c r="O23" s="953">
        <x:v>0.63500000000000001</x:v>
      </x:c>
      <x:c r="P23" s="953"/>
      <x:c r="Q23" s="953"/>
    </x:row>
    <x:row r="24">
      <x:c r="A24" s="918"/>
      <x:c r="B24" s="918"/>
      <x:c r="C24" s="953">
        <x:v>20</x:v>
      </x:c>
      <x:c r="D24" s="953" t="s">
        <x:v>114</x:v>
      </x:c>
      <x:c r="E24" s="984">
        <x:v>46180</x:v>
      </x:c>
      <x:c r="F24" s="953">
        <x:v>1.635</x:v>
      </x:c>
      <x:c r="G24" s="953"/>
      <x:c r="H24" s="953"/>
      <x:c r="I24" s="918"/>
      <x:c r="J24" s="918"/>
      <x:c r="K24" s="918"/>
      <x:c r="L24" s="953">
        <x:v>70</x:v>
      </x:c>
      <x:c r="M24" s="953" t="s">
        <x:v>87</x:v>
      </x:c>
      <x:c r="N24" s="985">
        <x:v>46254</x:v>
      </x:c>
      <x:c r="O24" s="953">
        <x:v>0.45500000000000002</x:v>
      </x:c>
      <x:c r="P24" s="953"/>
      <x:c r="Q24" s="953"/>
    </x:row>
    <x:row r="25">
      <x:c r="A25" s="918"/>
      <x:c r="B25" s="918"/>
      <x:c r="C25" s="953">
        <x:v>21</x:v>
      </x:c>
      <x:c r="D25" s="953" t="s">
        <x:v>115</x:v>
      </x:c>
      <x:c r="E25" s="984">
        <x:v>46180</x:v>
      </x:c>
      <x:c r="F25" s="953">
        <x:v>1.2390000000000001</x:v>
      </x:c>
      <x:c r="G25" s="953"/>
      <x:c r="H25" s="953"/>
      <x:c r="I25" s="918"/>
      <x:c r="J25" s="918"/>
      <x:c r="K25" s="918"/>
      <x:c r="L25" s="953">
        <x:v>71</x:v>
      </x:c>
      <x:c r="M25" s="953" t="s">
        <x:v>91</x:v>
      </x:c>
      <x:c r="N25" s="985">
        <x:v>46254</x:v>
      </x:c>
      <x:c r="O25" s="953">
        <x:v>9.9000000000000005E-2</x:v>
      </x:c>
      <x:c r="P25" s="953"/>
      <x:c r="Q25" s="953"/>
    </x:row>
    <x:row r="26">
      <x:c r="A26" s="918"/>
      <x:c r="B26" s="918"/>
      <x:c r="C26" s="953">
        <x:v>22</x:v>
      </x:c>
      <x:c r="D26" s="953" t="s">
        <x:v>116</x:v>
      </x:c>
      <x:c r="E26" s="984">
        <x:v>46180</x:v>
      </x:c>
      <x:c r="F26" s="953">
        <x:v>0.84699999999999998</x:v>
      </x:c>
      <x:c r="G26" s="953"/>
      <x:c r="H26" s="953"/>
      <x:c r="I26" s="918"/>
      <x:c r="J26" s="918"/>
      <x:c r="K26" s="918"/>
      <x:c r="L26" s="953">
        <x:v>72</x:v>
      </x:c>
      <x:c r="M26" s="953" t="s">
        <x:v>95</x:v>
      </x:c>
      <x:c r="N26" s="985">
        <x:v>46254</x:v>
      </x:c>
      <x:c r="O26" s="953">
        <x:v>0.69599999999999995</x:v>
      </x:c>
      <x:c r="P26" s="953"/>
      <x:c r="Q26" s="953"/>
    </x:row>
    <x:row r="27">
      <x:c r="A27" s="918"/>
      <x:c r="B27" s="918"/>
      <x:c r="C27" s="953">
        <x:v>23</x:v>
      </x:c>
      <x:c r="D27" s="953" t="s">
        <x:v>108</x:v>
      </x:c>
      <x:c r="E27" s="984">
        <x:v>46176</x:v>
      </x:c>
      <x:c r="F27" s="953">
        <x:v>2.72</x:v>
      </x:c>
      <x:c r="G27" s="953"/>
      <x:c r="H27" s="953"/>
      <x:c r="I27" s="918"/>
      <x:c r="J27" s="918"/>
      <x:c r="K27" s="918"/>
      <x:c r="L27" s="953">
        <x:v>73</x:v>
      </x:c>
      <x:c r="M27" s="953" t="s">
        <x:v>99</x:v>
      </x:c>
      <x:c r="N27" s="985">
        <x:v>46254</x:v>
      </x:c>
      <x:c r="O27" s="953">
        <x:v>0.34</x:v>
      </x:c>
      <x:c r="P27" s="953"/>
      <x:c r="Q27" s="953"/>
    </x:row>
    <x:row r="28">
      <x:c r="A28" s="918"/>
      <x:c r="B28" s="918"/>
      <x:c r="C28" s="953">
        <x:v>24</x:v>
      </x:c>
      <x:c r="D28" s="953" t="s">
        <x:v>110</x:v>
      </x:c>
      <x:c r="E28" s="984">
        <x:v>46176</x:v>
      </x:c>
      <x:c r="F28" s="953">
        <x:v>0.57599999999999996</x:v>
      </x:c>
      <x:c r="G28" s="953"/>
      <x:c r="H28" s="953"/>
      <x:c r="I28" s="918"/>
      <x:c r="J28" s="918"/>
      <x:c r="K28" s="918"/>
      <x:c r="L28" s="953">
        <x:v>74</x:v>
      </x:c>
      <x:c r="M28" s="953" t="s">
        <x:v>103</x:v>
      </x:c>
      <x:c r="N28" s="985">
        <x:v>46254</x:v>
      </x:c>
      <x:c r="O28" s="953">
        <x:v>0.98199999999999998</x:v>
      </x:c>
      <x:c r="P28" s="953"/>
      <x:c r="Q28" s="953"/>
    </x:row>
    <x:row r="29">
      <x:c r="A29" s="918"/>
      <x:c r="B29" s="918"/>
      <x:c r="C29" s="953">
        <x:v>25</x:v>
      </x:c>
      <x:c r="D29" s="953" t="s">
        <x:v>112</x:v>
      </x:c>
      <x:c r="E29" s="984">
        <x:v>46176</x:v>
      </x:c>
      <x:c r="F29" s="953">
        <x:v>0.66300000000000003</x:v>
      </x:c>
      <x:c r="G29" s="953"/>
      <x:c r="H29" s="953"/>
      <x:c r="I29" s="918"/>
      <x:c r="J29" s="918"/>
      <x:c r="K29" s="918"/>
      <x:c r="L29" s="953">
        <x:v>75</x:v>
      </x:c>
      <x:c r="M29" s="953" t="s">
        <x:v>117</x:v>
      </x:c>
      <x:c r="N29" s="985">
        <x:v>46254</x:v>
      </x:c>
      <x:c r="O29" s="953">
        <x:v>1.0880000000000001</x:v>
      </x:c>
      <x:c r="P29" s="953"/>
      <x:c r="Q29" s="953"/>
    </x:row>
    <x:row r="30">
      <x:c r="A30" s="918"/>
      <x:c r="B30" s="918"/>
      <x:c r="C30" s="953">
        <x:v>26</x:v>
      </x:c>
      <x:c r="D30" s="953" t="s">
        <x:v>113</x:v>
      </x:c>
      <x:c r="E30" s="984">
        <x:v>46176</x:v>
      </x:c>
      <x:c r="F30" s="953">
        <x:v>1.8220000000000001</x:v>
      </x:c>
      <x:c r="G30" s="953"/>
      <x:c r="H30" s="953"/>
      <x:c r="I30" s="918"/>
      <x:c r="J30" s="918"/>
      <x:c r="K30" s="918"/>
      <x:c r="L30" s="953">
        <x:v>76</x:v>
      </x:c>
      <x:c r="M30" s="953" t="s">
        <x:v>107</x:v>
      </x:c>
      <x:c r="N30" s="985">
        <x:v>46255</x:v>
      </x:c>
      <x:c r="O30" s="953">
        <x:v>0.57399999999999995</x:v>
      </x:c>
      <x:c r="P30" s="953"/>
      <x:c r="Q30" s="953"/>
    </x:row>
    <x:row r="31">
      <x:c r="A31" s="918"/>
      <x:c r="B31" s="918"/>
      <x:c r="C31" s="953">
        <x:v>27</x:v>
      </x:c>
      <x:c r="D31" s="953" t="s">
        <x:v>114</x:v>
      </x:c>
      <x:c r="E31" s="984">
        <x:v>46176</x:v>
      </x:c>
      <x:c r="F31" s="953">
        <x:v>0.79700000000000004</x:v>
      </x:c>
      <x:c r="G31" s="953"/>
      <x:c r="H31" s="953"/>
      <x:c r="I31" s="918"/>
      <x:c r="J31" s="918"/>
      <x:c r="K31" s="918"/>
      <x:c r="L31" s="953">
        <x:v>77</x:v>
      </x:c>
      <x:c r="M31" s="953" t="s">
        <x:v>109</x:v>
      </x:c>
      <x:c r="N31" s="985">
        <x:v>46255</x:v>
      </x:c>
      <x:c r="O31" s="953">
        <x:v>0.35399999999999998</x:v>
      </x:c>
      <x:c r="P31" s="953"/>
      <x:c r="Q31" s="953"/>
    </x:row>
    <x:row r="32">
      <x:c r="A32" s="918"/>
      <x:c r="B32" s="918"/>
      <x:c r="C32" s="953">
        <x:v>28</x:v>
      </x:c>
      <x:c r="D32" s="953" t="s">
        <x:v>115</x:v>
      </x:c>
      <x:c r="E32" s="984">
        <x:v>46176</x:v>
      </x:c>
      <x:c r="F32" s="953">
        <x:v>1.3919999999999999</x:v>
      </x:c>
      <x:c r="G32" s="953"/>
      <x:c r="H32" s="953"/>
      <x:c r="I32" s="918"/>
      <x:c r="J32" s="918"/>
      <x:c r="K32" s="918"/>
      <x:c r="L32" s="953">
        <x:v>78</x:v>
      </x:c>
      <x:c r="M32" s="953" t="s">
        <x:v>111</x:v>
      </x:c>
      <x:c r="N32" s="985">
        <x:v>46255</x:v>
      </x:c>
      <x:c r="O32" s="953">
        <x:v>0.80200000000000005</x:v>
      </x:c>
      <x:c r="P32" s="953"/>
      <x:c r="Q32" s="953"/>
    </x:row>
    <x:row r="33">
      <x:c r="A33" s="918"/>
      <x:c r="B33" s="918"/>
      <x:c r="C33" s="953">
        <x:v>29</x:v>
      </x:c>
      <x:c r="D33" s="953" t="s">
        <x:v>116</x:v>
      </x:c>
      <x:c r="E33" s="984">
        <x:v>46176</x:v>
      </x:c>
      <x:c r="F33" s="953">
        <x:v>0.70699999999999996</x:v>
      </x:c>
      <x:c r="G33" s="953"/>
      <x:c r="H33" s="953"/>
      <x:c r="I33" s="918"/>
      <x:c r="J33" s="918"/>
      <x:c r="K33" s="918"/>
      <x:c r="L33" s="953">
        <x:v>79</x:v>
      </x:c>
      <x:c r="M33" s="953" t="s">
        <x:v>79</x:v>
      </x:c>
      <x:c r="N33" s="985">
        <x:v>46255</x:v>
      </x:c>
      <x:c r="O33" s="953">
        <x:v>0.16</x:v>
      </x:c>
      <x:c r="P33" s="953"/>
      <x:c r="Q33" s="953"/>
    </x:row>
    <x:row r="34">
      <x:c r="A34" s="918"/>
      <x:c r="B34" s="918"/>
      <x:c r="C34" s="953">
        <x:v>30</x:v>
      </x:c>
      <x:c r="D34" s="953" t="s">
        <x:v>118</x:v>
      </x:c>
      <x:c r="E34" s="984">
        <x:v>46176</x:v>
      </x:c>
      <x:c r="F34" s="953">
        <x:v>1.552</x:v>
      </x:c>
      <x:c r="G34" s="953"/>
      <x:c r="H34" s="953"/>
      <x:c r="I34" s="918"/>
      <x:c r="J34" s="918"/>
      <x:c r="K34" s="918"/>
      <x:c r="L34" s="953">
        <x:v>80</x:v>
      </x:c>
      <x:c r="M34" s="953" t="s">
        <x:v>83</x:v>
      </x:c>
      <x:c r="N34" s="985">
        <x:v>46255</x:v>
      </x:c>
      <x:c r="O34" s="953">
        <x:v>0.96199999999999997</x:v>
      </x:c>
      <x:c r="P34" s="953"/>
      <x:c r="Q34" s="953"/>
    </x:row>
    <x:row r="35">
      <x:c r="A35" s="918"/>
      <x:c r="B35" s="918"/>
      <x:c r="C35" s="953">
        <x:v>31</x:v>
      </x:c>
      <x:c r="D35" s="953" t="s">
        <x:v>119</x:v>
      </x:c>
      <x:c r="E35" s="984">
        <x:v>46176</x:v>
      </x:c>
      <x:c r="F35" s="953">
        <x:v>0.76500000000000001</x:v>
      </x:c>
      <x:c r="G35" s="953"/>
      <x:c r="H35" s="953"/>
      <x:c r="I35" s="918"/>
      <x:c r="J35" s="918"/>
      <x:c r="K35" s="918"/>
      <x:c r="L35" s="953">
        <x:v>81</x:v>
      </x:c>
      <x:c r="M35" s="953" t="s">
        <x:v>87</x:v>
      </x:c>
      <x:c r="N35" s="985">
        <x:v>46255</x:v>
      </x:c>
      <x:c r="O35" s="953">
        <x:v>0.42199999999999999</x:v>
      </x:c>
      <x:c r="P35" s="953"/>
      <x:c r="Q35" s="953"/>
    </x:row>
    <x:row r="36">
      <x:c r="A36" s="918"/>
      <x:c r="B36" s="918"/>
      <x:c r="C36" s="953">
        <x:v>32</x:v>
      </x:c>
      <x:c r="D36" s="953" t="s">
        <x:v>120</x:v>
      </x:c>
      <x:c r="E36" s="984">
        <x:v>46176</x:v>
      </x:c>
      <x:c r="F36" s="953">
        <x:v>1.2350000000000001</x:v>
      </x:c>
      <x:c r="G36" s="953"/>
      <x:c r="H36" s="953"/>
      <x:c r="I36" s="918"/>
      <x:c r="J36" s="918"/>
      <x:c r="K36" s="918"/>
      <x:c r="L36" s="953">
        <x:v>82</x:v>
      </x:c>
      <x:c r="M36" s="953" t="s">
        <x:v>91</x:v>
      </x:c>
      <x:c r="N36" s="985">
        <x:v>46255</x:v>
      </x:c>
      <x:c r="O36" s="953">
        <x:v>0.16700000000000001</x:v>
      </x:c>
      <x:c r="P36" s="953"/>
      <x:c r="Q36" s="953"/>
    </x:row>
    <x:row r="37">
      <x:c r="A37" s="918"/>
      <x:c r="B37" s="918"/>
      <x:c r="C37" s="953">
        <x:v>33</x:v>
      </x:c>
      <x:c r="D37" s="953" t="s">
        <x:v>121</x:v>
      </x:c>
      <x:c r="E37" s="986">
        <x:v>46251</x:v>
      </x:c>
      <x:c r="F37" s="953">
        <x:v>1.0349999999999999</x:v>
      </x:c>
      <x:c r="G37" s="953"/>
      <x:c r="H37" s="953"/>
      <x:c r="I37" s="918"/>
      <x:c r="J37" s="918"/>
      <x:c r="K37" s="918"/>
      <x:c r="L37" s="953">
        <x:v>83</x:v>
      </x:c>
      <x:c r="M37" s="953" t="s">
        <x:v>95</x:v>
      </x:c>
      <x:c r="N37" s="985">
        <x:v>46255</x:v>
      </x:c>
      <x:c r="O37" s="953">
        <x:v>0.31</x:v>
      </x:c>
      <x:c r="P37" s="953"/>
      <x:c r="Q37" s="953"/>
    </x:row>
    <x:row r="38">
      <x:c r="A38" s="918"/>
      <x:c r="B38" s="918"/>
      <x:c r="C38" s="953">
        <x:v>34</x:v>
      </x:c>
      <x:c r="D38" s="953" t="s">
        <x:v>122</x:v>
      </x:c>
      <x:c r="E38" s="986">
        <x:v>46251</x:v>
      </x:c>
      <x:c r="F38" s="953">
        <x:v>0.52600000000000002</x:v>
      </x:c>
      <x:c r="G38" s="953"/>
      <x:c r="H38" s="953"/>
      <x:c r="I38" s="918"/>
      <x:c r="J38" s="918"/>
      <x:c r="K38" s="918"/>
      <x:c r="L38" s="953">
        <x:v>84</x:v>
      </x:c>
      <x:c r="M38" s="953" t="s">
        <x:v>99</x:v>
      </x:c>
      <x:c r="N38" s="985">
        <x:v>46255</x:v>
      </x:c>
      <x:c r="O38" s="953">
        <x:v>0.23100000000000001</x:v>
      </x:c>
      <x:c r="P38" s="953"/>
      <x:c r="Q38" s="953"/>
    </x:row>
    <x:row r="39">
      <x:c r="A39" s="918"/>
      <x:c r="B39" s="918"/>
      <x:c r="C39" s="953">
        <x:v>35</x:v>
      </x:c>
      <x:c r="D39" s="953" t="s">
        <x:v>123</x:v>
      </x:c>
      <x:c r="E39" s="986">
        <x:v>46251</x:v>
      </x:c>
      <x:c r="F39" s="953">
        <x:v>0.81599999999999995</x:v>
      </x:c>
      <x:c r="G39" s="953"/>
      <x:c r="H39" s="953"/>
      <x:c r="I39" s="918"/>
      <x:c r="J39" s="918"/>
      <x:c r="K39" s="918"/>
      <x:c r="L39" s="953">
        <x:v>85</x:v>
      </x:c>
      <x:c r="M39" s="953" t="s">
        <x:v>109</x:v>
      </x:c>
      <x:c r="N39" s="985">
        <x:v>46256</x:v>
      </x:c>
      <x:c r="O39" s="953">
        <x:v>2.5209999999999999</x:v>
      </x:c>
      <x:c r="P39" s="953"/>
      <x:c r="Q39" s="953"/>
    </x:row>
    <x:row r="40">
      <x:c r="A40" s="918"/>
      <x:c r="B40" s="918"/>
      <x:c r="C40" s="953">
        <x:v>36</x:v>
      </x:c>
      <x:c r="D40" s="953" t="s">
        <x:v>124</x:v>
      </x:c>
      <x:c r="E40" s="986">
        <x:v>46251</x:v>
      </x:c>
      <x:c r="F40" s="953">
        <x:v>0.34399999999999997</x:v>
      </x:c>
      <x:c r="G40" s="953"/>
      <x:c r="H40" s="953"/>
      <x:c r="I40" s="918"/>
      <x:c r="J40" s="918"/>
      <x:c r="K40" s="918"/>
      <x:c r="L40" s="953">
        <x:v>86</x:v>
      </x:c>
      <x:c r="M40" s="953" t="s">
        <x:v>111</x:v>
      </x:c>
      <x:c r="N40" s="985">
        <x:v>46256</x:v>
      </x:c>
      <x:c r="O40" s="953">
        <x:v>0.308</x:v>
      </x:c>
      <x:c r="P40" s="953"/>
      <x:c r="Q40" s="953"/>
    </x:row>
    <x:row r="41">
      <x:c r="A41" s="918"/>
      <x:c r="B41" s="918"/>
      <x:c r="C41" s="953">
        <x:v>37</x:v>
      </x:c>
      <x:c r="D41" s="953" t="s">
        <x:v>125</x:v>
      </x:c>
      <x:c r="E41" s="986">
        <x:v>46251</x:v>
      </x:c>
      <x:c r="F41" s="953">
        <x:v>0.30399999999999999</x:v>
      </x:c>
      <x:c r="G41" s="953"/>
      <x:c r="H41" s="953"/>
      <x:c r="I41" s="918"/>
      <x:c r="J41" s="918"/>
      <x:c r="K41" s="918"/>
      <x:c r="L41" s="953">
        <x:v>87</x:v>
      </x:c>
      <x:c r="M41" s="953" t="s">
        <x:v>79</x:v>
      </x:c>
      <x:c r="N41" s="985">
        <x:v>46256</x:v>
      </x:c>
      <x:c r="O41" s="953">
        <x:v>0.35099999999999998</x:v>
      </x:c>
      <x:c r="P41" s="953"/>
      <x:c r="Q41" s="953"/>
    </x:row>
    <x:row r="42">
      <x:c r="A42" s="918"/>
      <x:c r="B42" s="918"/>
      <x:c r="C42" s="953">
        <x:v>38</x:v>
      </x:c>
      <x:c r="D42" s="953" t="s">
        <x:v>126</x:v>
      </x:c>
      <x:c r="E42" s="986">
        <x:v>46251</x:v>
      </x:c>
      <x:c r="F42" s="953">
        <x:v>0.74399999999999999</x:v>
      </x:c>
      <x:c r="G42" s="953"/>
      <x:c r="H42" s="953"/>
      <x:c r="I42" s="918"/>
      <x:c r="J42" s="918"/>
      <x:c r="K42" s="918"/>
      <x:c r="L42" s="953">
        <x:v>88</x:v>
      </x:c>
      <x:c r="M42" s="953" t="s">
        <x:v>83</x:v>
      </x:c>
      <x:c r="N42" s="985">
        <x:v>46256</x:v>
      </x:c>
      <x:c r="O42" s="953">
        <x:v>0.751</x:v>
      </x:c>
      <x:c r="P42" s="953"/>
      <x:c r="Q42" s="953"/>
    </x:row>
    <x:row r="43">
      <x:c r="A43" s="918"/>
      <x:c r="B43" s="918"/>
      <x:c r="C43" s="953">
        <x:v>39</x:v>
      </x:c>
      <x:c r="D43" s="953" t="s">
        <x:v>127</x:v>
      </x:c>
      <x:c r="E43" s="986">
        <x:v>46251</x:v>
      </x:c>
      <x:c r="F43" s="953">
        <x:v>0.56299999999999994</x:v>
      </x:c>
      <x:c r="G43" s="953"/>
      <x:c r="H43" s="953"/>
      <x:c r="I43" s="918"/>
      <x:c r="J43" s="918"/>
      <x:c r="K43" s="918"/>
      <x:c r="L43" s="953">
        <x:v>89</x:v>
      </x:c>
      <x:c r="M43" s="953" t="s">
        <x:v>87</x:v>
      </x:c>
      <x:c r="N43" s="985">
        <x:v>46256</x:v>
      </x:c>
      <x:c r="O43" s="953">
        <x:v>0.60399999999999998</x:v>
      </x:c>
      <x:c r="P43" s="953"/>
      <x:c r="Q43" s="953"/>
    </x:row>
    <x:row r="44">
      <x:c r="A44" s="918"/>
      <x:c r="B44" s="918"/>
      <x:c r="C44" s="953">
        <x:v>40</x:v>
      </x:c>
      <x:c r="D44" s="953" t="s">
        <x:v>128</x:v>
      </x:c>
      <x:c r="E44" s="986">
        <x:v>46251</x:v>
      </x:c>
      <x:c r="F44" s="953">
        <x:v>0.438</x:v>
      </x:c>
      <x:c r="G44" s="953"/>
      <x:c r="H44" s="953"/>
      <x:c r="I44" s="918"/>
      <x:c r="J44" s="918"/>
      <x:c r="K44" s="918"/>
      <x:c r="L44" s="953">
        <x:v>90</x:v>
      </x:c>
      <x:c r="M44" s="953" t="s">
        <x:v>91</x:v>
      </x:c>
      <x:c r="N44" s="985">
        <x:v>46256</x:v>
      </x:c>
      <x:c r="O44" s="953">
        <x:v>4.7E-2</x:v>
      </x:c>
      <x:c r="P44" s="953"/>
      <x:c r="Q44" s="953"/>
    </x:row>
    <x:row r="45">
      <x:c r="A45" s="918"/>
      <x:c r="B45" s="918"/>
      <x:c r="C45" s="953">
        <x:v>41</x:v>
      </x:c>
      <x:c r="D45" s="953" t="s">
        <x:v>129</x:v>
      </x:c>
      <x:c r="E45" s="986">
        <x:v>46251</x:v>
      </x:c>
      <x:c r="F45" s="953">
        <x:v>0.45800000000000002</x:v>
      </x:c>
      <x:c r="G45" s="953"/>
      <x:c r="H45" s="953"/>
      <x:c r="I45" s="918"/>
      <x:c r="J45" s="918"/>
      <x:c r="K45" s="918"/>
      <x:c r="L45" s="953">
        <x:v>91</x:v>
      </x:c>
      <x:c r="M45" s="953" t="s">
        <x:v>95</x:v>
      </x:c>
      <x:c r="N45" s="985">
        <x:v>46256</x:v>
      </x:c>
      <x:c r="O45" s="953">
        <x:v>0.35699999999999998</x:v>
      </x:c>
      <x:c r="P45" s="953"/>
      <x:c r="Q45" s="953"/>
    </x:row>
    <x:row r="46">
      <x:c r="A46" s="918"/>
      <x:c r="B46" s="918"/>
      <x:c r="C46" s="953">
        <x:v>42</x:v>
      </x:c>
      <x:c r="D46" s="953" t="s">
        <x:v>97</x:v>
      </x:c>
      <x:c r="E46" s="986">
        <x:v>46252</x:v>
      </x:c>
      <x:c r="F46" s="953">
        <x:v>0.55800000000000005</x:v>
      </x:c>
      <x:c r="G46" s="953"/>
      <x:c r="H46" s="953"/>
      <x:c r="I46" s="918"/>
      <x:c r="J46" s="918"/>
      <x:c r="K46" s="918"/>
      <x:c r="L46" s="953">
        <x:v>92</x:v>
      </x:c>
      <x:c r="M46" s="953" t="s">
        <x:v>99</x:v>
      </x:c>
      <x:c r="N46" s="985">
        <x:v>46256</x:v>
      </x:c>
      <x:c r="O46" s="953">
        <x:v>0.40699999999999997</x:v>
      </x:c>
      <x:c r="P46" s="953"/>
      <x:c r="Q46" s="953"/>
    </x:row>
    <x:row r="47">
      <x:c r="A47" s="918"/>
      <x:c r="B47" s="918"/>
      <x:c r="C47" s="953">
        <x:v>43</x:v>
      </x:c>
      <x:c r="D47" s="953" t="s">
        <x:v>99</x:v>
      </x:c>
      <x:c r="E47" s="986">
        <x:v>46252</x:v>
      </x:c>
      <x:c r="F47" s="953">
        <x:v>0.501</x:v>
      </x:c>
      <x:c r="G47" s="953"/>
      <x:c r="H47" s="953"/>
      <x:c r="I47" s="918"/>
      <x:c r="J47" s="918"/>
      <x:c r="K47" s="918"/>
      <x:c r="L47" s="953">
        <x:v>93</x:v>
      </x:c>
      <x:c r="M47" s="953" t="s">
        <x:v>103</x:v>
      </x:c>
      <x:c r="N47" s="985">
        <x:v>46256</x:v>
      </x:c>
      <x:c r="O47" s="953">
        <x:v>0.318</x:v>
      </x:c>
      <x:c r="P47" s="953"/>
      <x:c r="Q47" s="953"/>
    </x:row>
    <x:row r="48">
      <x:c r="A48" s="918"/>
      <x:c r="B48" s="918"/>
      <x:c r="C48" s="953">
        <x:v>44</x:v>
      </x:c>
      <x:c r="D48" s="953" t="s">
        <x:v>101</x:v>
      </x:c>
      <x:c r="E48" s="986">
        <x:v>46252</x:v>
      </x:c>
      <x:c r="F48" s="953">
        <x:v>1.25</x:v>
      </x:c>
      <x:c r="G48" s="953"/>
      <x:c r="H48" s="953"/>
      <x:c r="I48" s="918"/>
      <x:c r="J48" s="918"/>
      <x:c r="K48" s="918"/>
      <x:c r="L48" s="953">
        <x:v>94</x:v>
      </x:c>
      <x:c r="M48" s="953" t="s">
        <x:v>107</x:v>
      </x:c>
      <x:c r="N48" s="985">
        <x:v>46258</x:v>
      </x:c>
      <x:c r="O48" s="953">
        <x:v>0.502</x:v>
      </x:c>
      <x:c r="P48" s="953"/>
      <x:c r="Q48" s="953"/>
    </x:row>
    <x:row r="49">
      <x:c r="A49" s="918"/>
      <x:c r="B49" s="918"/>
      <x:c r="C49" s="953">
        <x:v>45</x:v>
      </x:c>
      <x:c r="D49" s="953" t="s">
        <x:v>107</x:v>
      </x:c>
      <x:c r="E49" s="985">
        <x:v>46253</x:v>
      </x:c>
      <x:c r="F49" s="953">
        <x:v>0.35099999999999998</x:v>
      </x:c>
      <x:c r="G49" s="953"/>
      <x:c r="H49" s="953"/>
      <x:c r="I49" s="918"/>
      <x:c r="J49" s="918"/>
      <x:c r="K49" s="918"/>
      <x:c r="L49" s="953">
        <x:v>95</x:v>
      </x:c>
      <x:c r="M49" s="953" t="s">
        <x:v>109</x:v>
      </x:c>
      <x:c r="N49" s="985">
        <x:v>46258</x:v>
      </x:c>
      <x:c r="O49" s="953">
        <x:v>0.38800000000000001</x:v>
      </x:c>
      <x:c r="P49" s="953"/>
      <x:c r="Q49" s="953"/>
    </x:row>
    <x:row r="50">
      <x:c r="A50" s="918"/>
      <x:c r="B50" s="918"/>
      <x:c r="C50" s="953">
        <x:v>46</x:v>
      </x:c>
      <x:c r="D50" s="953" t="s">
        <x:v>130</x:v>
      </x:c>
      <x:c r="E50" s="985">
        <x:v>46253</x:v>
      </x:c>
      <x:c r="F50" s="953">
        <x:v>2.028</x:v>
      </x:c>
      <x:c r="G50" s="953"/>
      <x:c r="H50" s="953"/>
      <x:c r="I50" s="918"/>
      <x:c r="J50" s="918"/>
      <x:c r="K50" s="918"/>
      <x:c r="L50" s="953">
        <x:v>96</x:v>
      </x:c>
      <x:c r="M50" s="953" t="s">
        <x:v>111</x:v>
      </x:c>
      <x:c r="N50" s="985">
        <x:v>46258</x:v>
      </x:c>
      <x:c r="O50" s="953">
        <x:v>1.0409999999999999</x:v>
      </x:c>
      <x:c r="P50" s="953"/>
      <x:c r="Q50" s="953"/>
    </x:row>
    <x:row r="51">
      <x:c r="A51" s="918"/>
      <x:c r="B51" s="918"/>
      <x:c r="C51" s="953">
        <x:v>47</x:v>
      </x:c>
      <x:c r="D51" s="953" t="s">
        <x:v>109</x:v>
      </x:c>
      <x:c r="E51" s="985">
        <x:v>46253</x:v>
      </x:c>
      <x:c r="F51" s="953">
        <x:v>1.8380000000000001</x:v>
      </x:c>
      <x:c r="G51" s="953"/>
      <x:c r="H51" s="953"/>
      <x:c r="I51" s="918"/>
      <x:c r="J51" s="918"/>
      <x:c r="K51" s="918"/>
      <x:c r="L51" s="953">
        <x:v>97</x:v>
      </x:c>
      <x:c r="M51" s="953" t="s">
        <x:v>79</x:v>
      </x:c>
      <x:c r="N51" s="985">
        <x:v>46258</x:v>
      </x:c>
      <x:c r="O51" s="953">
        <x:v>1.47</x:v>
      </x:c>
      <x:c r="P51" s="953"/>
      <x:c r="Q51" s="953"/>
    </x:row>
    <x:row r="52">
      <x:c r="A52" s="918"/>
      <x:c r="B52" s="918"/>
      <x:c r="C52" s="953">
        <x:v>48</x:v>
      </x:c>
      <x:c r="D52" s="953" t="s">
        <x:v>131</x:v>
      </x:c>
      <x:c r="E52" s="985">
        <x:v>46253</x:v>
      </x:c>
      <x:c r="F52" s="953">
        <x:v>1.3220000000000001</x:v>
      </x:c>
      <x:c r="G52" s="953"/>
      <x:c r="H52" s="953"/>
      <x:c r="I52" s="918"/>
      <x:c r="J52" s="918"/>
      <x:c r="K52" s="918"/>
      <x:c r="L52" s="953">
        <x:v>98</x:v>
      </x:c>
      <x:c r="M52" s="953" t="s">
        <x:v>83</x:v>
      </x:c>
      <x:c r="N52" s="985">
        <x:v>46258</x:v>
      </x:c>
      <x:c r="O52" s="953">
        <x:v>3.8769999999999998</x:v>
      </x:c>
      <x:c r="P52" s="953"/>
      <x:c r="Q52" s="953"/>
    </x:row>
    <x:row r="53">
      <x:c r="A53" s="918"/>
      <x:c r="B53" s="918"/>
      <x:c r="C53" s="953">
        <x:v>49</x:v>
      </x:c>
      <x:c r="D53" s="953" t="s">
        <x:v>111</x:v>
      </x:c>
      <x:c r="E53" s="985">
        <x:v>46253</x:v>
      </x:c>
      <x:c r="F53" s="953">
        <x:v>0.65100000000000002</x:v>
      </x:c>
      <x:c r="G53" s="953"/>
      <x:c r="H53" s="953"/>
      <x:c r="I53" s="918"/>
      <x:c r="J53" s="918"/>
      <x:c r="K53" s="918"/>
      <x:c r="L53" s="953">
        <x:v>99</x:v>
      </x:c>
      <x:c r="M53" s="953" t="s">
        <x:v>87</x:v>
      </x:c>
      <x:c r="N53" s="985">
        <x:v>46258</x:v>
      </x:c>
      <x:c r="O53" s="953">
        <x:v>0.35099999999999998</x:v>
      </x:c>
      <x:c r="P53" s="953"/>
      <x:c r="Q53" s="953"/>
    </x:row>
    <x:row r="54">
      <x:c r="A54" s="918"/>
      <x:c r="B54" s="918"/>
      <x:c r="C54" s="953">
        <x:v>50</x:v>
      </x:c>
      <x:c r="D54" s="953" t="s">
        <x:v>132</x:v>
      </x:c>
      <x:c r="E54" s="985">
        <x:v>46253</x:v>
      </x:c>
      <x:c r="F54" s="953">
        <x:v>0.50600000000000001</x:v>
      </x:c>
      <x:c r="G54" s="953"/>
      <x:c r="H54" s="953"/>
      <x:c r="I54" s="918"/>
      <x:c r="J54" s="918"/>
      <x:c r="K54" s="918"/>
      <x:c r="L54" s="953">
        <x:v>100</x:v>
      </x:c>
      <x:c r="M54" s="953" t="s">
        <x:v>91</x:v>
      </x:c>
      <x:c r="N54" s="985">
        <x:v>46258</x:v>
      </x:c>
      <x:c r="O54" s="953">
        <x:v>0.32600000000000001</x:v>
      </x:c>
      <x:c r="P54" s="953"/>
      <x:c r="Q54" s="953"/>
    </x:row>
    <x:row r="55">
      <x:c r="A55" s="918"/>
      <x:c r="B55" s="918"/>
      <x:c r="C55" s="918"/>
      <x:c r="D55" s="918"/>
      <x:c r="E55" s="918"/>
      <x:c r="F55" s="918"/>
      <x:c r="G55" s="918"/>
      <x:c r="H55" s="918"/>
      <x:c r="I55" s="918"/>
      <x:c r="J55" s="918"/>
      <x:c r="K55" s="918"/>
      <x:c r="L55" s="953">
        <x:v>101</x:v>
      </x:c>
      <x:c r="M55" s="953" t="s">
        <x:v>95</x:v>
      </x:c>
      <x:c r="N55" s="985">
        <x:v>46258</x:v>
      </x:c>
      <x:c r="O55" s="953">
        <x:v>0.24</x:v>
      </x:c>
      <x:c r="P55" s="953"/>
      <x:c r="Q55" s="953"/>
    </x:row>
    <x:row r="56">
      <x:c r="A56" s="918"/>
      <x:c r="B56" s="918"/>
      <x:c r="C56" s="918"/>
      <x:c r="D56" s="918"/>
      <x:c r="E56" s="918"/>
      <x:c r="F56" s="918"/>
      <x:c r="G56" s="918"/>
      <x:c r="H56" s="918"/>
      <x:c r="I56" s="918"/>
      <x:c r="J56" s="918"/>
      <x:c r="K56" s="918"/>
      <x:c r="L56" s="953">
        <x:v>102</x:v>
      </x:c>
      <x:c r="M56" s="953" t="s">
        <x:v>99</x:v>
      </x:c>
      <x:c r="N56" s="985">
        <x:v>46258</x:v>
      </x:c>
      <x:c r="O56" s="953">
        <x:v>1.077</x:v>
      </x:c>
      <x:c r="P56" s="953"/>
      <x:c r="Q56" s="953"/>
    </x:row>
    <x:row r="57">
      <x:c r="A57" s="918"/>
      <x:c r="B57" s="918"/>
      <x:c r="C57" s="918"/>
      <x:c r="D57" s="918"/>
      <x:c r="E57" s="918"/>
      <x:c r="F57" s="918"/>
      <x:c r="G57" s="918"/>
      <x:c r="H57" s="918"/>
      <x:c r="I57" s="918"/>
      <x:c r="J57" s="918"/>
      <x:c r="K57" s="918"/>
      <x:c r="L57" s="987">
        <x:v>103</x:v>
      </x:c>
      <x:c r="M57" s="987" t="s">
        <x:v>83</x:v>
      </x:c>
      <x:c r="N57" s="985">
        <x:v>46261</x:v>
      </x:c>
      <x:c r="O57" s="988">
        <x:v>0.253</x:v>
      </x:c>
      <x:c r="P57" s="937"/>
      <x:c r="Q57" s="937"/>
    </x:row>
    <x:row r="58">
      <x:c r="A58" s="918"/>
      <x:c r="B58" s="918"/>
      <x:c r="C58" s="918"/>
      <x:c r="D58" s="918"/>
      <x:c r="E58" s="918"/>
      <x:c r="F58" s="918"/>
      <x:c r="G58" s="918"/>
      <x:c r="H58" s="918"/>
      <x:c r="I58" s="918"/>
      <x:c r="J58" s="918"/>
      <x:c r="K58" s="918"/>
      <x:c r="L58" s="987">
        <x:v>104</x:v>
      </x:c>
      <x:c r="M58" s="987" t="s">
        <x:v>87</x:v>
      </x:c>
      <x:c r="N58" s="985">
        <x:v>46261</x:v>
      </x:c>
      <x:c r="O58" s="988">
        <x:v>0.73199999999999998</x:v>
      </x:c>
      <x:c r="P58" s="937"/>
      <x:c r="Q58" s="937"/>
    </x:row>
    <x:row r="59">
      <x:c r="A59" s="918"/>
      <x:c r="B59" s="918"/>
      <x:c r="C59" s="918"/>
      <x:c r="D59" s="918"/>
      <x:c r="E59" s="918"/>
      <x:c r="F59" s="918"/>
      <x:c r="G59" s="918"/>
      <x:c r="H59" s="918"/>
      <x:c r="I59" s="918"/>
      <x:c r="J59" s="918"/>
      <x:c r="K59" s="918"/>
      <x:c r="L59" s="987">
        <x:v>105</x:v>
      </x:c>
      <x:c r="M59" s="987" t="s">
        <x:v>91</x:v>
      </x:c>
      <x:c r="N59" s="985">
        <x:v>46261</x:v>
      </x:c>
      <x:c r="O59" s="988">
        <x:v>0.45400000000000001</x:v>
      </x:c>
      <x:c r="P59" s="937"/>
      <x:c r="Q59" s="937"/>
    </x:row>
    <x:row r="60">
      <x:c r="A60" s="918"/>
      <x:c r="B60" s="918"/>
      <x:c r="C60" s="918"/>
      <x:c r="D60" s="918"/>
      <x:c r="E60" s="918"/>
      <x:c r="F60" s="918"/>
      <x:c r="G60" s="918"/>
      <x:c r="H60" s="918"/>
      <x:c r="I60" s="918"/>
      <x:c r="J60" s="918"/>
      <x:c r="K60" s="918"/>
      <x:c r="L60" s="987">
        <x:v>106</x:v>
      </x:c>
      <x:c r="M60" s="987" t="s">
        <x:v>95</x:v>
      </x:c>
      <x:c r="N60" s="985">
        <x:v>46261</x:v>
      </x:c>
      <x:c r="O60" s="988">
        <x:v>0.61599999999999999</x:v>
      </x:c>
      <x:c r="P60" s="937"/>
      <x:c r="Q60" s="937"/>
    </x:row>
    <x:row r="61">
      <x:c r="A61" s="918"/>
      <x:c r="B61" s="918"/>
      <x:c r="C61" s="918"/>
      <x:c r="D61" s="918"/>
      <x:c r="E61" s="918"/>
      <x:c r="F61" s="918"/>
      <x:c r="G61" s="918"/>
      <x:c r="H61" s="918"/>
      <x:c r="I61" s="918"/>
      <x:c r="J61" s="918"/>
      <x:c r="K61" s="918"/>
      <x:c r="L61" s="987">
        <x:v>107</x:v>
      </x:c>
      <x:c r="M61" s="987" t="s">
        <x:v>99</x:v>
      </x:c>
      <x:c r="N61" s="985">
        <x:v>46261</x:v>
      </x:c>
      <x:c r="O61" s="988">
        <x:v>0.24199999999999999</x:v>
      </x:c>
      <x:c r="P61" s="937"/>
      <x:c r="Q61" s="937"/>
    </x:row>
    <x:row r="62">
      <x:c r="A62" s="918"/>
      <x:c r="B62" s="918"/>
      <x:c r="C62" s="918"/>
      <x:c r="D62" s="918"/>
      <x:c r="E62" s="918"/>
      <x:c r="F62" s="918"/>
      <x:c r="G62" s="918"/>
      <x:c r="H62" s="918"/>
      <x:c r="I62" s="918"/>
      <x:c r="J62" s="918"/>
      <x:c r="K62" s="918"/>
      <x:c r="L62" s="987">
        <x:v>108</x:v>
      </x:c>
      <x:c r="M62" s="987" t="s">
        <x:v>103</x:v>
      </x:c>
      <x:c r="N62" s="985">
        <x:v>46261</x:v>
      </x:c>
      <x:c r="O62" s="988">
        <x:v>2.0979999999999999</x:v>
      </x:c>
      <x:c r="P62" s="937"/>
      <x:c r="Q62" s="937"/>
    </x:row>
    <x:row r="63">
      <x:c r="A63" s="918"/>
      <x:c r="B63" s="918"/>
      <x:c r="C63" s="918"/>
      <x:c r="D63" s="918"/>
      <x:c r="E63" s="918"/>
      <x:c r="F63" s="918"/>
      <x:c r="G63" s="918"/>
      <x:c r="H63" s="918"/>
      <x:c r="I63" s="918"/>
      <x:c r="J63" s="918"/>
      <x:c r="K63" s="918"/>
      <x:c r="L63" s="987">
        <x:v>109</x:v>
      </x:c>
      <x:c r="M63" s="987" t="s">
        <x:v>117</x:v>
      </x:c>
      <x:c r="N63" s="985">
        <x:v>46261</x:v>
      </x:c>
      <x:c r="O63" s="988">
        <x:v>0.86299999999999999</x:v>
      </x:c>
      <x:c r="P63" s="937"/>
      <x:c r="Q63" s="937"/>
    </x:row>
  </x:sheetData>
  <x:mergeCells>
    <x:mergeCell ref="C3:H3"/>
    <x:mergeCell ref="L3:Q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8AE4B"/>
  </x:sheetPr>
  <x:sheetViews>
    <x:sheetView showGridLines="0" workbookViewId="0">
      <x:pane xSplit="1" ySplit="5" topLeftCell="B6" activePane="bottomRight" state="frozen"/>
    </x:sheetView>
  </x:sheetViews>
  <x:sheetFormatPr defaultRowHeight="14.399999618530273"/>
  <x:cols>
    <x:col min="1" max="1" width="30.88671875" customWidth="1"/>
    <x:col min="3" max="3" width="11.5546875" customWidth="1"/>
    <x:col min="4" max="4" width="17.88671875" customWidth="1"/>
    <x:col min="5" max="5" width="13.5546875" customWidth="1"/>
    <x:col min="6" max="6" width="16.21875" customWidth="1"/>
    <x:col min="7" max="7" width="14.44140625" customWidth="1"/>
    <x:col min="8" max="8" width="14.6640625" customWidth="1"/>
    <x:col min="9" max="9" width="18.5546875" customWidth="1"/>
    <x:col min="10" max="10" width="14" customWidth="1"/>
    <x:col min="11" max="11" width="18.5546875" customWidth="1"/>
    <x:col min="12" max="12" width="14.21875" customWidth="1"/>
    <x:col min="14" max="14" width="11.33203125" customWidth="1"/>
    <x:col min="15" max="15" width="18" customWidth="1"/>
    <x:col min="16" max="16" width="13.5546875" customWidth="1"/>
    <x:col min="17" max="17" width="16.21875" customWidth="1"/>
    <x:col min="18" max="18" width="14.6640625" customWidth="1"/>
    <x:col min="19" max="20" width="18.5546875" customWidth="1"/>
    <x:col min="21" max="21" width="18" customWidth="1"/>
    <x:col min="22" max="22" width="15.109375" customWidth="1"/>
    <x:col min="24" max="24" width="17.109375" customWidth="1"/>
    <x:col min="25" max="25" width="13.33203125" customWidth="1"/>
    <x:col min="26" max="26" width="16.109375" customWidth="1"/>
    <x:col min="27" max="27" width="18.44140625" customWidth="1"/>
    <x:col min="28" max="28" width="17.109375" customWidth="1"/>
    <x:col min="29" max="29" width="11.44140625" customWidth="1"/>
  </x:cols>
  <x:sheetData>
    <x:row r="1" ht="24" customHeight="1">
      <x:c r="A1" s="918"/>
      <x:c r="B1" s="1811" t="s">
        <x:v>133</x:v>
      </x:c>
      <x:c r="C1" s="1811"/>
      <x:c r="D1" s="1811"/>
      <x:c r="E1" s="1811"/>
      <x:c r="F1" s="1811"/>
      <x:c r="G1" s="1811"/>
      <x:c r="H1" s="1811"/>
      <x:c r="I1" s="1811"/>
      <x:c r="J1" s="1811"/>
      <x:c r="K1" s="1811"/>
      <x:c r="L1" s="1811"/>
      <x:c r="M1" s="1811"/>
      <x:c r="N1" s="1811"/>
      <x:c r="O1" s="1811"/>
      <x:c r="P1" s="1811"/>
      <x:c r="Q1" s="1811"/>
      <x:c r="R1" s="1811"/>
      <x:c r="S1" s="1811"/>
      <x:c r="T1" s="1811" t="n">
        <x:f>125+150</x:f>
        <x:v>275</x:v>
      </x:c>
      <x:c r="U1" s="1811"/>
      <x:c r="V1" s="1811"/>
      <x:c r="W1" s="1811"/>
      <x:c r="X1" s="1811"/>
      <x:c r="Y1" s="1811"/>
      <x:c r="Z1" s="1811"/>
      <x:c r="AA1" s="1811"/>
      <x:c r="AB1" s="1811"/>
      <x:c r="AC1" s="1811"/>
      <x:c r="AD1" s="1811"/>
      <x:c r="AE1" s="1811"/>
      <x:c r="AF1" s="1811"/>
      <x:c r="AG1" s="1811"/>
      <x:c r="AH1" s="1811"/>
      <x:c r="AI1" s="1811"/>
      <x:c r="AJ1" s="1811"/>
      <x:c r="AK1" s="1811"/>
      <x:c r="AL1" s="1811"/>
      <x:c r="AM1" s="1811"/>
      <x:c r="AN1" s="1811"/>
      <x:c r="AO1" s="1811"/>
      <x:c r="AP1" s="1811"/>
    </x:row>
    <x:row r="2" ht="18" customHeight="1">
      <x:c r="A2" s="918"/>
      <x:c r="B2" s="1675" t="s">
        <x:v>134</x:v>
      </x:c>
      <x:c r="C2" s="1675"/>
      <x:c r="D2" s="1675"/>
      <x:c r="E2" s="1675"/>
      <x:c r="F2" s="1675"/>
      <x:c r="G2" s="1675"/>
      <x:c r="H2" s="1675"/>
      <x:c r="I2" s="1675"/>
      <x:c r="J2" s="1675"/>
      <x:c r="K2" s="1675"/>
      <x:c r="L2" s="1675"/>
      <x:c r="M2" s="1675"/>
      <x:c r="N2" s="1675"/>
      <x:c r="O2" s="1675"/>
      <x:c r="P2" s="1675"/>
      <x:c r="Q2" s="1675"/>
      <x:c r="R2" s="1675"/>
      <x:c r="S2" s="1675"/>
      <x:c r="T2" s="1675"/>
      <x:c r="U2" s="1675"/>
      <x:c r="V2" s="1675"/>
      <x:c r="W2" s="1675"/>
      <x:c r="X2" s="1675"/>
      <x:c r="Y2" s="1675"/>
      <x:c r="Z2" s="1675"/>
      <x:c r="AA2" s="1675"/>
      <x:c r="AB2" s="1675"/>
      <x:c r="AC2" s="1675"/>
      <x:c r="AD2" s="1675"/>
      <x:c r="AE2" s="1675"/>
      <x:c r="AF2" s="1675"/>
      <x:c r="AG2" s="1675"/>
      <x:c r="AH2" s="1675"/>
      <x:c r="AI2" s="1675"/>
      <x:c r="AJ2" s="1675"/>
      <x:c r="AK2" s="1675"/>
      <x:c r="AL2" s="1675"/>
      <x:c r="AM2" s="1675"/>
      <x:c r="AN2" s="1675"/>
      <x:c r="AO2" s="1675"/>
      <x:c r="AP2" s="1675"/>
    </x:row>
    <x:row r="3" ht="18" customHeight="1">
      <x:c r="A3" s="918"/>
      <x:c r="B3" s="1675" t="s">
        <x:v>135</x:v>
      </x:c>
      <x:c r="C3" s="1675"/>
      <x:c r="D3" s="1675"/>
      <x:c r="E3" s="1675"/>
      <x:c r="F3" s="1675"/>
      <x:c r="G3" s="1675"/>
      <x:c r="H3" s="1675"/>
      <x:c r="I3" s="1675"/>
      <x:c r="J3" s="1675"/>
      <x:c r="K3" s="1675"/>
      <x:c r="L3" s="1675"/>
      <x:c r="M3" s="1675"/>
      <x:c r="N3" s="1675"/>
      <x:c r="O3" s="1675"/>
      <x:c r="P3" s="1675"/>
      <x:c r="Q3" s="1675"/>
      <x:c r="R3" s="1675"/>
      <x:c r="S3" s="1675"/>
      <x:c r="T3" s="1675"/>
      <x:c r="U3" s="1675"/>
      <x:c r="V3" s="1675"/>
      <x:c r="W3" s="1675"/>
      <x:c r="X3" s="1675"/>
      <x:c r="Y3" s="1675"/>
      <x:c r="Z3" s="1675"/>
      <x:c r="AA3" s="1675"/>
      <x:c r="AB3" s="1675"/>
      <x:c r="AC3" s="1675"/>
      <x:c r="AD3" s="1675"/>
      <x:c r="AE3" s="1675"/>
      <x:c r="AF3" s="1675"/>
      <x:c r="AG3" s="1675"/>
      <x:c r="AH3" s="1675"/>
      <x:c r="AI3" s="1675"/>
      <x:c r="AJ3" s="1675"/>
      <x:c r="AK3" s="1675"/>
      <x:c r="AL3" s="1675"/>
      <x:c r="AM3" s="1675"/>
      <x:c r="AN3" s="1675"/>
      <x:c r="AO3" s="1675"/>
      <x:c r="AP3" s="1675"/>
    </x:row>
    <x:row r="4">
      <x:c r="A4" s="918"/>
      <x:c r="B4" s="920"/>
      <x:c r="C4" s="920"/>
      <x:c r="D4" s="920"/>
      <x:c r="E4" s="920"/>
      <x:c r="F4" s="920"/>
      <x:c r="G4" s="920"/>
      <x:c r="H4" s="920"/>
      <x:c r="I4" s="920"/>
      <x:c r="J4" s="920"/>
      <x:c r="K4" s="920"/>
      <x:c r="L4" s="920"/>
      <x:c r="M4" s="920"/>
      <x:c r="N4" s="920"/>
      <x:c r="O4" s="920"/>
      <x:c r="P4" s="920"/>
      <x:c r="Q4" s="920"/>
      <x:c r="R4" s="920"/>
      <x:c r="S4" s="920"/>
      <x:c r="T4" s="918"/>
      <x:c r="U4" s="918"/>
      <x:c r="V4" s="918"/>
      <x:c r="W4" s="918"/>
      <x:c r="X4" s="918"/>
      <x:c r="Y4" s="918"/>
      <x:c r="Z4" s="918"/>
      <x:c r="AA4" s="918"/>
      <x:c r="AB4" s="918"/>
      <x:c r="AC4" s="918"/>
      <x:c r="AD4" s="918"/>
      <x:c r="AE4" s="918"/>
      <x:c r="AF4" s="918"/>
      <x:c r="AG4" s="918"/>
      <x:c r="AH4" s="918"/>
      <x:c r="AI4" s="918"/>
      <x:c r="AJ4" s="918"/>
      <x:c r="AK4" s="918"/>
      <x:c r="AL4" s="918"/>
      <x:c r="AM4" s="918"/>
      <x:c r="AN4" s="918"/>
      <x:c r="AO4" s="918"/>
      <x:c r="AP4" s="918"/>
    </x:row>
    <x:row r="5" ht="22" customHeight="1">
      <x:c r="A5" s="1697" t="s">
        <x:v>136</x:v>
      </x:c>
      <x:c r="B5" s="1697"/>
      <x:c r="C5" s="1697"/>
      <x:c r="D5" s="1697" t="s">
        <x:v>137</x:v>
      </x:c>
      <x:c r="E5" s="1697"/>
      <x:c r="F5" s="1697"/>
      <x:c r="G5" s="1697" t="s">
        <x:v>138</x:v>
      </x:c>
      <x:c r="H5" s="1697"/>
      <x:c r="I5" s="1697"/>
      <x:c r="J5" s="1697" t="s">
        <x:v>139</x:v>
      </x:c>
      <x:c r="K5" s="1697"/>
      <x:c r="L5" s="1697" t="s">
        <x:v>140</x:v>
      </x:c>
      <x:c r="M5" s="1697"/>
      <x:c r="N5" s="1697"/>
      <x:c r="O5" s="1697"/>
      <x:c r="P5" s="1697"/>
      <x:c r="Q5" s="1697"/>
      <x:c r="R5" s="1697"/>
      <x:c r="S5" s="1697"/>
      <x:c r="T5" s="1697"/>
      <x:c r="U5" s="1697" t="s">
        <x:v>141</x:v>
      </x:c>
      <x:c r="V5" s="918"/>
      <x:c r="W5" s="918"/>
      <x:c r="X5" s="918"/>
      <x:c r="Y5" s="918"/>
      <x:c r="Z5" s="918"/>
      <x:c r="AA5" s="918"/>
      <x:c r="AB5" s="918"/>
      <x:c r="AC5" s="918"/>
      <x:c r="AD5" s="918"/>
      <x:c r="AE5" s="918"/>
      <x:c r="AF5" s="918"/>
      <x:c r="AG5" s="918"/>
      <x:c r="AH5" s="918"/>
      <x:c r="AI5" s="918"/>
      <x:c r="AJ5" s="918"/>
      <x:c r="AK5" s="918"/>
      <x:c r="AL5" s="918"/>
      <x:c r="AM5" s="918"/>
      <x:c r="AN5" s="918"/>
      <x:c r="AO5" s="918"/>
      <x:c r="AP5" s="918"/>
    </x:row>
    <x:row r="6" ht="24" customHeight="1">
      <x:c r="A6" s="1719" t="s">
        <x:v>74</x:v>
      </x:c>
      <x:c r="B6" s="1719" t="s">
        <x:v>142</x:v>
      </x:c>
      <x:c r="C6" s="1719" t="s">
        <x:v>143</x:v>
      </x:c>
      <x:c r="D6" s="1719" t="s">
        <x:v>144</x:v>
      </x:c>
      <x:c r="E6" s="1719" t="s">
        <x:v>145</x:v>
      </x:c>
      <x:c r="F6" s="1719" t="s">
        <x:v>146</x:v>
      </x:c>
      <x:c r="G6" s="1719" t="s">
        <x:v>144</x:v>
      </x:c>
      <x:c r="H6" s="1719" t="s">
        <x:v>147</x:v>
      </x:c>
      <x:c r="I6" s="1719" t="s">
        <x:v>148</x:v>
      </x:c>
      <x:c r="J6" s="1719" t="s">
        <x:v>145</x:v>
      </x:c>
      <x:c r="K6" s="1719" t="s">
        <x:v>149</x:v>
      </x:c>
      <x:c r="L6" s="1719" t="s">
        <x:v>150</x:v>
      </x:c>
      <x:c r="M6" s="1719"/>
      <x:c r="N6" s="1719" t="s">
        <x:v>74</x:v>
      </x:c>
      <x:c r="O6" s="1719" t="s">
        <x:v>151</x:v>
      </x:c>
      <x:c r="P6" s="1719" t="s">
        <x:v>145</x:v>
      </x:c>
      <x:c r="Q6" s="1719" t="s">
        <x:v>146</x:v>
      </x:c>
      <x:c r="R6" s="1719" t="s">
        <x:v>147</x:v>
      </x:c>
      <x:c r="S6" s="1719" t="s">
        <x:v>148</x:v>
      </x:c>
      <x:c r="T6" s="1719" t="s">
        <x:v>149</x:v>
      </x:c>
      <x:c r="U6" s="1719" t="s">
        <x:v>151</x:v>
      </x:c>
      <x:c r="V6" s="1017" t="s">
        <x:v>152</x:v>
      </x:c>
      <x:c r="W6" s="918"/>
      <x:c r="X6" s="1016" t="s">
        <x:v>153</x:v>
      </x:c>
      <x:c r="Y6" s="1016"/>
      <x:c r="Z6" s="1016"/>
      <x:c r="AA6" s="1016"/>
      <x:c r="AB6" s="1016"/>
      <x:c r="AC6" s="1016"/>
      <x:c r="AD6" s="918"/>
      <x:c r="AE6" s="918"/>
      <x:c r="AF6" s="918"/>
      <x:c r="AG6" s="918"/>
      <x:c r="AH6" s="918"/>
      <x:c r="AI6" s="918"/>
      <x:c r="AJ6" s="918"/>
      <x:c r="AK6" s="918"/>
      <x:c r="AL6" s="918"/>
      <x:c r="AM6" s="918"/>
      <x:c r="AN6" s="918"/>
      <x:c r="AO6" s="918"/>
      <x:c r="AP6" s="918"/>
    </x:row>
    <x:row r="7" ht="22" customHeight="1">
      <x:c r="A7" s="996">
        <x:v>46262</x:v>
      </x:c>
      <x:c r="B7" s="997" t="s">
        <x:v>154</x:v>
      </x:c>
      <x:c r="C7" s="997" t="s">
        <x:v>155</x:v>
      </x:c>
      <x:c r="D7" s="1018"/>
      <x:c r="E7" s="1018"/>
      <x:c r="F7" s="988"/>
      <x:c r="G7" s="988"/>
      <x:c r="H7" s="988"/>
      <x:c r="I7" s="988"/>
      <x:c r="J7" s="988"/>
      <x:c r="K7" s="988"/>
      <x:c r="L7" s="988"/>
      <x:c r="M7" s="918"/>
      <x:c r="N7" s="1019">
        <x:v>46262</x:v>
      </x:c>
      <x:c r="O7" s="937" t="n">
        <x:f>SUMIF(A$7:A$40,N7,D$7:D$40)+SUMIF(A$7:A$40,N7,G$7:G$40)</x:f>
        <x:v>0</x:v>
      </x:c>
      <x:c r="P7" s="937" t="n">
        <x:f>SUMIF(A$7:A$40,N7,E$7:E$40)+SUMIF(A$7:A$40,N7,J$7:J$40)</x:f>
        <x:v>0</x:v>
      </x:c>
      <x:c r="Q7" s="937" t="n">
        <x:f>SUMIF(A$7:A$40,N7,F$7:F$40)</x:f>
        <x:v>0</x:v>
      </x:c>
      <x:c r="R7" s="937" t="n">
        <x:f>SUMIF(A$7:A$53,N7,H$7:H$54)</x:f>
        <x:v>0</x:v>
      </x:c>
      <x:c r="S7" s="937" t="n">
        <x:f>SUMIF(A$7:A$53,N7,I$7:I$53)</x:f>
        <x:v>0</x:v>
      </x:c>
      <x:c r="T7" s="937" t="n">
        <x:f>SUMIF(A$7:A$40,N7,K$7:K$40)</x:f>
        <x:v>0</x:v>
      </x:c>
      <x:c r="U7" s="937" t="n">
        <x:f>SUMIF(A$7:A$54,N7,G$7:G$54)</x:f>
        <x:v>0</x:v>
      </x:c>
      <x:c r="V7" s="937" t="n">
        <x:f>SUMIF(A$7:A$54,N7,I$7:I$54)</x:f>
        <x:v>0</x:v>
      </x:c>
      <x:c r="W7" s="918"/>
      <x:c r="X7" s="1791" t="s">
        <x:v>156</x:v>
      </x:c>
      <x:c r="Y7" s="1791" t="s">
        <x:v>157</x:v>
      </x:c>
      <x:c r="Z7" s="1791" t="s">
        <x:v>158</x:v>
      </x:c>
      <x:c r="AA7" s="1791" t="s">
        <x:v>159</x:v>
      </x:c>
      <x:c r="AB7" s="1791" t="s">
        <x:v>160</x:v>
      </x:c>
      <x:c r="AC7" s="1791" t="s">
        <x:v>161</x:v>
      </x:c>
      <x:c r="AD7" s="918"/>
      <x:c r="AE7" s="918"/>
      <x:c r="AF7" s="918"/>
      <x:c r="AG7" s="918"/>
      <x:c r="AH7" s="918"/>
      <x:c r="AI7" s="918"/>
      <x:c r="AJ7" s="918"/>
      <x:c r="AK7" s="918"/>
      <x:c r="AL7" s="918"/>
      <x:c r="AM7" s="918"/>
      <x:c r="AN7" s="918"/>
      <x:c r="AO7" s="918"/>
      <x:c r="AP7" s="918"/>
    </x:row>
    <x:row r="8">
      <x:c r="A8" s="996">
        <x:v>46263</x:v>
      </x:c>
      <x:c r="B8" s="1001"/>
      <x:c r="C8" s="1001"/>
      <x:c r="D8" s="1018"/>
      <x:c r="E8" s="1018"/>
      <x:c r="F8" s="988"/>
      <x:c r="G8" s="988"/>
      <x:c r="H8" s="988"/>
      <x:c r="I8" s="988"/>
      <x:c r="J8" s="988"/>
      <x:c r="K8" s="988"/>
      <x:c r="L8" s="988"/>
      <x:c r="M8" s="918"/>
      <x:c r="N8" s="1019">
        <x:v>46263</x:v>
      </x:c>
      <x:c r="O8" s="937" t="n">
        <x:f>SUMIF(A$7:A$40,N8,D$7:D$40)+SUMIF(A$7:A$40,N8,G$7:G$40)</x:f>
        <x:v>0</x:v>
      </x:c>
      <x:c r="P8" s="937" t="n">
        <x:f>SUMIF(A$7:A$40,N8,E$7:E$40)+SUMIF(A$7:A$40,N8,J$7:J$40)</x:f>
        <x:v>0</x:v>
      </x:c>
      <x:c r="Q8" s="937" t="n">
        <x:f>SUMIF(A$7:A$40,N8,F$7:F$40)</x:f>
        <x:v>0</x:v>
      </x:c>
      <x:c r="R8" s="937" t="n">
        <x:f>SUMIF(A$7:A$53,N8,H$7:H$54)</x:f>
        <x:v>0</x:v>
      </x:c>
      <x:c r="S8" s="937" t="n">
        <x:f>SUMIF(A$7:A$53,N8,I$7:I$53)</x:f>
        <x:v>0</x:v>
      </x:c>
      <x:c r="T8" s="937" t="n">
        <x:f>SUMIF(A$7:A$40,N8,K$7:K$40)</x:f>
        <x:v>0</x:v>
      </x:c>
      <x:c r="U8" s="937" t="n">
        <x:f>SUMIF(A$7:A$54,N8,G$7:G$54)</x:f>
        <x:v>0</x:v>
      </x:c>
      <x:c r="V8" s="937" t="n">
        <x:f>SUMIF(A$7:A$54,N8,I$7:I$54)</x:f>
        <x:v>0</x:v>
      </x:c>
      <x:c r="W8" s="918"/>
      <x:c r="X8" s="953" t="n">
        <x:f>O54+U54</x:f>
        <x:v>1125</x:v>
      </x:c>
      <x:c r="Y8" s="953" t="n">
        <x:f t="shared" ref="Y8:Z8" si="0">P54</x:f>
        <x:v>2250</x:v>
      </x:c>
      <x:c r="Z8" s="953">
        <x:f t="shared" si="0"/>
        <x:v>2000</x:v>
      </x:c>
      <x:c r="AA8" s="953" t="n">
        <x:f>T54</x:f>
        <x:v>50</x:v>
      </x:c>
      <x:c r="AB8" s="951" t="n">
        <x:f>R54</x:f>
        <x:v>0</x:v>
      </x:c>
      <x:c r="AC8" s="937" t="n">
        <x:f>V54</x:f>
        <x:v>0</x:v>
      </x:c>
      <x:c r="AD8" s="918"/>
      <x:c r="AE8" s="918"/>
      <x:c r="AF8" s="918"/>
      <x:c r="AG8" s="918"/>
      <x:c r="AH8" s="918"/>
      <x:c r="AI8" s="918"/>
      <x:c r="AJ8" s="918"/>
      <x:c r="AK8" s="918"/>
      <x:c r="AL8" s="918"/>
      <x:c r="AM8" s="918"/>
      <x:c r="AN8" s="918"/>
      <x:c r="AO8" s="918"/>
      <x:c r="AP8" s="918"/>
    </x:row>
    <x:row r="9">
      <x:c r="A9" s="996">
        <x:v>46264</x:v>
      </x:c>
      <x:c r="B9" s="1001"/>
      <x:c r="C9" s="1001"/>
      <x:c r="D9" s="1018"/>
      <x:c r="E9" s="1018"/>
      <x:c r="F9" s="988"/>
      <x:c r="G9" s="988"/>
      <x:c r="H9" s="988"/>
      <x:c r="I9" s="988"/>
      <x:c r="J9" s="988"/>
      <x:c r="K9" s="988"/>
      <x:c r="L9" s="988"/>
      <x:c r="M9" s="918"/>
      <x:c r="N9" s="1019">
        <x:v>46264</x:v>
      </x:c>
      <x:c r="O9" s="937" t="n">
        <x:f>SUMIF(A$7:A$40,N9,D$7:D$40)+SUMIF(A$7:A$40,N9,G$7:G$40)</x:f>
        <x:v>0</x:v>
      </x:c>
      <x:c r="P9" s="937" t="n">
        <x:f>SUMIF(A$7:A$40,N9,E$7:E$40)+SUMIF(A$7:A$40,N9,J$7:J$40)</x:f>
        <x:v>0</x:v>
      </x:c>
      <x:c r="Q9" s="937" t="n">
        <x:f>SUMIF(A$7:A$40,N9,F$7:F$40)</x:f>
        <x:v>0</x:v>
      </x:c>
      <x:c r="R9" s="937" t="n">
        <x:f>SUMIF(A$7:A$53,N9,H$7:H$54)</x:f>
        <x:v>0</x:v>
      </x:c>
      <x:c r="S9" s="937" t="n">
        <x:f>SUMIF(A$7:A$53,N9,I$7:I$53)</x:f>
        <x:v>0</x:v>
      </x:c>
      <x:c r="T9" s="937" t="n">
        <x:f>SUMIF(A$7:A$40,N9,K$7:K$40)</x:f>
        <x:v>0</x:v>
      </x:c>
      <x:c r="U9" s="937" t="n">
        <x:f>SUMIF(A$7:A$54,N9,G$7:G$54)</x:f>
        <x:v>0</x:v>
      </x:c>
      <x:c r="V9" s="937" t="n">
        <x:f>SUMIF(A$7:A$54,N9,I$7:I$54)</x:f>
        <x:v>0</x:v>
      </x:c>
      <x:c r="W9" s="918"/>
      <x:c r="X9" s="918"/>
      <x:c r="Y9" s="918"/>
      <x:c r="Z9" s="918"/>
      <x:c r="AA9" s="918"/>
      <x:c r="AB9" s="918"/>
      <x:c r="AC9" s="918"/>
      <x:c r="AD9" s="918"/>
      <x:c r="AE9" s="918"/>
      <x:c r="AF9" s="918"/>
      <x:c r="AG9" s="918"/>
      <x:c r="AH9" s="918"/>
      <x:c r="AI9" s="918"/>
      <x:c r="AJ9" s="918"/>
      <x:c r="AK9" s="918"/>
      <x:c r="AL9" s="918"/>
      <x:c r="AM9" s="918"/>
      <x:c r="AN9" s="918"/>
      <x:c r="AO9" s="918"/>
      <x:c r="AP9" s="918" t="n">
        <x:f>30/1.16</x:f>
        <x:v>25.862068965517242</x:v>
      </x:c>
    </x:row>
    <x:row r="10" ht="22" customHeight="1">
      <x:c r="A10" s="996">
        <x:v>46265</x:v>
      </x:c>
      <x:c r="B10" s="1001" t="s">
        <x:v>154</x:v>
      </x:c>
      <x:c r="C10" s="1001" t="s">
        <x:v>155</x:v>
      </x:c>
      <x:c r="D10" s="1018">
        <x:v>150</x:v>
      </x:c>
      <x:c r="E10" s="1018">
        <x:v>250</x:v>
      </x:c>
      <x:c r="F10" s="988"/>
      <x:c r="G10" s="988"/>
      <x:c r="H10" s="988"/>
      <x:c r="I10" s="988"/>
      <x:c r="J10" s="988"/>
      <x:c r="K10" s="988"/>
      <x:c r="L10" s="988"/>
      <x:c r="M10" s="918"/>
      <x:c r="N10" s="1019">
        <x:v>46265</x:v>
      </x:c>
      <x:c r="O10" s="937" t="n">
        <x:f>SUMIF(A$7:A$40,N10,D$7:D$40)+SUMIF(A$7:A$40,N10,G$7:G$40)</x:f>
        <x:v>150</x:v>
      </x:c>
      <x:c r="P10" s="937" t="n">
        <x:f>SUMIF(A$7:A$40,N10,E$7:E$40)+SUMIF(A$7:A$40,N10,J$7:J$40)</x:f>
        <x:v>250</x:v>
      </x:c>
      <x:c r="Q10" s="937" t="n">
        <x:f>SUMIF(A$7:A$40,N10,F$7:F$40)</x:f>
        <x:v>0</x:v>
      </x:c>
      <x:c r="R10" s="937" t="n">
        <x:f>SUMIF(A$7:A$53,N10,H$7:H$54)</x:f>
        <x:v>0</x:v>
      </x:c>
      <x:c r="S10" s="937" t="n">
        <x:f>SUMIF(A$7:A$53,N10,I$7:I$53)</x:f>
        <x:v>0</x:v>
      </x:c>
      <x:c r="T10" s="937" t="n">
        <x:f>SUMIF(A$7:A$40,N10,K$7:K$40)</x:f>
        <x:v>0</x:v>
      </x:c>
      <x:c r="U10" s="937" t="n">
        <x:f>SUMIF(A$7:A$54,N10,G$7:G$54)</x:f>
        <x:v>0</x:v>
      </x:c>
      <x:c r="V10" s="937" t="n">
        <x:f>SUMIF(A$7:A$54,N10,I$7:I$54)</x:f>
        <x:v>0</x:v>
      </x:c>
      <x:c r="W10" s="918"/>
      <x:c r="X10" s="1697" t="s">
        <x:v>162</x:v>
      </x:c>
      <x:c r="Y10" s="1697"/>
      <x:c r="Z10" s="1697"/>
      <x:c r="AA10" s="1697"/>
      <x:c r="AB10" s="1697"/>
      <x:c r="AC10" s="1697"/>
      <x:c r="AD10" s="918"/>
      <x:c r="AE10" s="918"/>
      <x:c r="AF10" s="918"/>
      <x:c r="AG10" s="918"/>
      <x:c r="AH10" s="918"/>
      <x:c r="AI10" s="918"/>
      <x:c r="AJ10" s="918"/>
      <x:c r="AK10" s="918"/>
      <x:c r="AL10" s="918"/>
      <x:c r="AM10" s="918"/>
      <x:c r="AN10" s="918"/>
      <x:c r="AO10" s="918"/>
      <x:c r="AP10" s="918"/>
    </x:row>
    <x:row r="11">
      <x:c r="A11" s="996">
        <x:v>46266</x:v>
      </x:c>
      <x:c r="B11" s="1001" t="s">
        <x:v>154</x:v>
      </x:c>
      <x:c r="C11" s="1001" t="s">
        <x:v>163</x:v>
      </x:c>
      <x:c r="D11" s="1018">
        <x:v>100</x:v>
      </x:c>
      <x:c r="E11" s="1018">
        <x:v>1250</x:v>
      </x:c>
      <x:c r="F11" s="988">
        <x:v>1000</x:v>
      </x:c>
      <x:c r="G11" s="988"/>
      <x:c r="H11" s="988"/>
      <x:c r="I11" s="988"/>
      <x:c r="J11" s="988"/>
      <x:c r="K11" s="988">
        <x:v>25</x:v>
      </x:c>
      <x:c r="L11" s="988"/>
      <x:c r="M11" s="918"/>
      <x:c r="N11" s="1019">
        <x:v>46266</x:v>
      </x:c>
      <x:c r="O11" s="937" t="n">
        <x:f>SUMIF(A$7:A$40,N11,D$7:D$40)+SUMIF(A$7:A$40,N11,G$7:G$40)</x:f>
        <x:v>225</x:v>
      </x:c>
      <x:c r="P11" s="937" t="n">
        <x:f>SUMIF(A$7:A$40,N11,E$7:E$40)+SUMIF(A$7:A$40,N11,J$7:J$40)</x:f>
        <x:v>1250</x:v>
      </x:c>
      <x:c r="Q11" s="937" t="n">
        <x:f>SUMIF(A$7:A$40,N11,F$7:F$40)</x:f>
        <x:v>1000</x:v>
      </x:c>
      <x:c r="R11" s="937" t="n">
        <x:f>SUMIF(A$7:A$53,N11,H$7:H$54)</x:f>
        <x:v>0</x:v>
      </x:c>
      <x:c r="S11" s="937" t="n">
        <x:f>SUMIF(A$7:A$53,N11,I$7:I$53)</x:f>
        <x:v>0</x:v>
      </x:c>
      <x:c r="T11" s="937" t="n">
        <x:f>SUMIF(A$7:A$40,N11,K$7:K$40)</x:f>
        <x:v>25</x:v>
      </x:c>
      <x:c r="U11" s="937" t="n">
        <x:f>SUMIF(A$7:A$54,N11,G$7:G$54)</x:f>
        <x:v>0</x:v>
      </x:c>
      <x:c r="V11" s="937" t="n">
        <x:f>SUMIF(A$7:A$54,N11,I$7:I$54)</x:f>
        <x:v>0</x:v>
      </x:c>
      <x:c r="W11" s="918"/>
      <x:c r="X11" s="1023" t="n">
        <x:f>X8/'Au Cal Leaching Tank'!K61</x:f>
        <x:v>1.155194176589143</x:v>
      </x:c>
      <x:c r="Y11" s="1023" t="n">
        <x:f>P54/'Au Cal Leaching Tank'!K61</x:f>
        <x:v>2.310388353178286</x:v>
      </x:c>
      <x:c r="Z11" s="1023" t="n">
        <x:f>Z8/'Au Cal Leaching Tank'!K61</x:f>
        <x:v>2.053678536158476</x:v>
      </x:c>
      <x:c r="AA11" s="1023" t="n">
        <x:f>AA8/'Au Cal Leaching Tank'!K61</x:f>
        <x:v>0.0513419634039619</x:v>
      </x:c>
      <x:c r="AB11" s="1023" t="n">
        <x:f>AB8/'Au Cal Leaching Tank'!K61</x:f>
        <x:v>0</x:v>
      </x:c>
      <x:c r="AC11" s="1023" t="n">
        <x:f>(AC8*25)/'Au Cal Leaching Tank'!K61</x:f>
        <x:v>0</x:v>
      </x:c>
      <x:c r="AD11" s="918"/>
      <x:c r="AE11" s="918"/>
      <x:c r="AF11" s="918"/>
      <x:c r="AG11" s="918"/>
      <x:c r="AH11" s="918"/>
      <x:c r="AI11" s="918"/>
      <x:c r="AJ11" s="918"/>
      <x:c r="AK11" s="918"/>
      <x:c r="AL11" s="918"/>
      <x:c r="AM11" s="918"/>
      <x:c r="AN11" s="918"/>
      <x:c r="AO11" s="918"/>
      <x:c r="AP11" s="918"/>
    </x:row>
    <x:row r="12">
      <x:c r="A12" s="996">
        <x:v>46266</x:v>
      </x:c>
      <x:c r="B12" s="1001" t="s">
        <x:v>164</x:v>
      </x:c>
      <x:c r="C12" s="1001" t="s">
        <x:v>165</x:v>
      </x:c>
      <x:c r="D12" s="1018">
        <x:v>125</x:v>
      </x:c>
      <x:c r="E12" s="1018"/>
      <x:c r="F12" s="988"/>
      <x:c r="G12" s="988"/>
      <x:c r="H12" s="988"/>
      <x:c r="I12" s="988"/>
      <x:c r="J12" s="988"/>
      <x:c r="K12" s="988"/>
      <x:c r="L12" s="988"/>
      <x:c r="M12" s="918"/>
      <x:c r="N12" s="1019"/>
      <x:c r="O12" s="937"/>
      <x:c r="P12" s="937"/>
      <x:c r="Q12" s="937"/>
      <x:c r="R12" s="937"/>
      <x:c r="S12" s="937"/>
      <x:c r="T12" s="937"/>
      <x:c r="U12" s="937"/>
      <x:c r="V12" s="937"/>
      <x:c r="W12" s="918"/>
      <x:c r="X12" s="1023"/>
      <x:c r="Y12" s="1023"/>
      <x:c r="Z12" s="1023"/>
      <x:c r="AA12" s="1023"/>
      <x:c r="AB12" s="1023"/>
      <x:c r="AC12" s="1023"/>
      <x:c r="AD12" s="918"/>
      <x:c r="AE12" s="918"/>
      <x:c r="AF12" s="918"/>
      <x:c r="AG12" s="918"/>
      <x:c r="AH12" s="918"/>
      <x:c r="AI12" s="918"/>
      <x:c r="AJ12" s="918"/>
      <x:c r="AK12" s="918"/>
      <x:c r="AL12" s="918"/>
      <x:c r="AM12" s="918"/>
      <x:c r="AN12" s="918"/>
      <x:c r="AO12" s="918"/>
      <x:c r="AP12" s="918"/>
    </x:row>
    <x:row r="13" ht="24" customHeight="1">
      <x:c r="A13" s="996">
        <x:v>46267</x:v>
      </x:c>
      <x:c r="B13" s="1001" t="s">
        <x:v>154</x:v>
      </x:c>
      <x:c r="C13" s="1001" t="s">
        <x:v>163</x:v>
      </x:c>
      <x:c r="D13" s="1018">
        <x:v>150</x:v>
      </x:c>
      <x:c r="E13" s="1018"/>
      <x:c r="F13" s="988"/>
      <x:c r="G13" s="988"/>
      <x:c r="H13" s="988"/>
      <x:c r="I13" s="988"/>
      <x:c r="J13" s="1018"/>
      <x:c r="K13" s="988">
        <x:v>25</x:v>
      </x:c>
      <x:c r="L13" s="988"/>
      <x:c r="M13" s="918"/>
      <x:c r="N13" s="1019">
        <x:v>46267</x:v>
      </x:c>
      <x:c r="O13" s="937">
        <x:v>275</x:v>
      </x:c>
      <x:c r="P13" s="937" t="n">
        <x:f>SUMIF(A$7:A$40,N13,E$7:E$40)+SUMIF(A$7:A$40,N13,J$7:J$40)</x:f>
        <x:v>0</x:v>
      </x:c>
      <x:c r="Q13" s="937" t="n">
        <x:f>SUMIF(A$7:A$40,N13,F$7:F$40)</x:f>
        <x:v>1000</x:v>
      </x:c>
      <x:c r="R13" s="937" t="n">
        <x:f>SUMIF(A$7:A$53,N13,H$7:H$54)</x:f>
        <x:v>0</x:v>
      </x:c>
      <x:c r="S13" s="937" t="n">
        <x:f>SUMIF(A$7:A$53,N13,I$7:I$53)</x:f>
        <x:v>0</x:v>
      </x:c>
      <x:c r="T13" s="937" t="n">
        <x:f>SUMIF(A$7:A$40,N13,K$7:K$40)</x:f>
        <x:v>25</x:v>
      </x:c>
      <x:c r="U13" s="937" t="n">
        <x:f>SUMIF(A$7:A$54,N13,G$7:G$54)</x:f>
        <x:v>0</x:v>
      </x:c>
      <x:c r="V13" s="937" t="n">
        <x:f>SUMIF(A$7:A$54,N13,I$7:I$54)</x:f>
        <x:v>0</x:v>
      </x:c>
      <x:c r="W13" s="918"/>
      <x:c r="X13" s="1719" t="s">
        <x:v>166</x:v>
      </x:c>
      <x:c r="Y13" s="1719" t="s">
        <x:v>167</x:v>
      </x:c>
      <x:c r="Z13" s="1719" t="s">
        <x:v>168</x:v>
      </x:c>
      <x:c r="AA13" s="1719" t="s">
        <x:v>169</x:v>
      </x:c>
      <x:c r="AB13" s="1719" t="s">
        <x:v>170</x:v>
      </x:c>
      <x:c r="AC13" s="1719" t="s">
        <x:v>171</x:v>
      </x:c>
      <x:c r="AD13" s="918"/>
      <x:c r="AE13" s="918"/>
      <x:c r="AF13" s="918"/>
      <x:c r="AG13" s="918"/>
      <x:c r="AH13" s="918"/>
      <x:c r="AI13" s="918"/>
      <x:c r="AJ13" s="918"/>
      <x:c r="AK13" s="918"/>
      <x:c r="AL13" s="918"/>
      <x:c r="AM13" s="918"/>
      <x:c r="AN13" s="918"/>
      <x:c r="AO13" s="918"/>
      <x:c r="AP13" s="918"/>
    </x:row>
    <x:row r="14">
      <x:c r="A14" s="996">
        <x:v>46267</x:v>
      </x:c>
      <x:c r="B14" s="1001" t="s">
        <x:v>164</x:v>
      </x:c>
      <x:c r="C14" s="1001" t="s">
        <x:v>165</x:v>
      </x:c>
      <x:c r="D14" s="1018">
        <x:v>125</x:v>
      </x:c>
      <x:c r="E14" s="1018"/>
      <x:c r="F14" s="988">
        <x:v>1000</x:v>
      </x:c>
      <x:c r="G14" s="988"/>
      <x:c r="H14" s="988"/>
      <x:c r="I14" s="988"/>
      <x:c r="J14" s="1018"/>
      <x:c r="K14" s="988"/>
      <x:c r="L14" s="988"/>
      <x:c r="M14" s="918"/>
      <x:c r="N14" s="1019"/>
      <x:c r="O14" s="937"/>
      <x:c r="P14" s="937"/>
      <x:c r="Q14" s="937"/>
      <x:c r="R14" s="937"/>
      <x:c r="S14" s="937"/>
      <x:c r="T14" s="937"/>
      <x:c r="U14" s="937"/>
      <x:c r="V14" s="937"/>
      <x:c r="W14" s="918"/>
      <x:c r="X14" s="1025"/>
      <x:c r="Y14" s="1025"/>
      <x:c r="Z14" s="1025"/>
      <x:c r="AA14" s="1025"/>
      <x:c r="AB14" s="1025"/>
      <x:c r="AC14" s="1025"/>
      <x:c r="AD14" s="918"/>
      <x:c r="AE14" s="918"/>
      <x:c r="AF14" s="918"/>
      <x:c r="AG14" s="918"/>
      <x:c r="AH14" s="918"/>
      <x:c r="AI14" s="918"/>
      <x:c r="AJ14" s="918"/>
      <x:c r="AK14" s="918"/>
      <x:c r="AL14" s="918"/>
      <x:c r="AM14" s="918"/>
      <x:c r="AN14" s="918"/>
      <x:c r="AO14" s="918"/>
      <x:c r="AP14" s="918"/>
    </x:row>
    <x:row r="15">
      <x:c r="A15" s="996">
        <x:v>46268</x:v>
      </x:c>
      <x:c r="B15" s="1001" t="s">
        <x:v>154</x:v>
      </x:c>
      <x:c r="C15" s="1001" t="s">
        <x:v>163</x:v>
      </x:c>
      <x:c r="D15" s="1018">
        <x:v>100</x:v>
      </x:c>
      <x:c r="E15" s="1018"/>
      <x:c r="F15" s="988"/>
      <x:c r="G15" s="988"/>
      <x:c r="H15" s="988"/>
      <x:c r="I15" s="988"/>
      <x:c r="J15" s="1018"/>
      <x:c r="K15" s="988"/>
      <x:c r="L15" s="988"/>
      <x:c r="M15" s="918"/>
      <x:c r="N15" s="1019">
        <x:v>46268</x:v>
      </x:c>
      <x:c r="O15" s="937" t="n">
        <x:f>SUMIF(A$7:A$40,N15,D$7:D$40)+SUMIF(A$7:A$40,N15,G$7:G$40)</x:f>
        <x:v>100</x:v>
      </x:c>
      <x:c r="P15" s="937" t="n">
        <x:f>SUMIF(A$7:A$40,N15,E$7:E$40)+SUMIF(A$7:A$40,N15,J$7:J$40)</x:f>
        <x:v>0</x:v>
      </x:c>
      <x:c r="Q15" s="937" t="n">
        <x:f>SUMIF(A$7:A$40,N15,F$7:F$40)</x:f>
        <x:v>0</x:v>
      </x:c>
      <x:c r="R15" s="937" t="n">
        <x:f>SUMIF(A$7:A$53,N15,H$7:H$54)</x:f>
        <x:v>0</x:v>
      </x:c>
      <x:c r="S15" s="937" t="n">
        <x:f>SUMIF(A$7:A$53,N15,I$7:I$53)</x:f>
        <x:v>0</x:v>
      </x:c>
      <x:c r="T15" s="937" t="n">
        <x:f>SUMIF(A$7:A$40,N15,K$7:K$40)</x:f>
        <x:v>0</x:v>
      </x:c>
      <x:c r="U15" s="937" t="n">
        <x:f>SUMIF(A$7:A$54,N15,G$7:G$54)</x:f>
        <x:v>0</x:v>
      </x:c>
      <x:c r="V15" s="937" t="n">
        <x:f>SUMIF(A$7:A$54,N15,I$7:I$54)</x:f>
        <x:v>0</x:v>
      </x:c>
      <x:c r="W15" s="918"/>
      <x:c r="X15" s="918"/>
      <x:c r="Y15" s="918"/>
      <x:c r="Z15" s="918"/>
      <x:c r="AA15" s="918"/>
      <x:c r="AB15" s="918"/>
      <x:c r="AC15" s="918"/>
      <x:c r="AD15" s="918"/>
      <x:c r="AE15" s="918"/>
      <x:c r="AF15" s="918"/>
      <x:c r="AG15" s="918"/>
      <x:c r="AH15" s="918"/>
      <x:c r="AI15" s="918"/>
      <x:c r="AJ15" s="918"/>
      <x:c r="AK15" s="918"/>
      <x:c r="AL15" s="918"/>
      <x:c r="AM15" s="918"/>
      <x:c r="AN15" s="918"/>
      <x:c r="AO15" s="918"/>
      <x:c r="AP15" s="918"/>
    </x:row>
    <x:row r="16">
      <x:c r="A16" s="996">
        <x:v>46269</x:v>
      </x:c>
      <x:c r="B16" s="1001"/>
      <x:c r="C16" s="1001"/>
      <x:c r="D16" s="1018"/>
      <x:c r="E16" s="1018"/>
      <x:c r="F16" s="988"/>
      <x:c r="G16" s="988"/>
      <x:c r="H16" s="988"/>
      <x:c r="I16" s="988"/>
      <x:c r="J16" s="1018"/>
      <x:c r="K16" s="988"/>
      <x:c r="L16" s="988"/>
      <x:c r="M16" s="918"/>
      <x:c r="N16" s="1019">
        <x:v>46269</x:v>
      </x:c>
      <x:c r="O16" s="937" t="n">
        <x:f>SUMIF(A$7:A$40,N16,D$7:D$40)+SUMIF(A$7:A$40,N16,G$7:G$40)</x:f>
        <x:v>0</x:v>
      </x:c>
      <x:c r="P16" s="937" t="n">
        <x:f>SUMIF(A$7:A$40,N16,E$7:E$40)+SUMIF(A$7:A$40,N16,J$7:J$40)</x:f>
        <x:v>0</x:v>
      </x:c>
      <x:c r="Q16" s="937" t="n">
        <x:f>SUMIF(A$7:A$40,N16,F$7:F$40)</x:f>
        <x:v>0</x:v>
      </x:c>
      <x:c r="R16" s="937" t="n">
        <x:f>SUMIF(A$7:A$53,N16,H$7:H$54)</x:f>
        <x:v>0</x:v>
      </x:c>
      <x:c r="S16" s="937" t="n">
        <x:f>SUMIF(A$7:A$53,N16,I$7:I$53)</x:f>
        <x:v>0</x:v>
      </x:c>
      <x:c r="T16" s="937" t="n">
        <x:f>SUMIF(A$7:A$40,N16,K$7:K$40)</x:f>
        <x:v>0</x:v>
      </x:c>
      <x:c r="U16" s="937" t="n">
        <x:f>SUMIF(A$7:A$54,N16,G$7:G$54)</x:f>
        <x:v>0</x:v>
      </x:c>
      <x:c r="V16" s="937" t="n">
        <x:f>SUMIF(A$7:A$54,N16,I$7:I$54)</x:f>
        <x:v>0</x:v>
      </x:c>
      <x:c r="W16" s="918"/>
      <x:c r="X16" s="918"/>
      <x:c r="Y16" s="918"/>
      <x:c r="Z16" s="918"/>
      <x:c r="AA16" s="918"/>
      <x:c r="AB16" s="918"/>
      <x:c r="AC16" s="918"/>
      <x:c r="AD16" s="918"/>
      <x:c r="AE16" s="918"/>
      <x:c r="AF16" s="918"/>
      <x:c r="AG16" s="918"/>
      <x:c r="AH16" s="918"/>
      <x:c r="AI16" s="918"/>
      <x:c r="AJ16" s="918"/>
      <x:c r="AK16" s="918"/>
      <x:c r="AL16" s="918"/>
      <x:c r="AM16" s="918"/>
      <x:c r="AN16" s="918"/>
      <x:c r="AO16" s="918"/>
      <x:c r="AP16" s="918"/>
    </x:row>
    <x:row r="17">
      <x:c r="A17" s="996">
        <x:v>46270</x:v>
      </x:c>
      <x:c r="B17" s="1001" t="s">
        <x:v>164</x:v>
      </x:c>
      <x:c r="C17" s="1001" t="s">
        <x:v>165</x:v>
      </x:c>
      <x:c r="D17" s="1018">
        <x:v>50</x:v>
      </x:c>
      <x:c r="E17" s="1018"/>
      <x:c r="F17" s="988"/>
      <x:c r="G17" s="988"/>
      <x:c r="H17" s="988"/>
      <x:c r="I17" s="988"/>
      <x:c r="J17" s="1018"/>
      <x:c r="K17" s="988"/>
      <x:c r="L17" s="988"/>
      <x:c r="M17" s="918"/>
      <x:c r="N17" s="1019">
        <x:v>46270</x:v>
      </x:c>
      <x:c r="O17" s="937" t="n">
        <x:f>SUMIF(A$7:A$40,N17,D$7:D$40)+SUMIF(A$7:A$40,N17,G$7:G$40)</x:f>
        <x:v>50</x:v>
      </x:c>
      <x:c r="P17" s="937" t="n">
        <x:f>SUMIF(A$7:A$40,N17,E$7:E$40)+SUMIF(A$7:A$40,N17,J$7:J$40)</x:f>
        <x:v>0</x:v>
      </x:c>
      <x:c r="Q17" s="937" t="n">
        <x:f>SUMIF(A$7:A$40,N17,F$7:F$40)</x:f>
        <x:v>0</x:v>
      </x:c>
      <x:c r="R17" s="937" t="n">
        <x:f>SUMIF(A$7:A$53,N17,H$7:H$54)</x:f>
        <x:v>0</x:v>
      </x:c>
      <x:c r="S17" s="937" t="n">
        <x:f>SUMIF(A$7:A$53,N17,I$7:I$53)</x:f>
        <x:v>0</x:v>
      </x:c>
      <x:c r="T17" s="937" t="n">
        <x:f>SUMIF(A$7:A$40,N17,K$7:K$40)</x:f>
        <x:v>0</x:v>
      </x:c>
      <x:c r="U17" s="937" t="n">
        <x:f>SUMIF(A$7:A$54,N17,G$7:G$54)</x:f>
        <x:v>0</x:v>
      </x:c>
      <x:c r="V17" s="937" t="n">
        <x:f>SUMIF(A$7:A$54,N17,I$7:I$54)</x:f>
        <x:v>0</x:v>
      </x:c>
      <x:c r="W17" s="918"/>
      <x:c r="X17" s="918"/>
      <x:c r="Y17" s="918"/>
      <x:c r="Z17" s="918"/>
      <x:c r="AA17" s="918"/>
      <x:c r="AB17" s="918"/>
      <x:c r="AC17" s="918"/>
      <x:c r="AD17" s="918"/>
      <x:c r="AE17" s="918"/>
      <x:c r="AF17" s="918"/>
      <x:c r="AG17" s="918"/>
      <x:c r="AH17" s="918"/>
      <x:c r="AI17" s="918"/>
      <x:c r="AJ17" s="918"/>
      <x:c r="AK17" s="918"/>
      <x:c r="AL17" s="918"/>
      <x:c r="AM17" s="918"/>
      <x:c r="AN17" s="918"/>
      <x:c r="AO17" s="918"/>
      <x:c r="AP17" s="918"/>
    </x:row>
    <x:row r="18">
      <x:c r="A18" s="996">
        <x:v>46271</x:v>
      </x:c>
      <x:c r="B18" s="1001" t="s">
        <x:v>154</x:v>
      </x:c>
      <x:c r="C18" s="1001" t="s">
        <x:v>163</x:v>
      </x:c>
      <x:c r="D18" s="1018">
        <x:v>175</x:v>
      </x:c>
      <x:c r="E18" s="1018">
        <x:v>500</x:v>
      </x:c>
      <x:c r="F18" s="988"/>
      <x:c r="G18" s="988"/>
      <x:c r="H18" s="988"/>
      <x:c r="I18" s="988"/>
      <x:c r="J18" s="988"/>
      <x:c r="K18" s="988"/>
      <x:c r="L18" s="988"/>
      <x:c r="M18" s="918"/>
      <x:c r="N18" s="1019">
        <x:v>46271</x:v>
      </x:c>
      <x:c r="O18" s="937" t="n">
        <x:f>SUMIF(A$7:A$40,N18,D$7:D$40)+SUMIF(A$7:A$40,N18,G$7:G$40)</x:f>
        <x:v>175</x:v>
      </x:c>
      <x:c r="P18" s="937" t="n">
        <x:f>SUMIF(A$7:A$40,N18,E$7:E$40)+SUMIF(A$7:A$40,N18,J$7:J$40)</x:f>
        <x:v>500</x:v>
      </x:c>
      <x:c r="Q18" s="937" t="n">
        <x:f>SUMIF(A$7:A$40,N18,F$7:F$40)</x:f>
        <x:v>0</x:v>
      </x:c>
      <x:c r="R18" s="937" t="n">
        <x:f>SUMIF(A$7:A$53,N18,H$7:H$54)</x:f>
        <x:v>0</x:v>
      </x:c>
      <x:c r="S18" s="937" t="n">
        <x:f>SUMIF(A$7:A$53,N18,I$7:I$53)</x:f>
        <x:v>0</x:v>
      </x:c>
      <x:c r="T18" s="937" t="n">
        <x:f>SUMIF(A$7:A$40,N18,K$7:K$40)</x:f>
        <x:v>0</x:v>
      </x:c>
      <x:c r="U18" s="937" t="n">
        <x:f>SUMIF(A$7:A$54,N18,G$7:G$54)</x:f>
        <x:v>0</x:v>
      </x:c>
      <x:c r="V18" s="937" t="n">
        <x:f>SUMIF(A$7:A$54,N18,I$7:I$54)</x:f>
        <x:v>0</x:v>
      </x:c>
      <x:c r="W18" s="918"/>
      <x:c r="X18" s="918"/>
      <x:c r="Y18" s="918"/>
      <x:c r="Z18" s="918"/>
      <x:c r="AA18" s="918"/>
      <x:c r="AB18" s="918"/>
      <x:c r="AC18" s="918"/>
      <x:c r="AD18" s="918"/>
      <x:c r="AE18" s="918"/>
      <x:c r="AF18" s="918"/>
      <x:c r="AG18" s="918"/>
      <x:c r="AH18" s="918"/>
      <x:c r="AI18" s="918"/>
      <x:c r="AJ18" s="918"/>
      <x:c r="AK18" s="918"/>
      <x:c r="AL18" s="918"/>
      <x:c r="AM18" s="918"/>
      <x:c r="AN18" s="918"/>
      <x:c r="AO18" s="918"/>
      <x:c r="AP18" s="918"/>
    </x:row>
    <x:row r="19">
      <x:c r="A19" s="996">
        <x:v>46272</x:v>
      </x:c>
      <x:c r="B19" s="1001" t="s">
        <x:v>154</x:v>
      </x:c>
      <x:c r="C19" s="1001" t="s">
        <x:v>172</x:v>
      </x:c>
      <x:c r="D19" s="1018">
        <x:v>150</x:v>
      </x:c>
      <x:c r="E19" s="1018">
        <x:v>250</x:v>
      </x:c>
      <x:c r="F19" s="988"/>
      <x:c r="G19" s="988"/>
      <x:c r="H19" s="988"/>
      <x:c r="I19" s="988"/>
      <x:c r="J19" s="988"/>
      <x:c r="K19" s="988"/>
      <x:c r="L19" s="988"/>
      <x:c r="M19" s="918"/>
      <x:c r="N19" s="1019">
        <x:v>46272</x:v>
      </x:c>
      <x:c r="O19" s="937" t="n">
        <x:f>SUMIF(A$7:A$40,N19,D$7:D$40)+SUMIF(A$7:A$40,N19,G$7:G$40)</x:f>
        <x:v>150</x:v>
      </x:c>
      <x:c r="P19" s="937" t="n">
        <x:f>SUMIF(A$7:A$40,N19,E$7:E$40)+SUMIF(A$7:A$40,N19,J$7:J$40)</x:f>
        <x:v>250</x:v>
      </x:c>
      <x:c r="Q19" s="937" t="n">
        <x:f>SUMIF(A$7:A$40,N19,F$7:F$40)</x:f>
        <x:v>0</x:v>
      </x:c>
      <x:c r="R19" s="937" t="n">
        <x:f>SUMIF(A$7:A$53,N19,H$7:H$54)</x:f>
        <x:v>0</x:v>
      </x:c>
      <x:c r="S19" s="937" t="n">
        <x:f>SUMIF(A$7:A$53,N19,I$7:I$53)</x:f>
        <x:v>0</x:v>
      </x:c>
      <x:c r="T19" s="937" t="n">
        <x:f>SUMIF(A$7:A$40,N19,K$7:K$40)</x:f>
        <x:v>0</x:v>
      </x:c>
      <x:c r="U19" s="937" t="n">
        <x:f>SUMIF(A$7:A$54,N19,G$7:G$54)</x:f>
        <x:v>0</x:v>
      </x:c>
      <x:c r="V19" s="937" t="n">
        <x:f>SUMIF(A$7:A$54,N19,I$7:I$54)</x:f>
        <x:v>0</x:v>
      </x:c>
      <x:c r="W19" s="918"/>
      <x:c r="X19" s="918" t="s">
        <x:v>173</x:v>
      </x:c>
      <x:c r="Y19" s="918"/>
      <x:c r="Z19" s="918"/>
      <x:c r="AA19" s="918"/>
      <x:c r="AB19" s="918"/>
      <x:c r="AC19" s="918"/>
      <x:c r="AD19" s="918"/>
      <x:c r="AE19" s="918"/>
      <x:c r="AF19" s="918"/>
      <x:c r="AG19" s="918"/>
      <x:c r="AH19" s="918"/>
      <x:c r="AI19" s="918"/>
      <x:c r="AJ19" s="918"/>
      <x:c r="AK19" s="918"/>
      <x:c r="AL19" s="918"/>
      <x:c r="AM19" s="918"/>
      <x:c r="AN19" s="918"/>
      <x:c r="AO19" s="918"/>
      <x:c r="AP19" s="918"/>
    </x:row>
    <x:row r="20">
      <x:c r="A20" s="996">
        <x:v>46272</x:v>
      </x:c>
      <x:c r="B20" s="1001" t="s">
        <x:v>164</x:v>
      </x:c>
      <x:c r="C20" s="1001"/>
      <x:c r="D20" s="1018"/>
      <x:c r="E20" s="1018"/>
      <x:c r="F20" s="988"/>
      <x:c r="G20" s="988"/>
      <x:c r="H20" s="988"/>
      <x:c r="I20" s="988"/>
      <x:c r="J20" s="988"/>
      <x:c r="K20" s="988"/>
      <x:c r="L20" s="988"/>
      <x:c r="M20" s="918"/>
      <x:c r="N20" s="1019"/>
      <x:c r="O20" s="937"/>
      <x:c r="P20" s="937"/>
      <x:c r="Q20" s="937"/>
      <x:c r="R20" s="937"/>
      <x:c r="S20" s="937"/>
      <x:c r="T20" s="937"/>
      <x:c r="U20" s="937"/>
      <x:c r="V20" s="937"/>
      <x:c r="W20" s="918"/>
      <x:c r="X20" s="918"/>
      <x:c r="Y20" s="918"/>
      <x:c r="Z20" s="918"/>
      <x:c r="AA20" s="918"/>
      <x:c r="AB20" s="918"/>
      <x:c r="AC20" s="918"/>
      <x:c r="AD20" s="918"/>
      <x:c r="AE20" s="918"/>
      <x:c r="AF20" s="918"/>
      <x:c r="AG20" s="918"/>
      <x:c r="AH20" s="918"/>
      <x:c r="AI20" s="918"/>
      <x:c r="AJ20" s="918"/>
      <x:c r="AK20" s="918"/>
      <x:c r="AL20" s="918"/>
      <x:c r="AM20" s="918"/>
      <x:c r="AN20" s="918"/>
      <x:c r="AO20" s="918"/>
      <x:c r="AP20" s="918"/>
    </x:row>
    <x:row r="21" ht="22" customHeight="1">
      <x:c r="A21" s="996">
        <x:v>46273</x:v>
      </x:c>
      <x:c r="B21" s="1001"/>
      <x:c r="C21" s="1001"/>
      <x:c r="D21" s="1018"/>
      <x:c r="E21" s="1018"/>
      <x:c r="F21" s="988"/>
      <x:c r="G21" s="988"/>
      <x:c r="H21" s="988"/>
      <x:c r="I21" s="988"/>
      <x:c r="J21" s="988"/>
      <x:c r="K21" s="988"/>
      <x:c r="L21" s="988"/>
      <x:c r="M21" s="918"/>
      <x:c r="N21" s="1019">
        <x:v>46273</x:v>
      </x:c>
      <x:c r="O21" s="937" t="n">
        <x:f t="shared" ref="O21:O36" si="1">SUMIF(A$7:A$40,N21,D$7:D$40)+SUMIF(A$7:A$40,N21,G$7:G$40)</x:f>
        <x:v>0</x:v>
      </x:c>
      <x:c r="P21" s="937" t="n">
        <x:f t="shared" ref="P21:P53" si="2">SUMIF(A$7:A$40,N21,E$7:E$40)+SUMIF(A$7:A$40,N21,J$7:J$40)</x:f>
        <x:v>0</x:v>
      </x:c>
      <x:c r="Q21" s="937" t="n">
        <x:f t="shared" ref="Q21:Q53" si="3">SUMIF(A$7:A$40,N21,F$7:F$40)</x:f>
        <x:v>0</x:v>
      </x:c>
      <x:c r="R21" s="937" t="n">
        <x:f t="shared" ref="R21:R53" si="4">SUMIF(A$7:A$53,N21,H$7:H$54)</x:f>
        <x:v>0</x:v>
      </x:c>
      <x:c r="S21" s="937" t="n">
        <x:f t="shared" ref="S21:S53" si="5">SUMIF(A$7:A$53,N21,I$7:I$53)</x:f>
        <x:v>0</x:v>
      </x:c>
      <x:c r="T21" s="937" t="n">
        <x:f t="shared" ref="T21:T34" si="6">SUMIF(A$7:A$40,N21,K$7:K$40)</x:f>
        <x:v>0</x:v>
      </x:c>
      <x:c r="U21" s="937" t="n">
        <x:f t="shared" ref="U21:U53" si="7">SUMIF(A$7:A$54,N21,G$7:G$54)</x:f>
        <x:v>0</x:v>
      </x:c>
      <x:c r="V21" s="937" t="n">
        <x:f t="shared" ref="V21:V53" si="8">SUMIF(A$7:A$54,N21,I$7:I$54)</x:f>
        <x:v>0</x:v>
      </x:c>
      <x:c r="W21" s="918"/>
      <x:c r="X21" s="1697" t="s">
        <x:v>174</x:v>
      </x:c>
      <x:c r="Y21" s="1697" t="s">
        <x:v>175</x:v>
      </x:c>
      <x:c r="Z21" s="1697" t="s">
        <x:v>176</x:v>
      </x:c>
      <x:c r="AA21" s="1697" t="s">
        <x:v>177</x:v>
      </x:c>
      <x:c r="AB21" s="918"/>
      <x:c r="AC21" s="918"/>
      <x:c r="AD21" s="918"/>
      <x:c r="AE21" s="918"/>
      <x:c r="AF21" s="918"/>
      <x:c r="AG21" s="918"/>
      <x:c r="AH21" s="918"/>
      <x:c r="AI21" s="918"/>
      <x:c r="AJ21" s="918"/>
      <x:c r="AK21" s="918"/>
      <x:c r="AL21" s="918"/>
      <x:c r="AM21" s="918"/>
      <x:c r="AN21" s="918"/>
      <x:c r="AO21" s="918"/>
      <x:c r="AP21" s="918"/>
    </x:row>
    <x:row r="22">
      <x:c r="A22" s="996">
        <x:v>46274</x:v>
      </x:c>
      <x:c r="B22" s="1001"/>
      <x:c r="C22" s="1001"/>
      <x:c r="D22" s="1018"/>
      <x:c r="E22" s="1018"/>
      <x:c r="F22" s="988"/>
      <x:c r="G22" s="988"/>
      <x:c r="H22" s="988"/>
      <x:c r="I22" s="988"/>
      <x:c r="J22" s="988"/>
      <x:c r="K22" s="988"/>
      <x:c r="L22" s="988"/>
      <x:c r="M22" s="918"/>
      <x:c r="N22" s="1019">
        <x:v>46274</x:v>
      </x:c>
      <x:c r="O22" s="937">
        <x:f t="shared" si="1"/>
        <x:v>0</x:v>
      </x:c>
      <x:c r="P22" s="937">
        <x:f t="shared" si="2"/>
        <x:v>0</x:v>
      </x:c>
      <x:c r="Q22" s="937">
        <x:f t="shared" si="3"/>
        <x:v>0</x:v>
      </x:c>
      <x:c r="R22" s="937">
        <x:f t="shared" si="4"/>
        <x:v>0</x:v>
      </x:c>
      <x:c r="S22" s="937">
        <x:f t="shared" si="5"/>
        <x:v>0</x:v>
      </x:c>
      <x:c r="T22" s="937">
        <x:f t="shared" si="6"/>
        <x:v>0</x:v>
      </x:c>
      <x:c r="U22" s="937">
        <x:f t="shared" si="7"/>
        <x:v>0</x:v>
      </x:c>
      <x:c r="V22" s="937">
        <x:f t="shared" si="8"/>
        <x:v>0</x:v>
      </x:c>
      <x:c r="W22" s="918"/>
      <x:c r="X22" s="918">
        <x:v>48000</x:v>
      </x:c>
      <x:c r="Y22" s="918">
        <x:v>2300</x:v>
      </x:c>
      <x:c r="Z22" s="918">
        <x:v>30000</x:v>
      </x:c>
      <x:c r="AA22" s="918">
        <x:v>44000</x:v>
      </x:c>
      <x:c r="AB22" s="918"/>
      <x:c r="AC22" s="918"/>
      <x:c r="AD22" s="918"/>
      <x:c r="AE22" s="918"/>
      <x:c r="AF22" s="918"/>
      <x:c r="AG22" s="918"/>
      <x:c r="AH22" s="918"/>
      <x:c r="AI22" s="918"/>
      <x:c r="AJ22" s="918"/>
      <x:c r="AK22" s="918"/>
      <x:c r="AL22" s="918"/>
      <x:c r="AM22" s="918"/>
      <x:c r="AN22" s="918"/>
      <x:c r="AO22" s="918"/>
      <x:c r="AP22" s="918"/>
    </x:row>
    <x:row r="23">
      <x:c r="A23" s="996">
        <x:v>46275</x:v>
      </x:c>
      <x:c r="B23" s="1001"/>
      <x:c r="C23" s="1001"/>
      <x:c r="D23" s="1018"/>
      <x:c r="E23" s="1018"/>
      <x:c r="F23" s="988"/>
      <x:c r="G23" s="988"/>
      <x:c r="H23" s="988"/>
      <x:c r="I23" s="988"/>
      <x:c r="J23" s="988"/>
      <x:c r="K23" s="988"/>
      <x:c r="L23" s="988"/>
      <x:c r="M23" s="918"/>
      <x:c r="N23" s="1019">
        <x:v>46275</x:v>
      </x:c>
      <x:c r="O23" s="937">
        <x:f t="shared" si="1"/>
        <x:v>0</x:v>
      </x:c>
      <x:c r="P23" s="937">
        <x:f t="shared" si="2"/>
        <x:v>0</x:v>
      </x:c>
      <x:c r="Q23" s="937">
        <x:f t="shared" si="3"/>
        <x:v>0</x:v>
      </x:c>
      <x:c r="R23" s="937">
        <x:f t="shared" si="4"/>
        <x:v>0</x:v>
      </x:c>
      <x:c r="S23" s="937">
        <x:f t="shared" si="5"/>
        <x:v>0</x:v>
      </x:c>
      <x:c r="T23" s="937">
        <x:f t="shared" si="6"/>
        <x:v>0</x:v>
      </x:c>
      <x:c r="U23" s="937">
        <x:f t="shared" si="7"/>
        <x:v>0</x:v>
      </x:c>
      <x:c r="V23" s="937">
        <x:f t="shared" si="8"/>
        <x:v>0</x:v>
      </x:c>
      <x:c r="W23" s="918"/>
      <x:c r="X23" s="1026"/>
      <x:c r="Y23" s="918"/>
      <x:c r="Z23" s="918"/>
      <x:c r="AA23" s="918"/>
      <x:c r="AB23" s="918"/>
      <x:c r="AC23" s="918"/>
      <x:c r="AD23" s="918"/>
      <x:c r="AE23" s="918"/>
      <x:c r="AF23" s="918"/>
      <x:c r="AG23" s="918"/>
      <x:c r="AH23" s="918"/>
      <x:c r="AI23" s="918"/>
      <x:c r="AJ23" s="918"/>
      <x:c r="AK23" s="918"/>
      <x:c r="AL23" s="918"/>
      <x:c r="AM23" s="918"/>
      <x:c r="AN23" s="918"/>
      <x:c r="AO23" s="918"/>
      <x:c r="AP23" s="918"/>
    </x:row>
    <x:row r="24">
      <x:c r="A24" s="996">
        <x:v>46276</x:v>
      </x:c>
      <x:c r="B24" s="1001"/>
      <x:c r="C24" s="1001"/>
      <x:c r="D24" s="1018"/>
      <x:c r="E24" s="1018"/>
      <x:c r="F24" s="988"/>
      <x:c r="G24" s="988"/>
      <x:c r="H24" s="988"/>
      <x:c r="I24" s="988"/>
      <x:c r="J24" s="988"/>
      <x:c r="K24" s="988"/>
      <x:c r="L24" s="988"/>
      <x:c r="M24" s="918"/>
      <x:c r="N24" s="1019">
        <x:v>46276</x:v>
      </x:c>
      <x:c r="O24" s="937">
        <x:f t="shared" si="1"/>
        <x:v>0</x:v>
      </x:c>
      <x:c r="P24" s="937">
        <x:f t="shared" si="2"/>
        <x:v>0</x:v>
      </x:c>
      <x:c r="Q24" s="937">
        <x:f t="shared" si="3"/>
        <x:v>0</x:v>
      </x:c>
      <x:c r="R24" s="937">
        <x:f t="shared" si="4"/>
        <x:v>0</x:v>
      </x:c>
      <x:c r="S24" s="937">
        <x:f t="shared" si="5"/>
        <x:v>0</x:v>
      </x:c>
      <x:c r="T24" s="937">
        <x:f t="shared" si="6"/>
        <x:v>0</x:v>
      </x:c>
      <x:c r="U24" s="937">
        <x:f t="shared" si="7"/>
        <x:v>0</x:v>
      </x:c>
      <x:c r="V24" s="937">
        <x:f t="shared" si="8"/>
        <x:v>0</x:v>
      </x:c>
      <x:c r="W24" s="918"/>
      <x:c r="X24" s="918" t="n">
        <x:f>X22*O54</x:f>
        <x:v>54000000</x:v>
      </x:c>
      <x:c r="Y24" s="918" t="n">
        <x:f>P54*Y22</x:f>
        <x:v>5175000</x:v>
      </x:c>
      <x:c r="Z24" s="918" t="n">
        <x:f>Z22*T54</x:f>
        <x:v>1500000</x:v>
      </x:c>
      <x:c r="AA24" s="918" t="n">
        <x:f>AA22*Q54</x:f>
        <x:v>88000000</x:v>
      </x:c>
      <x:c r="AB24" s="918"/>
      <x:c r="AC24" s="918"/>
      <x:c r="AD24" s="918"/>
      <x:c r="AE24" s="918"/>
      <x:c r="AF24" s="918"/>
      <x:c r="AG24" s="918"/>
      <x:c r="AH24" s="918"/>
      <x:c r="AI24" s="918"/>
      <x:c r="AJ24" s="918"/>
      <x:c r="AK24" s="918"/>
      <x:c r="AL24" s="918"/>
      <x:c r="AM24" s="918"/>
      <x:c r="AN24" s="918"/>
      <x:c r="AO24" s="918"/>
      <x:c r="AP24" s="918"/>
    </x:row>
    <x:row r="25">
      <x:c r="A25" s="996">
        <x:v>46277</x:v>
      </x:c>
      <x:c r="B25" s="1001"/>
      <x:c r="C25" s="1001"/>
      <x:c r="D25" s="1018"/>
      <x:c r="E25" s="1018"/>
      <x:c r="F25" s="988"/>
      <x:c r="G25" s="988"/>
      <x:c r="H25" s="988"/>
      <x:c r="I25" s="988"/>
      <x:c r="J25" s="988"/>
      <x:c r="K25" s="988"/>
      <x:c r="L25" s="988"/>
      <x:c r="M25" s="918"/>
      <x:c r="N25" s="1019">
        <x:v>46277</x:v>
      </x:c>
      <x:c r="O25" s="937">
        <x:f t="shared" si="1"/>
        <x:v>0</x:v>
      </x:c>
      <x:c r="P25" s="937">
        <x:f t="shared" si="2"/>
        <x:v>0</x:v>
      </x:c>
      <x:c r="Q25" s="937">
        <x:f t="shared" si="3"/>
        <x:v>0</x:v>
      </x:c>
      <x:c r="R25" s="937">
        <x:f t="shared" si="4"/>
        <x:v>0</x:v>
      </x:c>
      <x:c r="S25" s="937">
        <x:f t="shared" si="5"/>
        <x:v>0</x:v>
      </x:c>
      <x:c r="T25" s="937">
        <x:f t="shared" si="6"/>
        <x:v>0</x:v>
      </x:c>
      <x:c r="U25" s="937">
        <x:f t="shared" si="7"/>
        <x:v>0</x:v>
      </x:c>
      <x:c r="V25" s="937">
        <x:f t="shared" si="8"/>
        <x:v>0</x:v>
      </x:c>
      <x:c r="W25" s="918"/>
      <x:c r="X25" s="918"/>
      <x:c r="Y25" s="918"/>
      <x:c r="Z25" s="918"/>
      <x:c r="AA25" s="918"/>
      <x:c r="AB25" s="918"/>
      <x:c r="AC25" s="918"/>
      <x:c r="AD25" s="918"/>
      <x:c r="AE25" s="918"/>
      <x:c r="AF25" s="918"/>
      <x:c r="AG25" s="918"/>
      <x:c r="AH25" s="918"/>
      <x:c r="AI25" s="918"/>
      <x:c r="AJ25" s="918"/>
      <x:c r="AK25" s="918"/>
      <x:c r="AL25" s="918"/>
      <x:c r="AM25" s="918"/>
      <x:c r="AN25" s="918"/>
      <x:c r="AO25" s="918"/>
      <x:c r="AP25" s="918"/>
    </x:row>
    <x:row r="26">
      <x:c r="A26" s="996">
        <x:v>46278</x:v>
      </x:c>
      <x:c r="B26" s="1001"/>
      <x:c r="C26" s="1001"/>
      <x:c r="D26" s="1018"/>
      <x:c r="E26" s="1018"/>
      <x:c r="F26" s="988"/>
      <x:c r="G26" s="988"/>
      <x:c r="H26" s="988"/>
      <x:c r="I26" s="988"/>
      <x:c r="J26" s="988"/>
      <x:c r="K26" s="988"/>
      <x:c r="L26" s="988"/>
      <x:c r="M26" s="918"/>
      <x:c r="N26" s="1019">
        <x:v>46278</x:v>
      </x:c>
      <x:c r="O26" s="937">
        <x:f t="shared" si="1"/>
        <x:v>0</x:v>
      </x:c>
      <x:c r="P26" s="937">
        <x:f t="shared" si="2"/>
        <x:v>0</x:v>
      </x:c>
      <x:c r="Q26" s="937">
        <x:f t="shared" si="3"/>
        <x:v>0</x:v>
      </x:c>
      <x:c r="R26" s="937">
        <x:f t="shared" si="4"/>
        <x:v>0</x:v>
      </x:c>
      <x:c r="S26" s="937">
        <x:f t="shared" si="5"/>
        <x:v>0</x:v>
      </x:c>
      <x:c r="T26" s="937">
        <x:f t="shared" si="6"/>
        <x:v>0</x:v>
      </x:c>
      <x:c r="U26" s="937">
        <x:f t="shared" si="7"/>
        <x:v>0</x:v>
      </x:c>
      <x:c r="V26" s="937">
        <x:f t="shared" si="8"/>
        <x:v>0</x:v>
      </x:c>
      <x:c r="W26" s="918"/>
      <x:c r="X26" s="1026"/>
      <x:c r="Y26" s="918"/>
      <x:c r="Z26" s="918"/>
      <x:c r="AA26" s="918"/>
      <x:c r="AB26" s="918"/>
      <x:c r="AC26" s="918"/>
      <x:c r="AD26" s="918"/>
      <x:c r="AE26" s="918"/>
      <x:c r="AF26" s="918"/>
      <x:c r="AG26" s="918"/>
      <x:c r="AH26" s="918"/>
      <x:c r="AI26" s="918"/>
      <x:c r="AJ26" s="918"/>
      <x:c r="AK26" s="918"/>
      <x:c r="AL26" s="918"/>
      <x:c r="AM26" s="918"/>
      <x:c r="AN26" s="918"/>
      <x:c r="AO26" s="918"/>
      <x:c r="AP26" s="918"/>
    </x:row>
    <x:row r="27">
      <x:c r="A27" s="996">
        <x:v>46279</x:v>
      </x:c>
      <x:c r="B27" s="1001"/>
      <x:c r="C27" s="1001"/>
      <x:c r="D27" s="1018"/>
      <x:c r="E27" s="1018"/>
      <x:c r="F27" s="1018"/>
      <x:c r="G27" s="1018"/>
      <x:c r="H27" s="1018"/>
      <x:c r="I27" s="1018"/>
      <x:c r="J27" s="1018"/>
      <x:c r="K27" s="988"/>
      <x:c r="L27" s="988"/>
      <x:c r="M27" s="918"/>
      <x:c r="N27" s="1019">
        <x:v>46279</x:v>
      </x:c>
      <x:c r="O27" s="937">
        <x:f t="shared" si="1"/>
        <x:v>0</x:v>
      </x:c>
      <x:c r="P27" s="937">
        <x:f t="shared" si="2"/>
        <x:v>0</x:v>
      </x:c>
      <x:c r="Q27" s="937">
        <x:f t="shared" si="3"/>
        <x:v>0</x:v>
      </x:c>
      <x:c r="R27" s="937">
        <x:f t="shared" si="4"/>
        <x:v>0</x:v>
      </x:c>
      <x:c r="S27" s="937">
        <x:f t="shared" si="5"/>
        <x:v>0</x:v>
      </x:c>
      <x:c r="T27" s="937">
        <x:f t="shared" si="6"/>
        <x:v>0</x:v>
      </x:c>
      <x:c r="U27" s="937">
        <x:f t="shared" si="7"/>
        <x:v>0</x:v>
      </x:c>
      <x:c r="V27" s="937">
        <x:f t="shared" si="8"/>
        <x:v>0</x:v>
      </x:c>
      <x:c r="W27" s="918"/>
      <x:c r="X27" s="918"/>
      <x:c r="Y27" s="918"/>
      <x:c r="Z27" s="918"/>
      <x:c r="AA27" s="918"/>
      <x:c r="AB27" s="918"/>
      <x:c r="AC27" s="918"/>
      <x:c r="AD27" s="918"/>
      <x:c r="AE27" s="918"/>
      <x:c r="AF27" s="918"/>
      <x:c r="AG27" s="918"/>
      <x:c r="AH27" s="918"/>
      <x:c r="AI27" s="918"/>
      <x:c r="AJ27" s="918"/>
      <x:c r="AK27" s="918"/>
      <x:c r="AL27" s="918"/>
      <x:c r="AM27" s="918"/>
      <x:c r="AN27" s="918"/>
      <x:c r="AO27" s="918"/>
      <x:c r="AP27" s="918"/>
    </x:row>
    <x:row r="28">
      <x:c r="A28" s="996">
        <x:v>46280</x:v>
      </x:c>
      <x:c r="B28" s="1001"/>
      <x:c r="C28" s="1001"/>
      <x:c r="D28" s="1018"/>
      <x:c r="E28" s="1018"/>
      <x:c r="F28" s="1018"/>
      <x:c r="G28" s="1018"/>
      <x:c r="H28" s="1018"/>
      <x:c r="I28" s="1018"/>
      <x:c r="J28" s="1018"/>
      <x:c r="K28" s="988"/>
      <x:c r="L28" s="988"/>
      <x:c r="M28" s="918"/>
      <x:c r="N28" s="1019">
        <x:v>46280</x:v>
      </x:c>
      <x:c r="O28" s="937">
        <x:f t="shared" si="1"/>
        <x:v>0</x:v>
      </x:c>
      <x:c r="P28" s="937">
        <x:f t="shared" si="2"/>
        <x:v>0</x:v>
      </x:c>
      <x:c r="Q28" s="937">
        <x:f t="shared" si="3"/>
        <x:v>0</x:v>
      </x:c>
      <x:c r="R28" s="937">
        <x:f t="shared" si="4"/>
        <x:v>0</x:v>
      </x:c>
      <x:c r="S28" s="937">
        <x:f t="shared" si="5"/>
        <x:v>0</x:v>
      </x:c>
      <x:c r="T28" s="937">
        <x:f t="shared" si="6"/>
        <x:v>0</x:v>
      </x:c>
      <x:c r="U28" s="937">
        <x:f t="shared" si="7"/>
        <x:v>0</x:v>
      </x:c>
      <x:c r="V28" s="937">
        <x:f t="shared" si="8"/>
        <x:v>0</x:v>
      </x:c>
      <x:c r="W28" s="918"/>
      <x:c r="X28" s="918"/>
      <x:c r="Y28" s="918"/>
      <x:c r="Z28" s="918"/>
      <x:c r="AA28" s="918"/>
      <x:c r="AB28" s="918"/>
      <x:c r="AC28" s="918"/>
      <x:c r="AD28" s="918"/>
      <x:c r="AE28" s="918"/>
      <x:c r="AF28" s="918"/>
      <x:c r="AG28" s="918"/>
      <x:c r="AH28" s="918"/>
      <x:c r="AI28" s="918"/>
      <x:c r="AJ28" s="918"/>
      <x:c r="AK28" s="918"/>
      <x:c r="AL28" s="918"/>
      <x:c r="AM28" s="918"/>
      <x:c r="AN28" s="918"/>
      <x:c r="AO28" s="918"/>
      <x:c r="AP28" s="918"/>
    </x:row>
    <x:row r="29">
      <x:c r="A29" s="996">
        <x:v>46281</x:v>
      </x:c>
      <x:c r="B29" s="1001"/>
      <x:c r="C29" s="1001"/>
      <x:c r="D29" s="1018"/>
      <x:c r="E29" s="1018"/>
      <x:c r="F29" s="1018"/>
      <x:c r="G29" s="1018"/>
      <x:c r="H29" s="1018"/>
      <x:c r="I29" s="1018"/>
      <x:c r="J29" s="1018"/>
      <x:c r="K29" s="988"/>
      <x:c r="L29" s="988"/>
      <x:c r="M29" s="918"/>
      <x:c r="N29" s="1019">
        <x:v>46281</x:v>
      </x:c>
      <x:c r="O29" s="937">
        <x:f t="shared" si="1"/>
        <x:v>0</x:v>
      </x:c>
      <x:c r="P29" s="937">
        <x:f t="shared" si="2"/>
        <x:v>0</x:v>
      </x:c>
      <x:c r="Q29" s="937">
        <x:f t="shared" si="3"/>
        <x:v>0</x:v>
      </x:c>
      <x:c r="R29" s="937">
        <x:f t="shared" si="4"/>
        <x:v>0</x:v>
      </x:c>
      <x:c r="S29" s="937">
        <x:f t="shared" si="5"/>
        <x:v>0</x:v>
      </x:c>
      <x:c r="T29" s="937">
        <x:f t="shared" si="6"/>
        <x:v>0</x:v>
      </x:c>
      <x:c r="U29" s="937">
        <x:f t="shared" si="7"/>
        <x:v>0</x:v>
      </x:c>
      <x:c r="V29" s="937">
        <x:f t="shared" si="8"/>
        <x:v>0</x:v>
      </x:c>
      <x:c r="W29" s="918"/>
      <x:c r="X29" s="918"/>
      <x:c r="Y29" s="918"/>
      <x:c r="Z29" s="918"/>
      <x:c r="AA29" s="918"/>
      <x:c r="AB29" s="918"/>
      <x:c r="AC29" s="918"/>
      <x:c r="AD29" s="918"/>
      <x:c r="AE29" s="918"/>
      <x:c r="AF29" s="918"/>
      <x:c r="AG29" s="918"/>
      <x:c r="AH29" s="918"/>
      <x:c r="AI29" s="918"/>
      <x:c r="AJ29" s="918"/>
      <x:c r="AK29" s="918"/>
      <x:c r="AL29" s="918"/>
      <x:c r="AM29" s="918"/>
      <x:c r="AN29" s="918"/>
      <x:c r="AO29" s="918"/>
      <x:c r="AP29" s="918"/>
    </x:row>
    <x:row r="30">
      <x:c r="A30" s="996">
        <x:v>46282</x:v>
      </x:c>
      <x:c r="B30" s="1001"/>
      <x:c r="C30" s="1001"/>
      <x:c r="D30" s="1018"/>
      <x:c r="E30" s="1018"/>
      <x:c r="F30" s="988"/>
      <x:c r="G30" s="988"/>
      <x:c r="H30" s="988"/>
      <x:c r="I30" s="988"/>
      <x:c r="J30" s="1018"/>
      <x:c r="K30" s="988"/>
      <x:c r="L30" s="988"/>
      <x:c r="M30" s="918"/>
      <x:c r="N30" s="1019">
        <x:v>46282</x:v>
      </x:c>
      <x:c r="O30" s="937">
        <x:f t="shared" si="1"/>
        <x:v>0</x:v>
      </x:c>
      <x:c r="P30" s="937">
        <x:f t="shared" si="2"/>
        <x:v>0</x:v>
      </x:c>
      <x:c r="Q30" s="937">
        <x:f t="shared" si="3"/>
        <x:v>0</x:v>
      </x:c>
      <x:c r="R30" s="937">
        <x:f t="shared" si="4"/>
        <x:v>0</x:v>
      </x:c>
      <x:c r="S30" s="937">
        <x:f t="shared" si="5"/>
        <x:v>0</x:v>
      </x:c>
      <x:c r="T30" s="937">
        <x:f t="shared" si="6"/>
        <x:v>0</x:v>
      </x:c>
      <x:c r="U30" s="937">
        <x:f t="shared" si="7"/>
        <x:v>0</x:v>
      </x:c>
      <x:c r="V30" s="937">
        <x:f t="shared" si="8"/>
        <x:v>0</x:v>
      </x:c>
      <x:c r="W30" s="918"/>
      <x:c r="X30" s="918"/>
      <x:c r="Y30" s="918"/>
      <x:c r="Z30" s="918"/>
      <x:c r="AA30" s="918"/>
      <x:c r="AB30" s="918"/>
      <x:c r="AC30" s="918"/>
      <x:c r="AD30" s="918"/>
      <x:c r="AE30" s="918"/>
      <x:c r="AF30" s="918"/>
      <x:c r="AG30" s="918"/>
      <x:c r="AH30" s="918"/>
      <x:c r="AI30" s="918"/>
      <x:c r="AJ30" s="918"/>
      <x:c r="AK30" s="918"/>
      <x:c r="AL30" s="918"/>
      <x:c r="AM30" s="918"/>
      <x:c r="AN30" s="918"/>
      <x:c r="AO30" s="918"/>
      <x:c r="AP30" s="918"/>
    </x:row>
    <x:row r="31">
      <x:c r="A31" s="996">
        <x:v>46283</x:v>
      </x:c>
      <x:c r="B31" s="1001"/>
      <x:c r="C31" s="1001"/>
      <x:c r="D31" s="1018"/>
      <x:c r="E31" s="1018"/>
      <x:c r="F31" s="988"/>
      <x:c r="G31" s="988"/>
      <x:c r="H31" s="988"/>
      <x:c r="I31" s="988"/>
      <x:c r="J31" s="1018"/>
      <x:c r="K31" s="988"/>
      <x:c r="L31" s="988"/>
      <x:c r="M31" s="918"/>
      <x:c r="N31" s="1019">
        <x:v>46283</x:v>
      </x:c>
      <x:c r="O31" s="937">
        <x:f t="shared" si="1"/>
        <x:v>0</x:v>
      </x:c>
      <x:c r="P31" s="937">
        <x:f t="shared" si="2"/>
        <x:v>0</x:v>
      </x:c>
      <x:c r="Q31" s="937">
        <x:f t="shared" si="3"/>
        <x:v>0</x:v>
      </x:c>
      <x:c r="R31" s="937">
        <x:f t="shared" si="4"/>
        <x:v>0</x:v>
      </x:c>
      <x:c r="S31" s="937">
        <x:f t="shared" si="5"/>
        <x:v>0</x:v>
      </x:c>
      <x:c r="T31" s="937">
        <x:f t="shared" si="6"/>
        <x:v>0</x:v>
      </x:c>
      <x:c r="U31" s="937">
        <x:f t="shared" si="7"/>
        <x:v>0</x:v>
      </x:c>
      <x:c r="V31" s="937">
        <x:f t="shared" si="8"/>
        <x:v>0</x:v>
      </x:c>
      <x:c r="W31" s="918"/>
      <x:c r="X31" s="918"/>
      <x:c r="Y31" s="918"/>
      <x:c r="Z31" s="918"/>
      <x:c r="AA31" s="918"/>
      <x:c r="AB31" s="918"/>
      <x:c r="AC31" s="918"/>
      <x:c r="AD31" s="918"/>
      <x:c r="AE31" s="918"/>
      <x:c r="AF31" s="918"/>
      <x:c r="AG31" s="918"/>
      <x:c r="AH31" s="918"/>
      <x:c r="AI31" s="918"/>
      <x:c r="AJ31" s="918"/>
      <x:c r="AK31" s="918"/>
      <x:c r="AL31" s="918"/>
      <x:c r="AM31" s="918"/>
      <x:c r="AN31" s="918"/>
      <x:c r="AO31" s="918"/>
      <x:c r="AP31" s="918"/>
    </x:row>
    <x:row r="32">
      <x:c r="A32" s="996">
        <x:v>46284</x:v>
      </x:c>
      <x:c r="B32" s="1001"/>
      <x:c r="C32" s="1001"/>
      <x:c r="D32" s="1018"/>
      <x:c r="E32" s="1018"/>
      <x:c r="F32" s="988"/>
      <x:c r="G32" s="988"/>
      <x:c r="H32" s="988"/>
      <x:c r="I32" s="988"/>
      <x:c r="J32" s="1018"/>
      <x:c r="K32" s="988"/>
      <x:c r="L32" s="988"/>
      <x:c r="M32" s="918"/>
      <x:c r="N32" s="1019">
        <x:v>46284</x:v>
      </x:c>
      <x:c r="O32" s="937">
        <x:f t="shared" si="1"/>
        <x:v>0</x:v>
      </x:c>
      <x:c r="P32" s="937">
        <x:f t="shared" si="2"/>
        <x:v>0</x:v>
      </x:c>
      <x:c r="Q32" s="937">
        <x:f t="shared" si="3"/>
        <x:v>0</x:v>
      </x:c>
      <x:c r="R32" s="937">
        <x:f t="shared" si="4"/>
        <x:v>0</x:v>
      </x:c>
      <x:c r="S32" s="937">
        <x:f t="shared" si="5"/>
        <x:v>0</x:v>
      </x:c>
      <x:c r="T32" s="937">
        <x:f t="shared" si="6"/>
        <x:v>0</x:v>
      </x:c>
      <x:c r="U32" s="937">
        <x:f t="shared" si="7"/>
        <x:v>0</x:v>
      </x:c>
      <x:c r="V32" s="937">
        <x:f t="shared" si="8"/>
        <x:v>0</x:v>
      </x:c>
      <x:c r="W32" s="918"/>
      <x:c r="X32" s="918"/>
      <x:c r="Y32" s="918"/>
      <x:c r="Z32" s="918"/>
      <x:c r="AA32" s="918"/>
      <x:c r="AB32" s="918"/>
      <x:c r="AC32" s="918"/>
      <x:c r="AD32" s="918"/>
      <x:c r="AE32" s="918"/>
      <x:c r="AF32" s="918"/>
      <x:c r="AG32" s="918"/>
      <x:c r="AH32" s="918"/>
      <x:c r="AI32" s="918"/>
      <x:c r="AJ32" s="918"/>
      <x:c r="AK32" s="918"/>
      <x:c r="AL32" s="918"/>
      <x:c r="AM32" s="918"/>
      <x:c r="AN32" s="918"/>
      <x:c r="AO32" s="918"/>
      <x:c r="AP32" s="918"/>
    </x:row>
    <x:row r="33">
      <x:c r="A33" s="996">
        <x:v>46285</x:v>
      </x:c>
      <x:c r="B33" s="1001"/>
      <x:c r="C33" s="1001"/>
      <x:c r="D33" s="1018"/>
      <x:c r="E33" s="1018"/>
      <x:c r="F33" s="988"/>
      <x:c r="G33" s="988"/>
      <x:c r="H33" s="988"/>
      <x:c r="I33" s="988"/>
      <x:c r="J33" s="1018"/>
      <x:c r="K33" s="988"/>
      <x:c r="L33" s="988"/>
      <x:c r="M33" s="918"/>
      <x:c r="N33" s="1019">
        <x:v>46285</x:v>
      </x:c>
      <x:c r="O33" s="937">
        <x:f t="shared" si="1"/>
        <x:v>0</x:v>
      </x:c>
      <x:c r="P33" s="937">
        <x:f t="shared" si="2"/>
        <x:v>0</x:v>
      </x:c>
      <x:c r="Q33" s="937">
        <x:f t="shared" si="3"/>
        <x:v>0</x:v>
      </x:c>
      <x:c r="R33" s="937">
        <x:f t="shared" si="4"/>
        <x:v>0</x:v>
      </x:c>
      <x:c r="S33" s="937">
        <x:f t="shared" si="5"/>
        <x:v>0</x:v>
      </x:c>
      <x:c r="T33" s="937">
        <x:f t="shared" si="6"/>
        <x:v>0</x:v>
      </x:c>
      <x:c r="U33" s="937">
        <x:f t="shared" si="7"/>
        <x:v>0</x:v>
      </x:c>
      <x:c r="V33" s="937">
        <x:f t="shared" si="8"/>
        <x:v>0</x:v>
      </x:c>
      <x:c r="W33" s="918"/>
      <x:c r="X33" s="918"/>
      <x:c r="Y33" s="918"/>
      <x:c r="Z33" s="918"/>
      <x:c r="AA33" s="918"/>
      <x:c r="AB33" s="918"/>
      <x:c r="AC33" s="918"/>
      <x:c r="AD33" s="918"/>
      <x:c r="AE33" s="918"/>
      <x:c r="AF33" s="918"/>
      <x:c r="AG33" s="918"/>
      <x:c r="AH33" s="918"/>
      <x:c r="AI33" s="918"/>
      <x:c r="AJ33" s="918"/>
      <x:c r="AK33" s="918"/>
      <x:c r="AL33" s="918"/>
      <x:c r="AM33" s="918"/>
      <x:c r="AN33" s="918"/>
      <x:c r="AO33" s="918"/>
      <x:c r="AP33" s="918"/>
    </x:row>
    <x:row r="34">
      <x:c r="A34" s="996">
        <x:v>46286</x:v>
      </x:c>
      <x:c r="B34" s="1001"/>
      <x:c r="C34" s="1001"/>
      <x:c r="D34" s="1018"/>
      <x:c r="E34" s="1018"/>
      <x:c r="F34" s="988"/>
      <x:c r="G34" s="988"/>
      <x:c r="H34" s="988"/>
      <x:c r="I34" s="988"/>
      <x:c r="J34" s="1018"/>
      <x:c r="K34" s="988"/>
      <x:c r="L34" s="988"/>
      <x:c r="M34" s="918"/>
      <x:c r="N34" s="1019">
        <x:v>46286</x:v>
      </x:c>
      <x:c r="O34" s="937">
        <x:f t="shared" si="1"/>
        <x:v>0</x:v>
      </x:c>
      <x:c r="P34" s="937">
        <x:f t="shared" si="2"/>
        <x:v>0</x:v>
      </x:c>
      <x:c r="Q34" s="937">
        <x:f t="shared" si="3"/>
        <x:v>0</x:v>
      </x:c>
      <x:c r="R34" s="937">
        <x:f t="shared" si="4"/>
        <x:v>0</x:v>
      </x:c>
      <x:c r="S34" s="937">
        <x:f t="shared" si="5"/>
        <x:v>0</x:v>
      </x:c>
      <x:c r="T34" s="937">
        <x:f t="shared" si="6"/>
        <x:v>0</x:v>
      </x:c>
      <x:c r="U34" s="937">
        <x:f t="shared" si="7"/>
        <x:v>0</x:v>
      </x:c>
      <x:c r="V34" s="937">
        <x:f t="shared" si="8"/>
        <x:v>0</x:v>
      </x:c>
      <x:c r="W34" s="918"/>
      <x:c r="X34" s="918"/>
      <x:c r="Y34" s="918"/>
      <x:c r="Z34" s="918"/>
      <x:c r="AA34" s="918"/>
      <x:c r="AB34" s="918"/>
      <x:c r="AC34" s="918"/>
      <x:c r="AD34" s="918"/>
      <x:c r="AE34" s="918"/>
      <x:c r="AF34" s="918"/>
      <x:c r="AG34" s="918"/>
      <x:c r="AH34" s="918"/>
      <x:c r="AI34" s="918"/>
      <x:c r="AJ34" s="918"/>
      <x:c r="AK34" s="918"/>
      <x:c r="AL34" s="918"/>
      <x:c r="AM34" s="918"/>
      <x:c r="AN34" s="918"/>
      <x:c r="AO34" s="918"/>
      <x:c r="AP34" s="918"/>
    </x:row>
    <x:row r="35">
      <x:c r="A35" s="996">
        <x:v>46287</x:v>
      </x:c>
      <x:c r="B35" s="1001"/>
      <x:c r="C35" s="1001"/>
      <x:c r="D35" s="1018"/>
      <x:c r="E35" s="1018"/>
      <x:c r="F35" s="988"/>
      <x:c r="G35" s="988"/>
      <x:c r="H35" s="988"/>
      <x:c r="I35" s="988"/>
      <x:c r="J35" s="1018"/>
      <x:c r="K35" s="988"/>
      <x:c r="L35" s="988"/>
      <x:c r="M35" s="918"/>
      <x:c r="N35" s="1019">
        <x:v>46287</x:v>
      </x:c>
      <x:c r="O35" s="937">
        <x:f t="shared" si="1"/>
        <x:v>0</x:v>
      </x:c>
      <x:c r="P35" s="937">
        <x:f t="shared" si="2"/>
        <x:v>0</x:v>
      </x:c>
      <x:c r="Q35" s="937">
        <x:f t="shared" si="3"/>
        <x:v>0</x:v>
      </x:c>
      <x:c r="R35" s="937">
        <x:f t="shared" si="4"/>
        <x:v>0</x:v>
      </x:c>
      <x:c r="S35" s="937">
        <x:f t="shared" si="5"/>
        <x:v>0</x:v>
      </x:c>
      <x:c r="T35" s="937" t="n">
        <x:f t="shared" ref="T35:T53" si="9">SUMIF(A$7:A$53,N35,K$7:K$54)</x:f>
        <x:v>0</x:v>
      </x:c>
      <x:c r="U35" s="937">
        <x:f t="shared" si="7"/>
        <x:v>0</x:v>
      </x:c>
      <x:c r="V35" s="937">
        <x:f t="shared" si="8"/>
        <x:v>0</x:v>
      </x:c>
      <x:c r="W35" s="918"/>
      <x:c r="X35" s="918"/>
      <x:c r="Y35" s="918"/>
      <x:c r="Z35" s="918"/>
      <x:c r="AA35" s="918"/>
      <x:c r="AB35" s="918"/>
      <x:c r="AC35" s="918"/>
      <x:c r="AD35" s="918"/>
      <x:c r="AE35" s="918"/>
      <x:c r="AF35" s="918"/>
      <x:c r="AG35" s="918"/>
      <x:c r="AH35" s="918"/>
      <x:c r="AI35" s="918"/>
      <x:c r="AJ35" s="918"/>
      <x:c r="AK35" s="918"/>
      <x:c r="AL35" s="918"/>
      <x:c r="AM35" s="918"/>
      <x:c r="AN35" s="918"/>
      <x:c r="AO35" s="918"/>
      <x:c r="AP35" s="918"/>
    </x:row>
    <x:row r="36">
      <x:c r="A36" s="996">
        <x:v>46288</x:v>
      </x:c>
      <x:c r="B36" s="1001"/>
      <x:c r="C36" s="1001"/>
      <x:c r="D36" s="1018"/>
      <x:c r="E36" s="1018"/>
      <x:c r="F36" s="988"/>
      <x:c r="G36" s="988"/>
      <x:c r="H36" s="988"/>
      <x:c r="I36" s="988"/>
      <x:c r="J36" s="1018"/>
      <x:c r="K36" s="988"/>
      <x:c r="L36" s="988"/>
      <x:c r="M36" s="918"/>
      <x:c r="N36" s="1019">
        <x:v>46288</x:v>
      </x:c>
      <x:c r="O36" s="937">
        <x:f t="shared" si="1"/>
        <x:v>0</x:v>
      </x:c>
      <x:c r="P36" s="937">
        <x:f t="shared" si="2"/>
        <x:v>0</x:v>
      </x:c>
      <x:c r="Q36" s="937">
        <x:f t="shared" si="3"/>
        <x:v>0</x:v>
      </x:c>
      <x:c r="R36" s="937">
        <x:f t="shared" si="4"/>
        <x:v>0</x:v>
      </x:c>
      <x:c r="S36" s="937">
        <x:f t="shared" si="5"/>
        <x:v>0</x:v>
      </x:c>
      <x:c r="T36" s="937">
        <x:f t="shared" si="9"/>
        <x:v>0</x:v>
      </x:c>
      <x:c r="U36" s="937">
        <x:f t="shared" si="7"/>
        <x:v>0</x:v>
      </x:c>
      <x:c r="V36" s="937">
        <x:f t="shared" si="8"/>
        <x:v>0</x:v>
      </x:c>
      <x:c r="W36" s="918"/>
      <x:c r="X36" s="918"/>
      <x:c r="Y36" s="918"/>
      <x:c r="Z36" s="918"/>
      <x:c r="AA36" s="918"/>
      <x:c r="AB36" s="918"/>
      <x:c r="AC36" s="918"/>
      <x:c r="AD36" s="918"/>
      <x:c r="AE36" s="918"/>
      <x:c r="AF36" s="918"/>
      <x:c r="AG36" s="918"/>
      <x:c r="AH36" s="918"/>
      <x:c r="AI36" s="918"/>
      <x:c r="AJ36" s="918"/>
      <x:c r="AK36" s="918"/>
      <x:c r="AL36" s="918"/>
      <x:c r="AM36" s="918"/>
      <x:c r="AN36" s="918"/>
      <x:c r="AO36" s="918"/>
      <x:c r="AP36" s="918"/>
    </x:row>
    <x:row r="37">
      <x:c r="A37" s="996">
        <x:v>46289</x:v>
      </x:c>
      <x:c r="B37" s="1001"/>
      <x:c r="C37" s="1001"/>
      <x:c r="D37" s="1018"/>
      <x:c r="E37" s="1018"/>
      <x:c r="F37" s="988"/>
      <x:c r="G37" s="988"/>
      <x:c r="H37" s="988"/>
      <x:c r="I37" s="988"/>
      <x:c r="J37" s="1018"/>
      <x:c r="K37" s="988"/>
      <x:c r="L37" s="988"/>
      <x:c r="M37" s="918"/>
      <x:c r="N37" s="1019">
        <x:v>46289</x:v>
      </x:c>
      <x:c r="O37" s="937" t="n">
        <x:f t="shared" ref="O37:O53" si="10">SUMIF(A$7:A$54,N37,D$7:D$54)+SUMIF(A$7:A$40,N37,G$7:G$54)</x:f>
        <x:v>0</x:v>
      </x:c>
      <x:c r="P37" s="937">
        <x:f t="shared" si="2"/>
        <x:v>0</x:v>
      </x:c>
      <x:c r="Q37" s="937">
        <x:f t="shared" si="3"/>
        <x:v>0</x:v>
      </x:c>
      <x:c r="R37" s="937">
        <x:f t="shared" si="4"/>
        <x:v>0</x:v>
      </x:c>
      <x:c r="S37" s="937">
        <x:f t="shared" si="5"/>
        <x:v>0</x:v>
      </x:c>
      <x:c r="T37" s="937">
        <x:f t="shared" si="9"/>
        <x:v>0</x:v>
      </x:c>
      <x:c r="U37" s="937">
        <x:f t="shared" si="7"/>
        <x:v>0</x:v>
      </x:c>
      <x:c r="V37" s="937">
        <x:f t="shared" si="8"/>
        <x:v>0</x:v>
      </x:c>
      <x:c r="W37" s="918"/>
      <x:c r="X37" s="918"/>
      <x:c r="Y37" s="918"/>
      <x:c r="Z37" s="918"/>
      <x:c r="AA37" s="918"/>
      <x:c r="AB37" s="918"/>
      <x:c r="AC37" s="918"/>
      <x:c r="AD37" s="918"/>
      <x:c r="AE37" s="918"/>
      <x:c r="AF37" s="918"/>
      <x:c r="AG37" s="918"/>
      <x:c r="AH37" s="918"/>
      <x:c r="AI37" s="918"/>
      <x:c r="AJ37" s="918"/>
      <x:c r="AK37" s="918"/>
      <x:c r="AL37" s="918"/>
      <x:c r="AM37" s="918"/>
      <x:c r="AN37" s="918"/>
      <x:c r="AO37" s="918"/>
      <x:c r="AP37" s="918"/>
    </x:row>
    <x:row r="38">
      <x:c r="A38" s="996">
        <x:v>46290</x:v>
      </x:c>
      <x:c r="B38" s="1001"/>
      <x:c r="C38" s="1001"/>
      <x:c r="D38" s="1018"/>
      <x:c r="E38" s="1018"/>
      <x:c r="F38" s="988"/>
      <x:c r="G38" s="988"/>
      <x:c r="H38" s="988"/>
      <x:c r="I38" s="988"/>
      <x:c r="J38" s="988"/>
      <x:c r="K38" s="988"/>
      <x:c r="L38" s="1027"/>
      <x:c r="M38" s="918"/>
      <x:c r="N38" s="1019">
        <x:v>46290</x:v>
      </x:c>
      <x:c r="O38" s="937">
        <x:f t="shared" si="10"/>
        <x:v>0</x:v>
      </x:c>
      <x:c r="P38" s="937">
        <x:f t="shared" si="2"/>
        <x:v>0</x:v>
      </x:c>
      <x:c r="Q38" s="937">
        <x:f t="shared" si="3"/>
        <x:v>0</x:v>
      </x:c>
      <x:c r="R38" s="937">
        <x:f t="shared" si="4"/>
        <x:v>0</x:v>
      </x:c>
      <x:c r="S38" s="937">
        <x:f t="shared" si="5"/>
        <x:v>0</x:v>
      </x:c>
      <x:c r="T38" s="937">
        <x:f t="shared" si="9"/>
        <x:v>0</x:v>
      </x:c>
      <x:c r="U38" s="937">
        <x:f t="shared" si="7"/>
        <x:v>0</x:v>
      </x:c>
      <x:c r="V38" s="937">
        <x:f t="shared" si="8"/>
        <x:v>0</x:v>
      </x:c>
      <x:c r="W38" s="918"/>
      <x:c r="X38" s="918"/>
      <x:c r="Y38" s="918"/>
      <x:c r="Z38" s="918"/>
      <x:c r="AA38" s="918"/>
      <x:c r="AB38" s="918"/>
      <x:c r="AC38" s="918"/>
      <x:c r="AD38" s="918"/>
      <x:c r="AE38" s="918"/>
      <x:c r="AF38" s="918"/>
      <x:c r="AG38" s="918"/>
      <x:c r="AH38" s="918"/>
      <x:c r="AI38" s="918"/>
      <x:c r="AJ38" s="918"/>
      <x:c r="AK38" s="918"/>
      <x:c r="AL38" s="918"/>
      <x:c r="AM38" s="918"/>
      <x:c r="AN38" s="918"/>
      <x:c r="AO38" s="918"/>
      <x:c r="AP38" s="918"/>
    </x:row>
    <x:row r="39">
      <x:c r="A39" s="996">
        <x:v>46291</x:v>
      </x:c>
      <x:c r="B39" s="1001"/>
      <x:c r="C39" s="1001"/>
      <x:c r="D39" s="1018"/>
      <x:c r="E39" s="1018"/>
      <x:c r="F39" s="988"/>
      <x:c r="G39" s="988"/>
      <x:c r="H39" s="988"/>
      <x:c r="I39" s="988"/>
      <x:c r="J39" s="988"/>
      <x:c r="K39" s="988"/>
      <x:c r="L39" s="988"/>
      <x:c r="M39" s="918"/>
      <x:c r="N39" s="1019">
        <x:v>46291</x:v>
      </x:c>
      <x:c r="O39" s="937">
        <x:f t="shared" si="10"/>
        <x:v>0</x:v>
      </x:c>
      <x:c r="P39" s="937">
        <x:f t="shared" si="2"/>
        <x:v>0</x:v>
      </x:c>
      <x:c r="Q39" s="937">
        <x:f t="shared" si="3"/>
        <x:v>0</x:v>
      </x:c>
      <x:c r="R39" s="937">
        <x:f t="shared" si="4"/>
        <x:v>0</x:v>
      </x:c>
      <x:c r="S39" s="937">
        <x:f t="shared" si="5"/>
        <x:v>0</x:v>
      </x:c>
      <x:c r="T39" s="937">
        <x:f t="shared" si="9"/>
        <x:v>0</x:v>
      </x:c>
      <x:c r="U39" s="937">
        <x:f t="shared" si="7"/>
        <x:v>0</x:v>
      </x:c>
      <x:c r="V39" s="937">
        <x:f t="shared" si="8"/>
        <x:v>0</x:v>
      </x:c>
      <x:c r="W39" s="918"/>
      <x:c r="X39" s="918"/>
      <x:c r="Y39" s="918"/>
      <x:c r="Z39" s="918"/>
      <x:c r="AA39" s="918"/>
      <x:c r="AB39" s="918"/>
      <x:c r="AC39" s="918"/>
      <x:c r="AD39" s="918"/>
      <x:c r="AE39" s="918"/>
      <x:c r="AF39" s="918"/>
      <x:c r="AG39" s="918"/>
      <x:c r="AH39" s="918"/>
      <x:c r="AI39" s="918"/>
      <x:c r="AJ39" s="918"/>
      <x:c r="AK39" s="918"/>
      <x:c r="AL39" s="918"/>
      <x:c r="AM39" s="918"/>
      <x:c r="AN39" s="918"/>
      <x:c r="AO39" s="918"/>
      <x:c r="AP39" s="918"/>
    </x:row>
    <x:row r="40">
      <x:c r="A40" s="996">
        <x:v>46292</x:v>
      </x:c>
      <x:c r="B40" s="1001"/>
      <x:c r="C40" s="1001"/>
      <x:c r="D40" s="1018"/>
      <x:c r="E40" s="1018"/>
      <x:c r="F40" s="988"/>
      <x:c r="G40" s="988"/>
      <x:c r="H40" s="988"/>
      <x:c r="I40" s="988"/>
      <x:c r="J40" s="988"/>
      <x:c r="K40" s="988"/>
      <x:c r="L40" s="988"/>
      <x:c r="M40" s="918"/>
      <x:c r="N40" s="1019">
        <x:v>46292</x:v>
      </x:c>
      <x:c r="O40" s="937">
        <x:f t="shared" si="10"/>
        <x:v>0</x:v>
      </x:c>
      <x:c r="P40" s="937">
        <x:f t="shared" si="2"/>
        <x:v>0</x:v>
      </x:c>
      <x:c r="Q40" s="937">
        <x:f t="shared" si="3"/>
        <x:v>0</x:v>
      </x:c>
      <x:c r="R40" s="937">
        <x:f t="shared" si="4"/>
        <x:v>0</x:v>
      </x:c>
      <x:c r="S40" s="937">
        <x:f t="shared" si="5"/>
        <x:v>0</x:v>
      </x:c>
      <x:c r="T40" s="937">
        <x:f t="shared" si="9"/>
        <x:v>0</x:v>
      </x:c>
      <x:c r="U40" s="937">
        <x:f t="shared" si="7"/>
        <x:v>0</x:v>
      </x:c>
      <x:c r="V40" s="937">
        <x:f t="shared" si="8"/>
        <x:v>0</x:v>
      </x:c>
      <x:c r="W40" s="918"/>
      <x:c r="X40" s="918"/>
      <x:c r="Y40" s="918"/>
      <x:c r="Z40" s="918"/>
      <x:c r="AA40" s="918"/>
      <x:c r="AB40" s="918"/>
      <x:c r="AC40" s="918"/>
      <x:c r="AD40" s="918"/>
      <x:c r="AE40" s="918"/>
      <x:c r="AF40" s="918"/>
      <x:c r="AG40" s="918"/>
      <x:c r="AH40" s="918"/>
      <x:c r="AI40" s="918"/>
      <x:c r="AJ40" s="918"/>
      <x:c r="AK40" s="918"/>
      <x:c r="AL40" s="918"/>
      <x:c r="AM40" s="918"/>
      <x:c r="AN40" s="918"/>
      <x:c r="AO40" s="918"/>
      <x:c r="AP40" s="918"/>
    </x:row>
    <x:row r="41">
      <x:c r="A41" s="996">
        <x:v>46293</x:v>
      </x:c>
      <x:c r="B41" s="1001"/>
      <x:c r="C41" s="1001"/>
      <x:c r="D41" s="1018"/>
      <x:c r="E41" s="1018"/>
      <x:c r="F41" s="988"/>
      <x:c r="G41" s="988"/>
      <x:c r="H41" s="988"/>
      <x:c r="I41" s="988"/>
      <x:c r="J41" s="988"/>
      <x:c r="K41" s="988"/>
      <x:c r="L41" s="988"/>
      <x:c r="M41" s="918"/>
      <x:c r="N41" s="1019">
        <x:v>46293</x:v>
      </x:c>
      <x:c r="O41" s="937">
        <x:f t="shared" si="10"/>
        <x:v>0</x:v>
      </x:c>
      <x:c r="P41" s="937">
        <x:f t="shared" si="2"/>
        <x:v>0</x:v>
      </x:c>
      <x:c r="Q41" s="937">
        <x:f t="shared" si="3"/>
        <x:v>0</x:v>
      </x:c>
      <x:c r="R41" s="937">
        <x:f t="shared" si="4"/>
        <x:v>0</x:v>
      </x:c>
      <x:c r="S41" s="937">
        <x:f t="shared" si="5"/>
        <x:v>0</x:v>
      </x:c>
      <x:c r="T41" s="937">
        <x:f t="shared" si="9"/>
        <x:v>0</x:v>
      </x:c>
      <x:c r="U41" s="937">
        <x:f t="shared" si="7"/>
        <x:v>0</x:v>
      </x:c>
      <x:c r="V41" s="937">
        <x:f t="shared" si="8"/>
        <x:v>0</x:v>
      </x:c>
      <x:c r="W41" s="918"/>
      <x:c r="X41" s="918"/>
      <x:c r="Y41" s="918"/>
      <x:c r="Z41" s="918"/>
      <x:c r="AA41" s="918"/>
      <x:c r="AB41" s="918"/>
      <x:c r="AC41" s="918"/>
      <x:c r="AD41" s="918"/>
      <x:c r="AE41" s="918"/>
      <x:c r="AF41" s="918"/>
      <x:c r="AG41" s="918"/>
      <x:c r="AH41" s="918"/>
      <x:c r="AI41" s="918"/>
      <x:c r="AJ41" s="918"/>
      <x:c r="AK41" s="918"/>
      <x:c r="AL41" s="918"/>
      <x:c r="AM41" s="918"/>
      <x:c r="AN41" s="918"/>
      <x:c r="AO41" s="918"/>
      <x:c r="AP41" s="918"/>
    </x:row>
    <x:row r="42">
      <x:c r="A42" s="996">
        <x:v>46294</x:v>
      </x:c>
      <x:c r="B42" s="1001"/>
      <x:c r="C42" s="1001"/>
      <x:c r="D42" s="1018"/>
      <x:c r="E42" s="1018"/>
      <x:c r="F42" s="988"/>
      <x:c r="G42" s="988"/>
      <x:c r="H42" s="988"/>
      <x:c r="I42" s="988"/>
      <x:c r="J42" s="988"/>
      <x:c r="K42" s="988"/>
      <x:c r="L42" s="988"/>
      <x:c r="M42" s="918"/>
      <x:c r="N42" s="1019">
        <x:v>46294</x:v>
      </x:c>
      <x:c r="O42" s="937">
        <x:f t="shared" si="10"/>
        <x:v>0</x:v>
      </x:c>
      <x:c r="P42" s="937">
        <x:f t="shared" si="2"/>
        <x:v>0</x:v>
      </x:c>
      <x:c r="Q42" s="937">
        <x:f t="shared" si="3"/>
        <x:v>0</x:v>
      </x:c>
      <x:c r="R42" s="937">
        <x:f t="shared" si="4"/>
        <x:v>0</x:v>
      </x:c>
      <x:c r="S42" s="937">
        <x:f t="shared" si="5"/>
        <x:v>0</x:v>
      </x:c>
      <x:c r="T42" s="937">
        <x:f t="shared" si="9"/>
        <x:v>0</x:v>
      </x:c>
      <x:c r="U42" s="937">
        <x:f t="shared" si="7"/>
        <x:v>0</x:v>
      </x:c>
      <x:c r="V42" s="937">
        <x:f t="shared" si="8"/>
        <x:v>0</x:v>
      </x:c>
      <x:c r="W42" s="918"/>
      <x:c r="X42" s="918"/>
      <x:c r="Y42" s="918"/>
      <x:c r="Z42" s="918"/>
      <x:c r="AA42" s="918"/>
      <x:c r="AB42" s="918"/>
      <x:c r="AC42" s="918"/>
      <x:c r="AD42" s="918"/>
      <x:c r="AE42" s="918"/>
      <x:c r="AF42" s="918"/>
      <x:c r="AG42" s="918"/>
      <x:c r="AH42" s="918"/>
      <x:c r="AI42" s="918"/>
      <x:c r="AJ42" s="918"/>
      <x:c r="AK42" s="918"/>
      <x:c r="AL42" s="918"/>
      <x:c r="AM42" s="918"/>
      <x:c r="AN42" s="918"/>
      <x:c r="AO42" s="918"/>
      <x:c r="AP42" s="918"/>
    </x:row>
    <x:row r="43">
      <x:c r="A43" s="996">
        <x:v>46295</x:v>
      </x:c>
      <x:c r="B43" s="1001"/>
      <x:c r="C43" s="1001"/>
      <x:c r="D43" s="1018"/>
      <x:c r="E43" s="1018"/>
      <x:c r="F43" s="988"/>
      <x:c r="G43" s="988"/>
      <x:c r="H43" s="988"/>
      <x:c r="I43" s="988"/>
      <x:c r="J43" s="988"/>
      <x:c r="K43" s="988"/>
      <x:c r="L43" s="988"/>
      <x:c r="M43" s="918"/>
      <x:c r="N43" s="1019">
        <x:v>46295</x:v>
      </x:c>
      <x:c r="O43" s="937">
        <x:f t="shared" si="10"/>
        <x:v>0</x:v>
      </x:c>
      <x:c r="P43" s="937">
        <x:f t="shared" si="2"/>
        <x:v>0</x:v>
      </x:c>
      <x:c r="Q43" s="937">
        <x:f t="shared" si="3"/>
        <x:v>0</x:v>
      </x:c>
      <x:c r="R43" s="937">
        <x:f t="shared" si="4"/>
        <x:v>0</x:v>
      </x:c>
      <x:c r="S43" s="937">
        <x:f t="shared" si="5"/>
        <x:v>0</x:v>
      </x:c>
      <x:c r="T43" s="937">
        <x:f t="shared" si="9"/>
        <x:v>0</x:v>
      </x:c>
      <x:c r="U43" s="937">
        <x:f t="shared" si="7"/>
        <x:v>0</x:v>
      </x:c>
      <x:c r="V43" s="937">
        <x:f t="shared" si="8"/>
        <x:v>0</x:v>
      </x:c>
      <x:c r="W43" s="918"/>
      <x:c r="X43" s="918"/>
      <x:c r="Y43" s="918"/>
      <x:c r="Z43" s="918"/>
      <x:c r="AA43" s="918"/>
      <x:c r="AB43" s="918"/>
      <x:c r="AC43" s="918"/>
      <x:c r="AD43" s="918"/>
      <x:c r="AE43" s="918"/>
      <x:c r="AF43" s="918"/>
      <x:c r="AG43" s="918"/>
      <x:c r="AH43" s="918"/>
      <x:c r="AI43" s="918"/>
      <x:c r="AJ43" s="918"/>
      <x:c r="AK43" s="918"/>
      <x:c r="AL43" s="918"/>
      <x:c r="AM43" s="918"/>
      <x:c r="AN43" s="918"/>
      <x:c r="AO43" s="918"/>
      <x:c r="AP43" s="918"/>
    </x:row>
    <x:row r="44">
      <x:c r="A44" s="996">
        <x:v>46296</x:v>
      </x:c>
      <x:c r="B44" s="1001"/>
      <x:c r="C44" s="1001"/>
      <x:c r="D44" s="1018"/>
      <x:c r="E44" s="1018"/>
      <x:c r="F44" s="988"/>
      <x:c r="G44" s="988"/>
      <x:c r="H44" s="988"/>
      <x:c r="I44" s="988"/>
      <x:c r="J44" s="988"/>
      <x:c r="K44" s="988"/>
      <x:c r="L44" s="988"/>
      <x:c r="M44" s="918"/>
      <x:c r="N44" s="1019">
        <x:v>46296</x:v>
      </x:c>
      <x:c r="O44" s="937">
        <x:f t="shared" si="10"/>
        <x:v>0</x:v>
      </x:c>
      <x:c r="P44" s="937">
        <x:f t="shared" si="2"/>
        <x:v>0</x:v>
      </x:c>
      <x:c r="Q44" s="937">
        <x:f t="shared" si="3"/>
        <x:v>0</x:v>
      </x:c>
      <x:c r="R44" s="937">
        <x:f t="shared" si="4"/>
        <x:v>0</x:v>
      </x:c>
      <x:c r="S44" s="937">
        <x:f t="shared" si="5"/>
        <x:v>0</x:v>
      </x:c>
      <x:c r="T44" s="937">
        <x:f t="shared" si="9"/>
        <x:v>0</x:v>
      </x:c>
      <x:c r="U44" s="937">
        <x:f t="shared" si="7"/>
        <x:v>0</x:v>
      </x:c>
      <x:c r="V44" s="937">
        <x:f t="shared" si="8"/>
        <x:v>0</x:v>
      </x:c>
      <x:c r="W44" s="918"/>
      <x:c r="X44" s="918"/>
      <x:c r="Y44" s="918"/>
      <x:c r="Z44" s="918"/>
      <x:c r="AA44" s="918"/>
      <x:c r="AB44" s="918"/>
      <x:c r="AC44" s="918"/>
      <x:c r="AD44" s="918"/>
      <x:c r="AE44" s="918"/>
      <x:c r="AF44" s="918"/>
      <x:c r="AG44" s="918"/>
      <x:c r="AH44" s="918"/>
      <x:c r="AI44" s="918"/>
      <x:c r="AJ44" s="918"/>
      <x:c r="AK44" s="918"/>
      <x:c r="AL44" s="918"/>
      <x:c r="AM44" s="918"/>
      <x:c r="AN44" s="918"/>
      <x:c r="AO44" s="918"/>
      <x:c r="AP44" s="918"/>
    </x:row>
    <x:row r="45">
      <x:c r="A45" s="996">
        <x:v>46297</x:v>
      </x:c>
      <x:c r="B45" s="1001"/>
      <x:c r="C45" s="1001"/>
      <x:c r="D45" s="1018"/>
      <x:c r="E45" s="1018"/>
      <x:c r="F45" s="988"/>
      <x:c r="G45" s="988"/>
      <x:c r="H45" s="988"/>
      <x:c r="I45" s="988"/>
      <x:c r="J45" s="988"/>
      <x:c r="K45" s="988"/>
      <x:c r="L45" s="988"/>
      <x:c r="M45" s="918"/>
      <x:c r="N45" s="1019">
        <x:v>46297</x:v>
      </x:c>
      <x:c r="O45" s="937">
        <x:f t="shared" si="10"/>
        <x:v>0</x:v>
      </x:c>
      <x:c r="P45" s="937">
        <x:f t="shared" si="2"/>
        <x:v>0</x:v>
      </x:c>
      <x:c r="Q45" s="937">
        <x:f t="shared" si="3"/>
        <x:v>0</x:v>
      </x:c>
      <x:c r="R45" s="937">
        <x:f t="shared" si="4"/>
        <x:v>0</x:v>
      </x:c>
      <x:c r="S45" s="937">
        <x:f t="shared" si="5"/>
        <x:v>0</x:v>
      </x:c>
      <x:c r="T45" s="937">
        <x:f t="shared" si="9"/>
        <x:v>0</x:v>
      </x:c>
      <x:c r="U45" s="937">
        <x:f t="shared" si="7"/>
        <x:v>0</x:v>
      </x:c>
      <x:c r="V45" s="937">
        <x:f t="shared" si="8"/>
        <x:v>0</x:v>
      </x:c>
      <x:c r="W45" s="918"/>
      <x:c r="X45" s="918"/>
      <x:c r="Y45" s="918"/>
      <x:c r="Z45" s="918"/>
      <x:c r="AA45" s="918"/>
      <x:c r="AB45" s="918"/>
      <x:c r="AC45" s="918"/>
      <x:c r="AD45" s="918"/>
      <x:c r="AE45" s="918"/>
      <x:c r="AF45" s="918"/>
      <x:c r="AG45" s="918"/>
      <x:c r="AH45" s="918"/>
      <x:c r="AI45" s="918"/>
      <x:c r="AJ45" s="918"/>
      <x:c r="AK45" s="918"/>
      <x:c r="AL45" s="918"/>
      <x:c r="AM45" s="918"/>
      <x:c r="AN45" s="918"/>
      <x:c r="AO45" s="918"/>
      <x:c r="AP45" s="918"/>
    </x:row>
    <x:row r="46">
      <x:c r="A46" s="996">
        <x:v>46298</x:v>
      </x:c>
      <x:c r="B46" s="1001"/>
      <x:c r="C46" s="1001"/>
      <x:c r="D46" s="1018"/>
      <x:c r="E46" s="1018"/>
      <x:c r="F46" s="988"/>
      <x:c r="G46" s="988"/>
      <x:c r="H46" s="988"/>
      <x:c r="I46" s="988"/>
      <x:c r="J46" s="988"/>
      <x:c r="K46" s="988"/>
      <x:c r="L46" s="988"/>
      <x:c r="M46" s="918"/>
      <x:c r="N46" s="1019">
        <x:v>46298</x:v>
      </x:c>
      <x:c r="O46" s="937">
        <x:f t="shared" si="10"/>
        <x:v>0</x:v>
      </x:c>
      <x:c r="P46" s="937">
        <x:f t="shared" si="2"/>
        <x:v>0</x:v>
      </x:c>
      <x:c r="Q46" s="937">
        <x:f t="shared" si="3"/>
        <x:v>0</x:v>
      </x:c>
      <x:c r="R46" s="937">
        <x:f t="shared" si="4"/>
        <x:v>0</x:v>
      </x:c>
      <x:c r="S46" s="937">
        <x:f t="shared" si="5"/>
        <x:v>0</x:v>
      </x:c>
      <x:c r="T46" s="937">
        <x:f t="shared" si="9"/>
        <x:v>0</x:v>
      </x:c>
      <x:c r="U46" s="937">
        <x:f t="shared" si="7"/>
        <x:v>0</x:v>
      </x:c>
      <x:c r="V46" s="937">
        <x:f t="shared" si="8"/>
        <x:v>0</x:v>
      </x:c>
      <x:c r="W46" s="918"/>
      <x:c r="X46" s="918"/>
      <x:c r="Y46" s="918"/>
      <x:c r="Z46" s="918"/>
      <x:c r="AA46" s="918"/>
      <x:c r="AB46" s="918"/>
      <x:c r="AC46" s="918"/>
      <x:c r="AD46" s="918"/>
      <x:c r="AE46" s="918"/>
      <x:c r="AF46" s="918"/>
      <x:c r="AG46" s="918"/>
      <x:c r="AH46" s="918"/>
      <x:c r="AI46" s="918"/>
      <x:c r="AJ46" s="918"/>
      <x:c r="AK46" s="918"/>
      <x:c r="AL46" s="918"/>
      <x:c r="AM46" s="918"/>
      <x:c r="AN46" s="918"/>
      <x:c r="AO46" s="918"/>
      <x:c r="AP46" s="918"/>
    </x:row>
    <x:row r="47">
      <x:c r="A47" s="996">
        <x:v>46299</x:v>
      </x:c>
      <x:c r="B47" s="1001"/>
      <x:c r="C47" s="1001"/>
      <x:c r="D47" s="1018"/>
      <x:c r="E47" s="1018"/>
      <x:c r="F47" s="988"/>
      <x:c r="G47" s="988"/>
      <x:c r="H47" s="988"/>
      <x:c r="I47" s="988"/>
      <x:c r="J47" s="988"/>
      <x:c r="K47" s="988"/>
      <x:c r="L47" s="988"/>
      <x:c r="M47" s="918"/>
      <x:c r="N47" s="1019">
        <x:v>46299</x:v>
      </x:c>
      <x:c r="O47" s="937">
        <x:f t="shared" si="10"/>
        <x:v>0</x:v>
      </x:c>
      <x:c r="P47" s="937">
        <x:f t="shared" si="2"/>
        <x:v>0</x:v>
      </x:c>
      <x:c r="Q47" s="937">
        <x:f t="shared" si="3"/>
        <x:v>0</x:v>
      </x:c>
      <x:c r="R47" s="937">
        <x:f t="shared" si="4"/>
        <x:v>0</x:v>
      </x:c>
      <x:c r="S47" s="937">
        <x:f t="shared" si="5"/>
        <x:v>0</x:v>
      </x:c>
      <x:c r="T47" s="937">
        <x:f t="shared" si="9"/>
        <x:v>0</x:v>
      </x:c>
      <x:c r="U47" s="937">
        <x:f t="shared" si="7"/>
        <x:v>0</x:v>
      </x:c>
      <x:c r="V47" s="937">
        <x:f t="shared" si="8"/>
        <x:v>0</x:v>
      </x:c>
      <x:c r="W47" s="918"/>
      <x:c r="X47" s="918"/>
      <x:c r="Y47" s="918"/>
      <x:c r="Z47" s="918"/>
      <x:c r="AA47" s="918"/>
      <x:c r="AB47" s="918"/>
      <x:c r="AC47" s="918"/>
      <x:c r="AD47" s="918"/>
      <x:c r="AE47" s="918"/>
      <x:c r="AF47" s="918"/>
      <x:c r="AG47" s="918"/>
      <x:c r="AH47" s="918"/>
      <x:c r="AI47" s="918"/>
      <x:c r="AJ47" s="918"/>
      <x:c r="AK47" s="918"/>
      <x:c r="AL47" s="918"/>
      <x:c r="AM47" s="918"/>
      <x:c r="AN47" s="918"/>
      <x:c r="AO47" s="918"/>
      <x:c r="AP47" s="918"/>
    </x:row>
    <x:row r="48">
      <x:c r="A48" s="996">
        <x:v>46300</x:v>
      </x:c>
      <x:c r="B48" s="1001"/>
      <x:c r="C48" s="1001"/>
      <x:c r="D48" s="1018"/>
      <x:c r="E48" s="1018"/>
      <x:c r="F48" s="988"/>
      <x:c r="G48" s="988"/>
      <x:c r="H48" s="988"/>
      <x:c r="I48" s="988"/>
      <x:c r="J48" s="988"/>
      <x:c r="K48" s="988"/>
      <x:c r="L48" s="988"/>
      <x:c r="M48" s="918"/>
      <x:c r="N48" s="1019">
        <x:v>46300</x:v>
      </x:c>
      <x:c r="O48" s="937">
        <x:f t="shared" si="10"/>
        <x:v>0</x:v>
      </x:c>
      <x:c r="P48" s="937">
        <x:f t="shared" si="2"/>
        <x:v>0</x:v>
      </x:c>
      <x:c r="Q48" s="937">
        <x:f t="shared" si="3"/>
        <x:v>0</x:v>
      </x:c>
      <x:c r="R48" s="937">
        <x:f t="shared" si="4"/>
        <x:v>0</x:v>
      </x:c>
      <x:c r="S48" s="937">
        <x:f t="shared" si="5"/>
        <x:v>0</x:v>
      </x:c>
      <x:c r="T48" s="937">
        <x:f t="shared" si="9"/>
        <x:v>0</x:v>
      </x:c>
      <x:c r="U48" s="937">
        <x:f t="shared" si="7"/>
        <x:v>0</x:v>
      </x:c>
      <x:c r="V48" s="937">
        <x:f t="shared" si="8"/>
        <x:v>0</x:v>
      </x:c>
      <x:c r="W48" s="918"/>
      <x:c r="X48" s="918"/>
      <x:c r="Y48" s="918"/>
      <x:c r="Z48" s="918"/>
      <x:c r="AA48" s="918"/>
      <x:c r="AB48" s="918"/>
      <x:c r="AC48" s="918"/>
      <x:c r="AD48" s="918"/>
      <x:c r="AE48" s="918"/>
      <x:c r="AF48" s="918"/>
      <x:c r="AG48" s="918"/>
      <x:c r="AH48" s="918"/>
      <x:c r="AI48" s="918"/>
      <x:c r="AJ48" s="918"/>
      <x:c r="AK48" s="918"/>
      <x:c r="AL48" s="918"/>
      <x:c r="AM48" s="918"/>
      <x:c r="AN48" s="918"/>
      <x:c r="AO48" s="918"/>
      <x:c r="AP48" s="918"/>
    </x:row>
    <x:row r="49">
      <x:c r="A49" s="996">
        <x:v>46301</x:v>
      </x:c>
      <x:c r="B49" s="1001"/>
      <x:c r="C49" s="1001"/>
      <x:c r="D49" s="1018"/>
      <x:c r="E49" s="1018"/>
      <x:c r="F49" s="988"/>
      <x:c r="G49" s="988"/>
      <x:c r="H49" s="988"/>
      <x:c r="I49" s="988"/>
      <x:c r="J49" s="988"/>
      <x:c r="K49" s="988"/>
      <x:c r="L49" s="988"/>
      <x:c r="M49" s="918"/>
      <x:c r="N49" s="1019">
        <x:v>46301</x:v>
      </x:c>
      <x:c r="O49" s="937">
        <x:f t="shared" si="10"/>
        <x:v>0</x:v>
      </x:c>
      <x:c r="P49" s="937">
        <x:f t="shared" si="2"/>
        <x:v>0</x:v>
      </x:c>
      <x:c r="Q49" s="937">
        <x:f t="shared" si="3"/>
        <x:v>0</x:v>
      </x:c>
      <x:c r="R49" s="937">
        <x:f t="shared" si="4"/>
        <x:v>0</x:v>
      </x:c>
      <x:c r="S49" s="937">
        <x:f t="shared" si="5"/>
        <x:v>0</x:v>
      </x:c>
      <x:c r="T49" s="937">
        <x:f t="shared" si="9"/>
        <x:v>0</x:v>
      </x:c>
      <x:c r="U49" s="937">
        <x:f t="shared" si="7"/>
        <x:v>0</x:v>
      </x:c>
      <x:c r="V49" s="937">
        <x:f t="shared" si="8"/>
        <x:v>0</x:v>
      </x:c>
      <x:c r="W49" s="918"/>
      <x:c r="X49" s="918"/>
      <x:c r="Y49" s="918"/>
      <x:c r="Z49" s="918"/>
      <x:c r="AA49" s="918"/>
      <x:c r="AB49" s="918"/>
      <x:c r="AC49" s="918"/>
      <x:c r="AD49" s="918"/>
      <x:c r="AE49" s="918"/>
      <x:c r="AF49" s="918"/>
      <x:c r="AG49" s="918"/>
      <x:c r="AH49" s="918"/>
      <x:c r="AI49" s="918"/>
      <x:c r="AJ49" s="918"/>
      <x:c r="AK49" s="918"/>
      <x:c r="AL49" s="918"/>
      <x:c r="AM49" s="918"/>
      <x:c r="AN49" s="918"/>
      <x:c r="AO49" s="918"/>
      <x:c r="AP49" s="918"/>
    </x:row>
    <x:row r="50">
      <x:c r="A50" s="996">
        <x:v>46302</x:v>
      </x:c>
      <x:c r="B50" s="1001"/>
      <x:c r="C50" s="1001"/>
      <x:c r="D50" s="1018"/>
      <x:c r="E50" s="1018"/>
      <x:c r="F50" s="988"/>
      <x:c r="G50" s="988"/>
      <x:c r="H50" s="988"/>
      <x:c r="I50" s="988"/>
      <x:c r="J50" s="988"/>
      <x:c r="K50" s="988"/>
      <x:c r="L50" s="988"/>
      <x:c r="M50" s="918"/>
      <x:c r="N50" s="1019">
        <x:v>46302</x:v>
      </x:c>
      <x:c r="O50" s="937">
        <x:f t="shared" si="10"/>
        <x:v>0</x:v>
      </x:c>
      <x:c r="P50" s="937">
        <x:f t="shared" si="2"/>
        <x:v>0</x:v>
      </x:c>
      <x:c r="Q50" s="937">
        <x:f t="shared" si="3"/>
        <x:v>0</x:v>
      </x:c>
      <x:c r="R50" s="937">
        <x:f t="shared" si="4"/>
        <x:v>0</x:v>
      </x:c>
      <x:c r="S50" s="937">
        <x:f t="shared" si="5"/>
        <x:v>0</x:v>
      </x:c>
      <x:c r="T50" s="937">
        <x:f t="shared" si="9"/>
        <x:v>0</x:v>
      </x:c>
      <x:c r="U50" s="937">
        <x:f t="shared" si="7"/>
        <x:v>0</x:v>
      </x:c>
      <x:c r="V50" s="937">
        <x:f t="shared" si="8"/>
        <x:v>0</x:v>
      </x:c>
      <x:c r="W50" s="918"/>
      <x:c r="X50" s="918"/>
      <x:c r="Y50" s="918"/>
      <x:c r="Z50" s="918"/>
      <x:c r="AA50" s="918"/>
      <x:c r="AB50" s="918"/>
      <x:c r="AC50" s="918"/>
      <x:c r="AD50" s="918"/>
      <x:c r="AE50" s="918"/>
      <x:c r="AF50" s="918"/>
      <x:c r="AG50" s="918"/>
      <x:c r="AH50" s="918"/>
      <x:c r="AI50" s="918"/>
      <x:c r="AJ50" s="918"/>
      <x:c r="AK50" s="918"/>
      <x:c r="AL50" s="918"/>
      <x:c r="AM50" s="918"/>
      <x:c r="AN50" s="918"/>
      <x:c r="AO50" s="918"/>
      <x:c r="AP50" s="918"/>
    </x:row>
    <x:row r="51">
      <x:c r="A51" s="996">
        <x:v>46303</x:v>
      </x:c>
      <x:c r="B51" s="1001"/>
      <x:c r="C51" s="1001"/>
      <x:c r="D51" s="1018"/>
      <x:c r="E51" s="1018"/>
      <x:c r="F51" s="988"/>
      <x:c r="G51" s="988"/>
      <x:c r="H51" s="988"/>
      <x:c r="I51" s="988"/>
      <x:c r="J51" s="988"/>
      <x:c r="K51" s="988"/>
      <x:c r="L51" s="988"/>
      <x:c r="M51" s="918"/>
      <x:c r="N51" s="1019">
        <x:v>46303</x:v>
      </x:c>
      <x:c r="O51" s="937">
        <x:f t="shared" si="10"/>
        <x:v>0</x:v>
      </x:c>
      <x:c r="P51" s="937">
        <x:f t="shared" si="2"/>
        <x:v>0</x:v>
      </x:c>
      <x:c r="Q51" s="937">
        <x:f t="shared" si="3"/>
        <x:v>0</x:v>
      </x:c>
      <x:c r="R51" s="937">
        <x:f t="shared" si="4"/>
        <x:v>0</x:v>
      </x:c>
      <x:c r="S51" s="937">
        <x:f t="shared" si="5"/>
        <x:v>0</x:v>
      </x:c>
      <x:c r="T51" s="937">
        <x:f t="shared" si="9"/>
        <x:v>0</x:v>
      </x:c>
      <x:c r="U51" s="937">
        <x:f t="shared" si="7"/>
        <x:v>0</x:v>
      </x:c>
      <x:c r="V51" s="937">
        <x:f t="shared" si="8"/>
        <x:v>0</x:v>
      </x:c>
      <x:c r="W51" s="918"/>
      <x:c r="X51" s="918"/>
      <x:c r="Y51" s="918"/>
      <x:c r="Z51" s="918"/>
      <x:c r="AA51" s="918"/>
      <x:c r="AB51" s="918"/>
      <x:c r="AC51" s="918"/>
      <x:c r="AD51" s="918"/>
      <x:c r="AE51" s="918"/>
      <x:c r="AF51" s="918"/>
      <x:c r="AG51" s="918"/>
      <x:c r="AH51" s="918"/>
      <x:c r="AI51" s="918"/>
      <x:c r="AJ51" s="918"/>
      <x:c r="AK51" s="918"/>
      <x:c r="AL51" s="918"/>
      <x:c r="AM51" s="918"/>
      <x:c r="AN51" s="918"/>
      <x:c r="AO51" s="918"/>
      <x:c r="AP51" s="918"/>
    </x:row>
    <x:row r="52">
      <x:c r="A52" s="996">
        <x:v>46304</x:v>
      </x:c>
      <x:c r="B52" s="1001"/>
      <x:c r="C52" s="1001"/>
      <x:c r="D52" s="1018"/>
      <x:c r="E52" s="1018"/>
      <x:c r="F52" s="988"/>
      <x:c r="G52" s="988"/>
      <x:c r="H52" s="988"/>
      <x:c r="I52" s="988"/>
      <x:c r="J52" s="988"/>
      <x:c r="K52" s="988"/>
      <x:c r="L52" s="988"/>
      <x:c r="M52" s="918"/>
      <x:c r="N52" s="1019">
        <x:v>46304</x:v>
      </x:c>
      <x:c r="O52" s="937">
        <x:f t="shared" si="10"/>
        <x:v>0</x:v>
      </x:c>
      <x:c r="P52" s="937">
        <x:f t="shared" si="2"/>
        <x:v>0</x:v>
      </x:c>
      <x:c r="Q52" s="937">
        <x:f t="shared" si="3"/>
        <x:v>0</x:v>
      </x:c>
      <x:c r="R52" s="937">
        <x:f t="shared" si="4"/>
        <x:v>0</x:v>
      </x:c>
      <x:c r="S52" s="937">
        <x:f t="shared" si="5"/>
        <x:v>0</x:v>
      </x:c>
      <x:c r="T52" s="937">
        <x:f t="shared" si="9"/>
        <x:v>0</x:v>
      </x:c>
      <x:c r="U52" s="937">
        <x:f t="shared" si="7"/>
        <x:v>0</x:v>
      </x:c>
      <x:c r="V52" s="937">
        <x:f t="shared" si="8"/>
        <x:v>0</x:v>
      </x:c>
      <x:c r="W52" s="918"/>
      <x:c r="X52" s="918"/>
      <x:c r="Y52" s="918"/>
      <x:c r="Z52" s="918"/>
      <x:c r="AA52" s="918"/>
      <x:c r="AB52" s="918"/>
      <x:c r="AC52" s="918"/>
      <x:c r="AD52" s="918"/>
      <x:c r="AE52" s="918"/>
      <x:c r="AF52" s="918"/>
      <x:c r="AG52" s="918"/>
      <x:c r="AH52" s="918"/>
      <x:c r="AI52" s="918"/>
      <x:c r="AJ52" s="918"/>
      <x:c r="AK52" s="918"/>
      <x:c r="AL52" s="918"/>
      <x:c r="AM52" s="918"/>
      <x:c r="AN52" s="918"/>
      <x:c r="AO52" s="918"/>
      <x:c r="AP52" s="918"/>
    </x:row>
    <x:row r="53">
      <x:c r="A53" s="996">
        <x:v>46305</x:v>
      </x:c>
      <x:c r="B53" s="1001"/>
      <x:c r="C53" s="1001"/>
      <x:c r="D53" s="1018"/>
      <x:c r="E53" s="1018"/>
      <x:c r="F53" s="988"/>
      <x:c r="G53" s="988"/>
      <x:c r="H53" s="988"/>
      <x:c r="I53" s="988"/>
      <x:c r="J53" s="988"/>
      <x:c r="K53" s="988"/>
      <x:c r="L53" s="988"/>
      <x:c r="M53" s="918"/>
      <x:c r="N53" s="1019">
        <x:v>46305</x:v>
      </x:c>
      <x:c r="O53" s="937">
        <x:f t="shared" si="10"/>
        <x:v>0</x:v>
      </x:c>
      <x:c r="P53" s="937">
        <x:f t="shared" si="2"/>
        <x:v>0</x:v>
      </x:c>
      <x:c r="Q53" s="937">
        <x:f t="shared" si="3"/>
        <x:v>0</x:v>
      </x:c>
      <x:c r="R53" s="937">
        <x:f t="shared" si="4"/>
        <x:v>0</x:v>
      </x:c>
      <x:c r="S53" s="937">
        <x:f t="shared" si="5"/>
        <x:v>0</x:v>
      </x:c>
      <x:c r="T53" s="937">
        <x:f t="shared" si="9"/>
        <x:v>0</x:v>
      </x:c>
      <x:c r="U53" s="937">
        <x:f t="shared" si="7"/>
        <x:v>0</x:v>
      </x:c>
      <x:c r="V53" s="937">
        <x:f t="shared" si="8"/>
        <x:v>0</x:v>
      </x:c>
      <x:c r="W53" s="918"/>
      <x:c r="X53" s="918"/>
      <x:c r="Y53" s="918"/>
      <x:c r="Z53" s="918"/>
      <x:c r="AA53" s="918"/>
      <x:c r="AB53" s="918"/>
      <x:c r="AC53" s="918"/>
      <x:c r="AD53" s="918"/>
      <x:c r="AE53" s="918"/>
      <x:c r="AF53" s="918"/>
      <x:c r="AG53" s="918"/>
      <x:c r="AH53" s="918"/>
      <x:c r="AI53" s="918"/>
      <x:c r="AJ53" s="918"/>
      <x:c r="AK53" s="918"/>
      <x:c r="AL53" s="918"/>
      <x:c r="AM53" s="918"/>
      <x:c r="AN53" s="918"/>
      <x:c r="AO53" s="918"/>
      <x:c r="AP53" s="918"/>
    </x:row>
    <x:row r="54">
      <x:c r="A54" s="996"/>
      <x:c r="B54" s="1001"/>
      <x:c r="C54" s="1001"/>
      <x:c r="D54" s="1018"/>
      <x:c r="E54" s="1018"/>
      <x:c r="F54" s="988"/>
      <x:c r="G54" s="988"/>
      <x:c r="H54" s="988"/>
      <x:c r="I54" s="988"/>
      <x:c r="J54" s="988"/>
      <x:c r="K54" s="988"/>
      <x:c r="L54" s="988"/>
      <x:c r="M54" s="918"/>
      <x:c r="N54" s="2149" t="s">
        <x:v>59</x:v>
      </x:c>
      <x:c r="O54" s="1029" t="n">
        <x:f>SUM(O7:O53)</x:f>
        <x:v>1125</x:v>
      </x:c>
      <x:c r="P54" s="1029" t="n">
        <x:f t="shared" ref="P54:V54" si="11">SUM(P7:P53)</x:f>
        <x:v>2250</x:v>
      </x:c>
      <x:c r="Q54" s="1029">
        <x:f t="shared" si="11"/>
        <x:v>2000</x:v>
      </x:c>
      <x:c r="R54" s="1029">
        <x:f t="shared" si="11"/>
        <x:v>0</x:v>
      </x:c>
      <x:c r="S54" s="1029">
        <x:f t="shared" si="11"/>
        <x:v>0</x:v>
      </x:c>
      <x:c r="T54" s="1029">
        <x:f t="shared" si="11"/>
        <x:v>50</x:v>
      </x:c>
      <x:c r="U54" s="1029">
        <x:f t="shared" si="11"/>
        <x:v>0</x:v>
      </x:c>
      <x:c r="V54" s="1029">
        <x:f t="shared" si="11"/>
        <x:v>0</x:v>
      </x:c>
      <x:c r="W54" s="918"/>
      <x:c r="X54" s="918"/>
      <x:c r="Y54" s="918"/>
      <x:c r="Z54" s="918"/>
      <x:c r="AA54" s="918"/>
      <x:c r="AB54" s="918"/>
      <x:c r="AC54" s="918"/>
      <x:c r="AD54" s="918"/>
      <x:c r="AE54" s="918"/>
      <x:c r="AF54" s="918"/>
      <x:c r="AG54" s="918"/>
      <x:c r="AH54" s="918"/>
      <x:c r="AI54" s="918"/>
      <x:c r="AJ54" s="918"/>
      <x:c r="AK54" s="918"/>
      <x:c r="AL54" s="918"/>
      <x:c r="AM54" s="918"/>
      <x:c r="AN54" s="918"/>
      <x:c r="AO54" s="918"/>
      <x:c r="AP54" s="918"/>
    </x:row>
    <x:row r="55">
      <x:c r="A55" s="918"/>
      <x:c r="B55" s="918"/>
      <x:c r="C55" s="918"/>
      <x:c r="D55" s="918"/>
      <x:c r="E55" s="918"/>
      <x:c r="F55" s="918"/>
      <x:c r="G55" s="918"/>
      <x:c r="H55" s="918"/>
      <x:c r="I55" s="918"/>
      <x:c r="J55" s="918"/>
      <x:c r="K55" s="918"/>
      <x:c r="L55" s="918"/>
      <x:c r="M55" s="918"/>
      <x:c r="N55" s="918"/>
      <x:c r="O55" s="918"/>
      <x:c r="P55" s="918"/>
      <x:c r="Q55" s="918"/>
      <x:c r="R55" s="918"/>
      <x:c r="S55" s="918"/>
      <x:c r="T55" s="918"/>
      <x:c r="U55" s="918"/>
      <x:c r="V55" s="918"/>
      <x:c r="W55" s="918"/>
      <x:c r="X55" s="918"/>
      <x:c r="Y55" s="918"/>
      <x:c r="Z55" s="918"/>
      <x:c r="AA55" s="918"/>
      <x:c r="AB55" s="918"/>
      <x:c r="AC55" s="918"/>
      <x:c r="AD55" s="918"/>
      <x:c r="AE55" s="918"/>
      <x:c r="AF55" s="918"/>
      <x:c r="AG55" s="918"/>
      <x:c r="AH55" s="918"/>
      <x:c r="AI55" s="918"/>
      <x:c r="AJ55" s="918"/>
      <x:c r="AK55" s="918"/>
      <x:c r="AL55" s="918"/>
      <x:c r="AM55" s="918"/>
      <x:c r="AN55" s="918"/>
      <x:c r="AO55" s="918"/>
      <x:c r="AP55" s="918"/>
    </x:row>
    <x:row r="56">
      <x:c r="A56" s="918"/>
      <x:c r="B56" s="918"/>
      <x:c r="C56" s="918"/>
      <x:c r="D56" s="918"/>
      <x:c r="E56" s="918"/>
      <x:c r="F56" s="918"/>
      <x:c r="G56" s="918"/>
      <x:c r="H56" s="918"/>
      <x:c r="I56" s="918"/>
      <x:c r="J56" s="918"/>
      <x:c r="K56" s="918"/>
      <x:c r="L56" s="918"/>
      <x:c r="M56" s="918"/>
      <x:c r="N56" s="918"/>
      <x:c r="O56" s="918" t="n">
        <x:f>O54*X22</x:f>
        <x:v>54000000</x:v>
      </x:c>
      <x:c r="P56" s="918" t="n">
        <x:f>P54*Y22</x:f>
        <x:v>5175000</x:v>
      </x:c>
      <x:c r="Q56" s="918" t="n">
        <x:f>Q54*AA22</x:f>
        <x:v>88000000</x:v>
      </x:c>
      <x:c r="R56" s="918"/>
      <x:c r="S56" s="918"/>
      <x:c r="T56" s="918" t="n">
        <x:f>Z22*T54</x:f>
        <x:v>1500000</x:v>
      </x:c>
      <x:c r="U56" s="918"/>
      <x:c r="V56" s="918"/>
      <x:c r="W56" s="918"/>
      <x:c r="X56" s="918"/>
      <x:c r="Y56" s="918"/>
      <x:c r="Z56" s="918"/>
      <x:c r="AA56" s="918"/>
      <x:c r="AB56" s="918"/>
      <x:c r="AC56" s="918"/>
      <x:c r="AD56" s="918"/>
      <x:c r="AE56" s="918"/>
      <x:c r="AF56" s="918"/>
      <x:c r="AG56" s="918"/>
      <x:c r="AH56" s="918"/>
      <x:c r="AI56" s="918"/>
      <x:c r="AJ56" s="918"/>
      <x:c r="AK56" s="918"/>
      <x:c r="AL56" s="918"/>
      <x:c r="AM56" s="918"/>
      <x:c r="AN56" s="918"/>
      <x:c r="AO56" s="918"/>
      <x:c r="AP56" s="918"/>
    </x:row>
  </x:sheetData>
  <x:mergeCells>
    <x:mergeCell ref="B1:S1"/>
    <x:mergeCell ref="B2:S2"/>
    <x:mergeCell ref="B3:S3"/>
    <x:mergeCell ref="X10:AB10"/>
    <x:mergeCell ref="B5:C5"/>
    <x:mergeCell ref="D5:F5"/>
    <x:mergeCell ref="G5:I5"/>
    <x:mergeCell ref="J5:K5"/>
    <x:mergeCell ref="X6:AC6"/>
  </x:mergeCells>
  <x:dataValidations count="1">
    <x:dataValidation type="list" allowBlank="1" showInputMessage="1" showErrorMessage="1" sqref="B7:B54">
      <x:formula1>"Day,Night"</x:formula1>
    </x:dataValidation>
  </x:dataValidations>
  <x:pageMargins left="0.7" right="0.7" top="0.75" bottom="0.75" header="0.3" footer="0.3"/>
  <x:drawing xmlns:r="http://schemas.openxmlformats.org/officeDocument/2006/relationships" r:id="Rb3f5ca2142db4a4b"/>
</x:worksheet>
</file>

<file path=xl/worksheets/sheet4.xml><?xml version="1.0" encoding="utf-8"?>
<x:worksheet xmlns:x="http://schemas.openxmlformats.org/spreadsheetml/2006/main">
  <x:sheetPr>
    <x:tabColor rgb="FFD8AE4B"/>
  </x:sheetPr>
  <x:sheetViews>
    <x:sheetView showGridLines="0" workbookViewId="0">
      <x:pane ySplit="5" topLeftCell="A6" activePane="bottomLeft" state="frozen"/>
    </x:sheetView>
  </x:sheetViews>
  <x:sheetFormatPr defaultColWidth="8.77734375" defaultRowHeight="14.399999618530273"/>
  <x:cols>
    <x:col min="1" max="2" width="8.77734375" style="1" customWidth="0"/>
    <x:col min="3" max="3" width="8.77734375" style="1" customWidth="1"/>
    <x:col min="4" max="4" width="7" style="1" customWidth="1"/>
    <x:col min="5" max="5" width="6" style="1" customWidth="1"/>
    <x:col min="6" max="6" width="9.6640625" style="318" customWidth="1"/>
    <x:col min="7" max="7" width="13.77734375" style="1" customWidth="1"/>
    <x:col min="8" max="8" width="14.5546875" style="321" customWidth="1"/>
    <x:col min="9" max="9" width="10.44140625" style="323" customWidth="1"/>
    <x:col min="10" max="10" width="12.5546875" style="1" customWidth="1"/>
    <x:col min="11" max="11" width="14.77734375" style="1" customWidth="1"/>
    <x:col min="12" max="12" width="13.21875" style="1" customWidth="1"/>
    <x:col min="13" max="13" width="11" style="1" customWidth="1"/>
    <x:col min="14" max="14" width="14.109375" style="388" customWidth="1"/>
    <x:col min="15" max="15" width="65.109375" style="1" customWidth="1"/>
    <x:col min="16" max="18" width="8.77734375" style="1" customWidth="0"/>
    <x:col min="19" max="19" width="15.5546875" style="1" customWidth="1"/>
    <x:col min="20" max="16384" width="8.77734375" style="1" customWidth="0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73"/>
      <x:c r="P1" s="973"/>
      <x:c r="Q1" s="973"/>
      <x:c r="R1" s="918"/>
      <x:c r="S1" s="918"/>
      <x:c r="T1" s="918"/>
      <x:c r="U1" s="918"/>
      <x:c r="V1" s="918"/>
      <x:c r="W1" s="918"/>
      <x:c r="X1" s="918"/>
      <x:c r="Y1" s="918"/>
      <x:c r="Z1" s="918"/>
      <x:c r="AA1" s="918"/>
    </x:row>
    <x:row r="2">
      <x:c r="A2" s="918"/>
      <x:c r="B2" s="918"/>
      <x:c r="C2" s="918"/>
      <x:c r="D2" s="918"/>
      <x:c r="E2" s="918"/>
      <x:c r="F2" s="918"/>
      <x:c r="G2" s="918"/>
      <x:c r="H2" s="918"/>
      <x:c r="I2" s="918"/>
      <x:c r="J2" s="1139"/>
      <x:c r="K2" s="918"/>
      <x:c r="L2" s="918"/>
      <x:c r="M2" s="918"/>
      <x:c r="N2" s="918"/>
      <x:c r="O2" s="918"/>
      <x:c r="P2" s="918"/>
      <x:c r="Q2" s="918"/>
      <x:c r="R2" s="918"/>
      <x:c r="S2" s="918"/>
      <x:c r="T2" s="918"/>
      <x:c r="U2" s="918"/>
      <x:c r="V2" s="918"/>
      <x:c r="W2" s="918"/>
      <x:c r="X2" s="918"/>
      <x:c r="Y2" s="918"/>
      <x:c r="Z2" s="918"/>
      <x:c r="AA2" s="918"/>
    </x:row>
    <x:row r="3" ht="15">
      <x:c r="A3" s="918"/>
      <x:c r="B3" s="918"/>
      <x:c r="C3" s="918"/>
      <x:c r="D3" s="918"/>
      <x:c r="E3" s="918"/>
      <x:c r="F3" s="918"/>
      <x:c r="G3" s="918"/>
      <x:c r="H3" s="918"/>
      <x:c r="I3" s="918"/>
      <x:c r="J3" s="918"/>
      <x:c r="K3" s="918"/>
      <x:c r="L3" s="918"/>
      <x:c r="M3" s="918"/>
      <x:c r="N3" s="918"/>
      <x:c r="O3" s="918"/>
      <x:c r="P3" s="918"/>
      <x:c r="Q3" s="918"/>
      <x:c r="R3" s="918"/>
      <x:c r="S3" s="918"/>
      <x:c r="T3" s="918"/>
      <x:c r="U3" s="918"/>
      <x:c r="V3" s="918"/>
      <x:c r="W3" s="918"/>
      <x:c r="X3" s="918"/>
      <x:c r="Y3" s="918"/>
      <x:c r="Z3" s="918"/>
      <x:c r="AA3" s="918"/>
    </x:row>
    <x:row r="4" ht="24" customHeight="1">
      <x:c r="A4" s="918"/>
      <x:c r="B4" s="1850" t="s">
        <x:v>178</x:v>
      </x:c>
      <x:c r="C4" s="1851"/>
      <x:c r="D4" s="1851"/>
      <x:c r="E4" s="1851"/>
      <x:c r="F4" s="1851"/>
      <x:c r="G4" s="1851"/>
      <x:c r="H4" s="1851"/>
      <x:c r="I4" s="1851"/>
      <x:c r="J4" s="1851"/>
      <x:c r="K4" s="1851"/>
      <x:c r="L4" s="1851"/>
      <x:c r="M4" s="1851"/>
      <x:c r="N4" s="1851"/>
      <x:c r="O4" s="1852"/>
      <x:c r="P4" s="1851"/>
      <x:c r="Q4" s="1851"/>
      <x:c r="R4" s="918"/>
      <x:c r="S4" s="918"/>
      <x:c r="T4" s="918"/>
      <x:c r="U4" s="918"/>
      <x:c r="V4" s="918"/>
      <x:c r="W4" s="918"/>
      <x:c r="X4" s="918"/>
      <x:c r="Y4" s="918"/>
      <x:c r="Z4" s="918"/>
      <x:c r="AA4" s="918"/>
    </x:row>
    <x:row r="5" ht="22" customHeight="1">
      <x:c r="A5" s="918"/>
      <x:c r="B5" s="1697" t="s">
        <x:v>74</x:v>
      </x:c>
      <x:c r="C5" s="1697"/>
      <x:c r="D5" s="1697" t="s">
        <x:v>179</x:v>
      </x:c>
      <x:c r="E5" s="1697" t="s">
        <x:v>143</x:v>
      </x:c>
      <x:c r="F5" s="1878" t="s">
        <x:v>180</x:v>
      </x:c>
      <x:c r="G5" s="1879" t="s">
        <x:v>181</x:v>
      </x:c>
      <x:c r="H5" s="1880" t="s">
        <x:v>182</x:v>
      </x:c>
      <x:c r="I5" s="1880" t="s">
        <x:v>183</x:v>
      </x:c>
      <x:c r="J5" s="1697" t="s">
        <x:v>184</x:v>
      </x:c>
      <x:c r="K5" s="1697" t="s">
        <x:v>185</x:v>
      </x:c>
      <x:c r="L5" s="1697" t="s">
        <x:v>186</x:v>
      </x:c>
      <x:c r="M5" s="1697" t="s">
        <x:v>187</x:v>
      </x:c>
      <x:c r="N5" s="1697" t="s">
        <x:v>188</x:v>
      </x:c>
      <x:c r="O5" s="1697" t="s">
        <x:v>189</x:v>
      </x:c>
      <x:c r="P5" s="1697"/>
      <x:c r="Q5" s="1697"/>
      <x:c r="R5" s="918"/>
      <x:c r="S5" s="1013" t="s">
        <x:v>190</x:v>
      </x:c>
      <x:c r="T5" s="1014"/>
      <x:c r="U5" s="918"/>
      <x:c r="V5" s="918"/>
      <x:c r="W5" s="983" t="s">
        <x:v>191</x:v>
      </x:c>
      <x:c r="X5" s="983"/>
      <x:c r="Y5" s="983"/>
      <x:c r="Z5" s="983"/>
      <x:c r="AA5" s="983"/>
    </x:row>
    <x:row r="6" ht="24" customHeight="1">
      <x:c r="A6" s="918"/>
      <x:c r="B6" s="1043">
        <x:v>46174</x:v>
      </x:c>
      <x:c r="C6" s="1044"/>
      <x:c r="D6" s="1045" t="s">
        <x:v>154</x:v>
      </x:c>
      <x:c r="E6" s="1046"/>
      <x:c r="F6" s="1047"/>
      <x:c r="G6" s="1048"/>
      <x:c r="H6" s="1049"/>
      <x:c r="I6" s="1050" t="str">
        <x:f>IFERROR((VLOOKUP(G6,S$6:T$8,2,FALSE)),"")</x:f>
      </x:c>
      <x:c r="J6" s="1051"/>
      <x:c r="K6" s="1052" t="n">
        <x:f>IFERROR((F6*I6*J6),"")</x:f>
        <x:v>0</x:v>
      </x:c>
      <x:c r="L6" s="1047" t="n">
        <x:f>IFERROR(((F6*I6)*J6)*(1-H6),"")</x:f>
        <x:v>0</x:v>
      </x:c>
      <x:c r="M6" s="1047" t="n">
        <x:f>IFERROR((K6/12),"")</x:f>
        <x:v>0</x:v>
      </x:c>
      <x:c r="N6" s="1053" t="n">
        <x:f>SUM(L6:L7)</x:f>
        <x:v>0</x:v>
      </x:c>
      <x:c r="O6" s="988"/>
      <x:c r="P6" s="1143"/>
      <x:c r="Q6" s="918"/>
      <x:c r="R6" s="918"/>
      <x:c r="S6" s="1719" t="s">
        <x:v>192</x:v>
      </x:c>
      <x:c r="T6" s="1719">
        <x:v>0.5</x:v>
      </x:c>
      <x:c r="U6" s="1719">
        <x:v>0.6</x:v>
      </x:c>
      <x:c r="V6" s="1719"/>
      <x:c r="W6" s="1719" t="s">
        <x:v>193</x:v>
      </x:c>
      <x:c r="X6" s="1719" t="s">
        <x:v>194</x:v>
      </x:c>
      <x:c r="Y6" s="1719" t="s">
        <x:v>195</x:v>
      </x:c>
      <x:c r="Z6" s="1719" t="s">
        <x:v>196</x:v>
      </x:c>
      <x:c r="AA6" s="1719" t="s">
        <x:v>197</x:v>
      </x:c>
    </x:row>
    <x:row r="7" ht="13.949999809265137" customHeight="1">
      <x:c r="A7" s="918"/>
      <x:c r="B7" s="1056"/>
      <x:c r="C7" s="1057"/>
      <x:c r="D7" s="1057" t="s">
        <x:v>164</x:v>
      </x:c>
      <x:c r="E7" s="1058"/>
      <x:c r="F7" s="1059"/>
      <x:c r="G7" s="1060"/>
      <x:c r="H7" s="1061"/>
      <x:c r="I7" s="1050" t="str">
        <x:f t="shared" ref="I7" si="0">IFERROR((VLOOKUP(G7,S$6:T$8,2,FALSE)),"")</x:f>
      </x:c>
      <x:c r="J7" s="1051"/>
      <x:c r="K7" s="1052" t="n">
        <x:f>IFERROR((F7*I7*J7),"")</x:f>
        <x:v>0</x:v>
      </x:c>
      <x:c r="L7" s="1047" t="n">
        <x:f t="shared" ref="L7:L9" si="1">IFERROR(((F7*I7)*J7)*(1-H7),"")</x:f>
        <x:v>0</x:v>
      </x:c>
      <x:c r="M7" s="1047" t="n">
        <x:f t="shared" ref="M7:M9" si="2">IFERROR((K7/12),"")</x:f>
        <x:v>0</x:v>
      </x:c>
      <x:c r="N7" s="1062"/>
      <x:c r="O7" s="988"/>
      <x:c r="P7" s="918"/>
      <x:c r="Q7" s="918"/>
      <x:c r="R7" s="918"/>
      <x:c r="S7" s="988" t="s">
        <x:v>198</x:v>
      </x:c>
      <x:c r="T7" s="988">
        <x:v>0.8</x:v>
      </x:c>
      <x:c r="U7" s="918"/>
      <x:c r="V7" s="918"/>
      <x:c r="W7" s="988"/>
      <x:c r="X7" s="1018">
        <x:v>185</x:v>
      </x:c>
      <x:c r="Y7" s="1018">
        <x:v>2860</x:v>
      </x:c>
      <x:c r="Z7" s="1018">
        <x:v>2795</x:v>
      </x:c>
      <x:c r="AA7" s="1145" t="n">
        <x:f>(Y7-Z7)/Y7</x:f>
        <x:v>0.022727272727272728</x:v>
      </x:c>
    </x:row>
    <x:row r="8" ht="13.949999809265137" customHeight="1">
      <x:c r="A8" s="918"/>
      <x:c r="B8" s="1064">
        <x:v>46175</x:v>
      </x:c>
      <x:c r="C8" s="1065"/>
      <x:c r="D8" s="1066" t="s">
        <x:v>154</x:v>
      </x:c>
      <x:c r="E8" s="1067" t="s">
        <x:v>199</x:v>
      </x:c>
      <x:c r="F8" s="1068">
        <x:v>141</x:v>
      </x:c>
      <x:c r="G8" s="1069" t="s">
        <x:v>192</x:v>
      </x:c>
      <x:c r="H8" s="1070">
        <x:v>0.18</x:v>
      </x:c>
      <x:c r="I8" s="1071" t="n">
        <x:f>IFERROR((VLOOKUP(G8,S$6:T$8,2,FALSE)),"")</x:f>
        <x:v>0.5</x:v>
      </x:c>
      <x:c r="J8" s="1051">
        <x:v>1.35</x:v>
      </x:c>
      <x:c r="K8" s="1072" t="n">
        <x:f t="shared" ref="K8:K61" si="3">IFERROR((F8*I8*J8),"")</x:f>
        <x:v>95.17500000000001</x:v>
      </x:c>
      <x:c r="L8" s="1068">
        <x:f t="shared" si="1"/>
        <x:v>78.043500000000009</x:v>
      </x:c>
      <x:c r="M8" s="1068" t="n">
        <x:f>IFERROR((K8/6),"")</x:f>
        <x:v>15.862500000000002</x:v>
      </x:c>
      <x:c r="N8" s="1073" t="n">
        <x:f>SUM(L8:L9)</x:f>
        <x:v>78.04350000000001</x:v>
      </x:c>
      <x:c r="O8" s="1146"/>
      <x:c r="P8" s="918"/>
      <x:c r="Q8" s="918"/>
      <x:c r="R8" s="918"/>
      <x:c r="S8" s="988" t="s">
        <x:v>200</x:v>
      </x:c>
      <x:c r="T8" s="988">
        <x:v>2.5</x:v>
      </x:c>
      <x:c r="U8" s="1144">
        <x:v>3</x:v>
      </x:c>
      <x:c r="V8" s="918"/>
      <x:c r="W8" s="988"/>
      <x:c r="X8" s="1018">
        <x:v>180</x:v>
      </x:c>
      <x:c r="Y8" s="1018">
        <x:v>3025</x:v>
      </x:c>
      <x:c r="Z8" s="1018">
        <x:v>2935</x:v>
      </x:c>
      <x:c r="AA8" s="1145" t="n">
        <x:f>(Y8-Z8)/Y8</x:f>
        <x:v>0.02975206611570248</x:v>
      </x:c>
    </x:row>
    <x:row r="9" ht="18.600000381469727">
      <x:c r="A9" s="918"/>
      <x:c r="B9" s="1075"/>
      <x:c r="C9" s="1076"/>
      <x:c r="D9" s="1076" t="s">
        <x:v>164</x:v>
      </x:c>
      <x:c r="E9" s="1077"/>
      <x:c r="F9" s="1078"/>
      <x:c r="G9" s="1069"/>
      <x:c r="H9" s="1079"/>
      <x:c r="I9" s="1080" t="str">
        <x:f t="shared" ref="I9:I86" si="4">IFERROR((VLOOKUP(G9,S$6:T$8,2,FALSE)),"")</x:f>
      </x:c>
      <x:c r="J9" s="1051"/>
      <x:c r="K9" s="1072" t="str">
        <x:f t="shared" si="3"/>
      </x:c>
      <x:c r="L9" s="1068" t="str">
        <x:f t="shared" si="1"/>
      </x:c>
      <x:c r="M9" s="1068" t="str">
        <x:f t="shared" si="2"/>
      </x:c>
      <x:c r="N9" s="1081"/>
      <x:c r="O9" s="1147"/>
      <x:c r="P9" s="918"/>
      <x:c r="Q9" s="918"/>
      <x:c r="R9" s="918"/>
      <x:c r="S9" s="1144"/>
      <x:c r="T9" s="918"/>
      <x:c r="U9" s="918"/>
      <x:c r="V9" s="918"/>
      <x:c r="W9" s="988"/>
      <x:c r="X9" s="1018">
        <x:v>175</x:v>
      </x:c>
      <x:c r="Y9" s="1018">
        <x:v>2535</x:v>
      </x:c>
      <x:c r="Z9" s="1018">
        <x:v>2430</x:v>
      </x:c>
      <x:c r="AA9" s="1145" t="n">
        <x:f>(Y9-Z9)/Y9</x:f>
        <x:v>0.04142011834319527</x:v>
      </x:c>
    </x:row>
    <x:row r="10" ht="18.600000381469727">
      <x:c r="A10" s="918"/>
      <x:c r="B10" s="1043">
        <x:v>46176</x:v>
      </x:c>
      <x:c r="C10" s="1044"/>
      <x:c r="D10" s="1045" t="s">
        <x:v>154</x:v>
      </x:c>
      <x:c r="E10" s="1046" t="s">
        <x:v>199</x:v>
      </x:c>
      <x:c r="F10" s="1047">
        <x:v>32</x:v>
      </x:c>
      <x:c r="G10" s="1048" t="s">
        <x:v>192</x:v>
      </x:c>
      <x:c r="H10" s="1049">
        <x:v>0.18</x:v>
      </x:c>
      <x:c r="I10" s="1050">
        <x:f t="shared" si="4"/>
        <x:v>0.5</x:v>
      </x:c>
      <x:c r="J10" s="1051">
        <x:v>1.35</x:v>
      </x:c>
      <x:c r="K10" s="1052">
        <x:f t="shared" si="3"/>
        <x:v>21.6</x:v>
      </x:c>
      <x:c r="L10" s="1047" t="n">
        <x:f t="shared" ref="L10:L61" si="5">IFERROR(((F10*I10)*J10)*(1-H10),"")</x:f>
        <x:v>17.712000000000003</x:v>
      </x:c>
      <x:c r="M10" s="1047" t="n">
        <x:f t="shared" ref="M10:M61" si="6">IFERROR((K10/12),"")</x:f>
        <x:v>1.8</x:v>
      </x:c>
      <x:c r="N10" s="1083" t="n">
        <x:f>SUM(L10:L11)</x:f>
        <x:v>17.712000000000003</x:v>
      </x:c>
      <x:c r="O10" s="1148"/>
      <x:c r="P10" s="918"/>
      <x:c r="Q10" s="918"/>
      <x:c r="R10" s="918"/>
      <x:c r="S10" s="1144"/>
      <x:c r="T10" s="918"/>
      <x:c r="U10" s="918"/>
      <x:c r="V10" s="918"/>
      <x:c r="W10" s="988"/>
      <x:c r="X10" s="988"/>
      <x:c r="Y10" s="1018">
        <x:v>2695</x:v>
      </x:c>
      <x:c r="Z10" s="1018">
        <x:v>2555</x:v>
      </x:c>
      <x:c r="AA10" s="1145" t="n">
        <x:f t="shared" ref="AA10:AA14" si="7">(Y10-Z10)/Y10</x:f>
        <x:v>0.05194805194805195</x:v>
      </x:c>
    </x:row>
    <x:row r="11" ht="18.600000381469727">
      <x:c r="A11" s="918"/>
      <x:c r="B11" s="1056"/>
      <x:c r="C11" s="1057"/>
      <x:c r="D11" s="1057" t="s">
        <x:v>164</x:v>
      </x:c>
      <x:c r="E11" s="1058"/>
      <x:c r="F11" s="1085"/>
      <x:c r="G11" s="1060"/>
      <x:c r="H11" s="1061"/>
      <x:c r="I11" s="1086" t="str">
        <x:f t="shared" si="4"/>
      </x:c>
      <x:c r="J11" s="1051"/>
      <x:c r="K11" s="1052" t="str">
        <x:f t="shared" si="3"/>
      </x:c>
      <x:c r="L11" s="1059" t="str">
        <x:f t="shared" si="5"/>
      </x:c>
      <x:c r="M11" s="1085" t="str">
        <x:f t="shared" si="6"/>
      </x:c>
      <x:c r="N11" s="1059"/>
      <x:c r="O11" s="1149"/>
      <x:c r="P11" s="918"/>
      <x:c r="Q11" s="918"/>
      <x:c r="R11" s="918"/>
      <x:c r="S11" s="1144"/>
      <x:c r="T11" s="918"/>
      <x:c r="U11" s="918"/>
      <x:c r="V11" s="918"/>
      <x:c r="W11" s="988"/>
      <x:c r="X11" s="988"/>
      <x:c r="Y11" s="1018">
        <x:v>2530</x:v>
      </x:c>
      <x:c r="Z11" s="1018">
        <x:v>2460</x:v>
      </x:c>
      <x:c r="AA11" s="1145" t="n">
        <x:f>(Y11-Z11)/Y11</x:f>
        <x:v>0.02766798418972332</x:v>
      </x:c>
    </x:row>
    <x:row r="12" ht="18.600000381469727">
      <x:c r="A12" s="918"/>
      <x:c r="B12" s="1064">
        <x:v>46177</x:v>
      </x:c>
      <x:c r="C12" s="1065"/>
      <x:c r="D12" s="1066" t="s">
        <x:v>154</x:v>
      </x:c>
      <x:c r="E12" s="1067" t="s">
        <x:v>201</x:v>
      </x:c>
      <x:c r="F12" s="1068">
        <x:v>282</x:v>
      </x:c>
      <x:c r="G12" s="1069" t="s">
        <x:v>192</x:v>
      </x:c>
      <x:c r="H12" s="1070">
        <x:v>0.17</x:v>
      </x:c>
      <x:c r="I12" s="1071">
        <x:f t="shared" si="4"/>
        <x:v>0.5</x:v>
      </x:c>
      <x:c r="J12" s="1051">
        <x:v>1.35</x:v>
      </x:c>
      <x:c r="K12" s="1072">
        <x:f t="shared" si="3"/>
        <x:v>190.35000000000002</x:v>
      </x:c>
      <x:c r="L12" s="1068">
        <x:f t="shared" si="5"/>
        <x:v>157.9905</x:v>
      </x:c>
      <x:c r="M12" s="1068">
        <x:f t="shared" si="6"/>
        <x:v>15.862500000000002</x:v>
      </x:c>
      <x:c r="N12" s="1073" t="n">
        <x:f t="shared" ref="N12" si="8">SUM(L12:L13)</x:f>
        <x:v>157.9905</x:v>
      </x:c>
      <x:c r="O12" s="1146"/>
      <x:c r="P12" s="918"/>
      <x:c r="Q12" s="918"/>
      <x:c r="R12" s="918"/>
      <x:c r="S12" s="918"/>
      <x:c r="T12" s="918"/>
      <x:c r="U12" s="918"/>
      <x:c r="V12" s="918"/>
      <x:c r="W12" s="988"/>
      <x:c r="X12" s="988"/>
      <x:c r="Y12" s="1018">
        <x:v>2130</x:v>
      </x:c>
      <x:c r="Z12" s="1018">
        <x:v>2075</x:v>
      </x:c>
      <x:c r="AA12" s="1145">
        <x:f t="shared" si="7"/>
        <x:v>2.5821596244131457E-2</x:v>
      </x:c>
    </x:row>
    <x:row r="13" ht="18.600000381469727">
      <x:c r="A13" s="918"/>
      <x:c r="B13" s="1075"/>
      <x:c r="C13" s="1076"/>
      <x:c r="D13" s="1076" t="s">
        <x:v>164</x:v>
      </x:c>
      <x:c r="E13" s="1077"/>
      <x:c r="F13" s="1078"/>
      <x:c r="G13" s="1088"/>
      <x:c r="H13" s="1079"/>
      <x:c r="I13" s="1080" t="str">
        <x:f t="shared" si="4"/>
      </x:c>
      <x:c r="J13" s="1051"/>
      <x:c r="K13" s="1072" t="str">
        <x:f t="shared" si="3"/>
      </x:c>
      <x:c r="L13" s="1081" t="str">
        <x:f t="shared" si="5"/>
      </x:c>
      <x:c r="M13" s="1078" t="str">
        <x:f t="shared" si="6"/>
      </x:c>
      <x:c r="N13" s="1081"/>
      <x:c r="O13" s="1146"/>
      <x:c r="P13" s="918"/>
      <x:c r="Q13" s="918"/>
      <x:c r="R13" s="918"/>
      <x:c r="S13" s="918"/>
      <x:c r="T13" s="918"/>
      <x:c r="U13" s="918"/>
      <x:c r="V13" s="918"/>
      <x:c r="W13" s="918"/>
      <x:c r="X13" s="918"/>
      <x:c r="Y13" s="1144">
        <x:v>2235</x:v>
      </x:c>
      <x:c r="Z13" s="1144">
        <x:v>2185</x:v>
      </x:c>
      <x:c r="AA13" s="1139">
        <x:f t="shared" si="7"/>
        <x:v>2.2371364653243849E-2</x:v>
      </x:c>
    </x:row>
    <x:row r="14" ht="18.600000381469727">
      <x:c r="A14" s="918"/>
      <x:c r="B14" s="1043">
        <x:v>46252</x:v>
      </x:c>
      <x:c r="C14" s="1044"/>
      <x:c r="D14" s="1045" t="s">
        <x:v>154</x:v>
      </x:c>
      <x:c r="E14" s="1046" t="s">
        <x:v>202</x:v>
      </x:c>
      <x:c r="F14" s="1047">
        <x:v>62</x:v>
      </x:c>
      <x:c r="G14" s="1048" t="s">
        <x:v>192</x:v>
      </x:c>
      <x:c r="H14" s="1049">
        <x:v>0.12</x:v>
      </x:c>
      <x:c r="I14" s="1050">
        <x:f t="shared" si="4"/>
        <x:v>0.5</x:v>
      </x:c>
      <x:c r="J14" s="1051">
        <x:v>1.39</x:v>
      </x:c>
      <x:c r="K14" s="1052" t="n">
        <x:f>IFERROR((F14*I14*J14),"")</x:f>
        <x:v>43.089999999999996</x:v>
      </x:c>
      <x:c r="L14" s="1047">
        <x:f t="shared" si="5"/>
        <x:v>37.919199999999996</x:v>
      </x:c>
      <x:c r="M14" s="1047" t="n">
        <x:f>IFERROR((K14/12),"")</x:f>
        <x:v>3.590833333333333</x:v>
      </x:c>
      <x:c r="N14" s="1083" t="n">
        <x:f t="shared" ref="N14" si="9">SUM(L14:L15)</x:f>
        <x:v>37.9192</x:v>
      </x:c>
      <x:c r="O14" s="988" t="s">
        <x:v>203</x:v>
      </x:c>
      <x:c r="P14" s="918"/>
      <x:c r="Q14" s="918"/>
      <x:c r="R14" s="918"/>
      <x:c r="S14" s="1144" t="n">
        <x:f>16*4</x:f>
        <x:v>64</x:v>
      </x:c>
      <x:c r="T14" s="918"/>
      <x:c r="U14" s="918"/>
      <x:c r="V14" s="918"/>
      <x:c r="W14" s="918"/>
      <x:c r="X14" s="918"/>
      <x:c r="Y14" s="1144">
        <x:v>2450</x:v>
      </x:c>
      <x:c r="Z14" s="1144">
        <x:v>2415</x:v>
      </x:c>
      <x:c r="AA14" s="1139">
        <x:f t="shared" si="7"/>
        <x:v>1.4285714285714285E-2</x:v>
      </x:c>
    </x:row>
    <x:row r="15" ht="18.600000381469727">
      <x:c r="A15" s="918"/>
      <x:c r="B15" s="1056"/>
      <x:c r="C15" s="1057"/>
      <x:c r="D15" s="1057" t="s">
        <x:v>164</x:v>
      </x:c>
      <x:c r="E15" s="1089"/>
      <x:c r="F15" s="1085"/>
      <x:c r="G15" s="1060"/>
      <x:c r="H15" s="1061"/>
      <x:c r="I15" s="1086" t="str">
        <x:f t="shared" si="4"/>
      </x:c>
      <x:c r="J15" s="1051"/>
      <x:c r="K15" s="1090" t="str">
        <x:f t="shared" si="3"/>
      </x:c>
      <x:c r="L15" s="1059" t="str">
        <x:f t="shared" si="5"/>
      </x:c>
      <x:c r="M15" s="1085" t="str">
        <x:f t="shared" si="6"/>
      </x:c>
      <x:c r="N15" s="1059"/>
      <x:c r="O15" s="988"/>
      <x:c r="P15" s="918"/>
      <x:c r="Q15" s="918"/>
      <x:c r="R15" s="918"/>
      <x:c r="S15" s="918"/>
      <x:c r="T15" s="918"/>
      <x:c r="U15" s="918"/>
      <x:c r="V15" s="918"/>
      <x:c r="W15" s="918"/>
      <x:c r="X15" s="918"/>
      <x:c r="Y15" s="918"/>
      <x:c r="Z15" s="918"/>
      <x:c r="AA15" s="918"/>
    </x:row>
    <x:row r="16" ht="18.600000381469727">
      <x:c r="A16" s="918"/>
      <x:c r="B16" s="1064">
        <x:v>46253</x:v>
      </x:c>
      <x:c r="C16" s="1065"/>
      <x:c r="D16" s="1066" t="s">
        <x:v>154</x:v>
      </x:c>
      <x:c r="E16" s="1067" t="s">
        <x:v>202</x:v>
      </x:c>
      <x:c r="F16" s="1068">
        <x:v>463</x:v>
      </x:c>
      <x:c r="G16" s="1069" t="s">
        <x:v>192</x:v>
      </x:c>
      <x:c r="H16" s="1070">
        <x:v>0.12</x:v>
      </x:c>
      <x:c r="I16" s="1071">
        <x:f t="shared" si="4"/>
        <x:v>0.5</x:v>
      </x:c>
      <x:c r="J16" s="1051">
        <x:v>1.39</x:v>
      </x:c>
      <x:c r="K16" s="1072">
        <x:f t="shared" si="3"/>
        <x:v>321.78499999999997</x:v>
      </x:c>
      <x:c r="L16" s="1068" t="n">
        <x:f>IFERROR(((F16*I16)*J16)*(1-H16),"")</x:f>
        <x:v>283.1708</x:v>
      </x:c>
      <x:c r="M16" s="1068">
        <x:f t="shared" si="6"/>
        <x:v>26.815416666666664</x:v>
      </x:c>
      <x:c r="N16" s="1073" t="n">
        <x:f>SUM(L16:L17)</x:f>
        <x:v>283.1708</x:v>
      </x:c>
      <x:c r="O16" s="1146" t="s">
        <x:v>204</x:v>
      </x:c>
      <x:c r="P16" s="918"/>
      <x:c r="Q16" s="918"/>
      <x:c r="R16" s="918"/>
      <x:c r="S16" s="1144" t="n">
        <x:f>S14/1.4</x:f>
        <x:v>45.714285714285715</x:v>
      </x:c>
      <x:c r="T16" s="918"/>
      <x:c r="U16" s="918"/>
      <x:c r="V16" s="918"/>
      <x:c r="W16" s="918"/>
      <x:c r="X16" s="918"/>
      <x:c r="Y16" s="918"/>
      <x:c r="Z16" s="918"/>
      <x:c r="AA16" s="918"/>
    </x:row>
    <x:row r="17" ht="18.600000381469727">
      <x:c r="A17" s="918"/>
      <x:c r="B17" s="1075"/>
      <x:c r="C17" s="1076"/>
      <x:c r="D17" s="1076" t="s">
        <x:v>164</x:v>
      </x:c>
      <x:c r="E17" s="1091"/>
      <x:c r="F17" s="1078"/>
      <x:c r="G17" s="1088"/>
      <x:c r="H17" s="1079"/>
      <x:c r="I17" s="1080" t="str">
        <x:f t="shared" si="4"/>
      </x:c>
      <x:c r="J17" s="1051"/>
      <x:c r="K17" s="1092" t="str">
        <x:f t="shared" si="3"/>
      </x:c>
      <x:c r="L17" s="1081" t="str">
        <x:f t="shared" si="5"/>
      </x:c>
      <x:c r="M17" s="1078" t="str">
        <x:f t="shared" si="6"/>
      </x:c>
      <x:c r="N17" s="1081"/>
      <x:c r="O17" s="1146" t="s">
        <x:v>205</x:v>
      </x:c>
      <x:c r="P17" s="918"/>
      <x:c r="Q17" s="918"/>
      <x:c r="R17" s="918"/>
      <x:c r="S17" s="918"/>
      <x:c r="T17" s="918"/>
      <x:c r="U17" s="918"/>
      <x:c r="V17" s="918"/>
      <x:c r="W17" s="918"/>
      <x:c r="X17" s="918"/>
      <x:c r="Y17" s="918"/>
      <x:c r="Z17" s="918"/>
      <x:c r="AA17" s="918"/>
    </x:row>
    <x:row r="18" ht="18.600000381469727">
      <x:c r="A18" s="918"/>
      <x:c r="B18" s="1043">
        <x:v>46254</x:v>
      </x:c>
      <x:c r="C18" s="1044"/>
      <x:c r="D18" s="1045" t="s">
        <x:v>154</x:v>
      </x:c>
      <x:c r="E18" s="1046" t="s">
        <x:v>202</x:v>
      </x:c>
      <x:c r="F18" s="1047">
        <x:v>539</x:v>
      </x:c>
      <x:c r="G18" s="1048" t="s">
        <x:v>192</x:v>
      </x:c>
      <x:c r="H18" s="1049">
        <x:v>0.1</x:v>
      </x:c>
      <x:c r="I18" s="1050" t="n">
        <x:f>IFERROR((VLOOKUP(G18,S$6:T$8,2,FALSE)),"")</x:f>
        <x:v>0.5</x:v>
      </x:c>
      <x:c r="J18" s="1051">
        <x:v>1.39</x:v>
      </x:c>
      <x:c r="K18" s="1052">
        <x:f t="shared" si="3"/>
        <x:v>374.60499999999996</x:v>
      </x:c>
      <x:c r="L18" s="1047" t="n">
        <x:f>IFERROR(((F18*I18)*J18)*(1-H18),"")</x:f>
        <x:v>337.1445</x:v>
      </x:c>
      <x:c r="M18" s="1047" t="n">
        <x:f>IFERROR((K18/12),"")</x:f>
        <x:v>31.21708333333333</x:v>
      </x:c>
      <x:c r="N18" s="1083" t="n">
        <x:f>SUM(L18:L19)-V20</x:f>
        <x:v>337.1445</x:v>
      </x:c>
      <x:c r="O18" s="988" t="s">
        <x:v>204</x:v>
      </x:c>
      <x:c r="P18" s="918"/>
      <x:c r="Q18" s="918"/>
      <x:c r="R18" s="918"/>
      <x:c r="S18" s="918"/>
      <x:c r="T18" s="1139"/>
      <x:c r="U18" s="918"/>
      <x:c r="V18" s="1144" t="n">
        <x:f>(T8*3)*(1-12%)</x:f>
        <x:v>6.6</x:v>
      </x:c>
      <x:c r="W18" s="1144" t="s">
        <x:v>206</x:v>
      </x:c>
      <x:c r="X18" s="918"/>
      <x:c r="Y18" s="918"/>
      <x:c r="Z18" s="918"/>
      <x:c r="AA18" s="918"/>
    </x:row>
    <x:row r="19" ht="18.600000381469727">
      <x:c r="A19" s="918"/>
      <x:c r="B19" s="1056"/>
      <x:c r="C19" s="1057"/>
      <x:c r="D19" s="1093" t="s">
        <x:v>164</x:v>
      </x:c>
      <x:c r="E19" s="1094"/>
      <x:c r="F19" s="1095"/>
      <x:c r="G19" s="1096"/>
      <x:c r="H19" s="1097"/>
      <x:c r="I19" s="1098" t="str">
        <x:f t="shared" si="4"/>
      </x:c>
      <x:c r="J19" s="1051"/>
      <x:c r="K19" s="1099" t="str">
        <x:f t="shared" si="3"/>
      </x:c>
      <x:c r="L19" s="1100" t="str">
        <x:f t="shared" si="5"/>
      </x:c>
      <x:c r="M19" s="1095" t="str">
        <x:f t="shared" si="6"/>
      </x:c>
      <x:c r="N19" s="1100"/>
      <x:c r="O19" s="988" t="s">
        <x:v>207</x:v>
      </x:c>
      <x:c r="P19" s="918"/>
      <x:c r="Q19" s="918"/>
      <x:c r="R19" s="918"/>
      <x:c r="S19" s="918"/>
      <x:c r="T19" s="1150"/>
      <x:c r="U19" s="918"/>
      <x:c r="V19" s="918"/>
      <x:c r="W19" s="918"/>
      <x:c r="X19" s="918"/>
      <x:c r="Y19" s="918"/>
      <x:c r="Z19" s="918"/>
      <x:c r="AA19" s="918"/>
    </x:row>
    <x:row r="20" ht="18.600000381469727">
      <x:c r="A20" s="918"/>
      <x:c r="B20" s="1043">
        <x:v>46255</x:v>
      </x:c>
      <x:c r="C20" s="1044"/>
      <x:c r="D20" s="1045" t="s">
        <x:v>154</x:v>
      </x:c>
      <x:c r="E20" s="1046" t="s">
        <x:v>202</x:v>
      </x:c>
      <x:c r="F20" s="1047">
        <x:v>409</x:v>
      </x:c>
      <x:c r="G20" s="1048" t="s">
        <x:v>192</x:v>
      </x:c>
      <x:c r="H20" s="1049">
        <x:v>0.1</x:v>
      </x:c>
      <x:c r="I20" s="1050" t="n">
        <x:f>IFERROR((VLOOKUP(G20,S$6:T$8,2,FALSE)),"")</x:f>
        <x:v>0.5</x:v>
      </x:c>
      <x:c r="J20" s="1051">
        <x:v>1.39</x:v>
      </x:c>
      <x:c r="K20" s="1052" t="n">
        <x:f t="shared" ref="K20:K21" si="10">IFERROR((F20*I20*J20),"")</x:f>
        <x:v>284.255</x:v>
      </x:c>
      <x:c r="L20" s="1047" t="n">
        <x:f>IFERROR(((F20*I20)*J20)*(1-H20),"")</x:f>
        <x:v>255.8295</x:v>
      </x:c>
      <x:c r="M20" s="1047" t="n">
        <x:f>IFERROR(((K20+K21)/12),"")</x:f>
        <x:v>26.58375</x:v>
      </x:c>
      <x:c r="N20" s="1083" t="n">
        <x:f>SUM(L20:L21)</x:f>
        <x:v>287.1045</x:v>
      </x:c>
      <x:c r="O20" s="988" t="str">
        <x:f>'Crushing Down Time Hours'!G9</x:f>
        <x:v>isitrahat jumat 11-13, 16:20-16:55 Perbaikan Cone Crusher</x:v>
      </x:c>
      <x:c r="P20" s="918"/>
      <x:c r="Q20" s="918"/>
      <x:c r="R20" s="918"/>
      <x:c r="S20" s="1139"/>
      <x:c r="T20" s="1150"/>
      <x:c r="U20" s="918"/>
      <x:c r="V20" s="918"/>
      <x:c r="W20" s="918"/>
      <x:c r="X20" s="918"/>
      <x:c r="Y20" s="918"/>
      <x:c r="Z20" s="918"/>
      <x:c r="AA20" s="918"/>
    </x:row>
    <x:row r="21" ht="18.600000381469727">
      <x:c r="A21" s="918"/>
      <x:c r="B21" s="1056"/>
      <x:c r="C21" s="1057"/>
      <x:c r="D21" s="1093" t="s">
        <x:v>164</x:v>
      </x:c>
      <x:c r="E21" s="1094"/>
      <x:c r="F21" s="1095">
        <x:v>10</x:v>
      </x:c>
      <x:c r="G21" s="1096" t="s">
        <x:v>200</x:v>
      </x:c>
      <x:c r="H21" s="1097">
        <x:v>0.1</x:v>
      </x:c>
      <x:c r="I21" s="1098" t="n">
        <x:f t="shared" ref="I21" si="11">IFERROR((VLOOKUP(G21,S$6:T$8,2,FALSE)),"")</x:f>
        <x:v>2.5</x:v>
      </x:c>
      <x:c r="J21" s="1051">
        <x:v>1.39</x:v>
      </x:c>
      <x:c r="K21" s="1099">
        <x:f t="shared" si="10"/>
        <x:v>34.75</x:v>
      </x:c>
      <x:c r="L21" s="1100" t="n">
        <x:f t="shared" ref="L21" si="12">IFERROR(((F21*I21)*J21)*(1-H21),"")</x:f>
        <x:v>31.275000000000002</x:v>
      </x:c>
      <x:c r="M21" s="1095"/>
      <x:c r="N21" s="1100"/>
      <x:c r="O21" s="988"/>
      <x:c r="P21" s="918"/>
      <x:c r="Q21" s="918"/>
      <x:c r="R21" s="918"/>
      <x:c r="S21" s="1139"/>
      <x:c r="T21" s="1151"/>
      <x:c r="U21" s="918"/>
      <x:c r="V21" s="918"/>
      <x:c r="W21" s="918"/>
      <x:c r="X21" s="918"/>
      <x:c r="Y21" s="918"/>
      <x:c r="Z21" s="918"/>
      <x:c r="AA21" s="918"/>
    </x:row>
    <x:row r="22" ht="18.600000381469727">
      <x:c r="A22" s="918"/>
      <x:c r="B22" s="1043">
        <x:v>46256</x:v>
      </x:c>
      <x:c r="C22" s="1044"/>
      <x:c r="D22" s="1045" t="s">
        <x:v>154</x:v>
      </x:c>
      <x:c r="E22" s="1046" t="s">
        <x:v>202</x:v>
      </x:c>
      <x:c r="F22" s="1047">
        <x:v>315</x:v>
      </x:c>
      <x:c r="G22" s="1048" t="s">
        <x:v>192</x:v>
      </x:c>
      <x:c r="H22" s="1049">
        <x:v>0.1</x:v>
      </x:c>
      <x:c r="I22" s="1050" t="n">
        <x:f>IFERROR((VLOOKUP(G22,S$6:T$8,2,FALSE)),"")</x:f>
        <x:v>0.5</x:v>
      </x:c>
      <x:c r="J22" s="1051">
        <x:v>1.39</x:v>
      </x:c>
      <x:c r="K22" s="1052">
        <x:f t="shared" si="3"/>
        <x:v>218.92499999999998</x:v>
      </x:c>
      <x:c r="L22" s="1047">
        <x:f t="shared" si="5"/>
        <x:v>197.0325</x:v>
      </x:c>
      <x:c r="M22" s="1103">
        <x:f t="shared" si="6"/>
        <x:v>18.243749999999999</x:v>
      </x:c>
      <x:c r="N22" s="1083" t="n">
        <x:f>SUM(L22:L23)-V24</x:f>
        <x:v>197.0325</x:v>
      </x:c>
      <x:c r="O22" s="1152" t="str">
        <x:f>'Crushing Down Time Hours'!G10</x:f>
        <x:v>Material Habis hanya running 9 Jam </x:v>
      </x:c>
      <x:c r="P22" s="918"/>
      <x:c r="Q22" s="1143"/>
      <x:c r="R22" s="918"/>
      <x:c r="S22" s="1139"/>
      <x:c r="T22" s="1150"/>
      <x:c r="U22" s="918"/>
      <x:c r="V22" s="918"/>
      <x:c r="W22" s="918"/>
      <x:c r="X22" s="918"/>
      <x:c r="Y22" s="918"/>
      <x:c r="Z22" s="918"/>
      <x:c r="AA22" s="918"/>
    </x:row>
    <x:row r="23" ht="18.600000381469727">
      <x:c r="A23" s="918"/>
      <x:c r="B23" s="1056"/>
      <x:c r="C23" s="1057"/>
      <x:c r="D23" s="1057" t="s">
        <x:v>164</x:v>
      </x:c>
      <x:c r="E23" s="1089"/>
      <x:c r="F23" s="1085"/>
      <x:c r="G23" s="1060"/>
      <x:c r="H23" s="1061"/>
      <x:c r="I23" s="1086" t="str">
        <x:f t="shared" si="4"/>
      </x:c>
      <x:c r="J23" s="1051"/>
      <x:c r="K23" s="1090" t="str">
        <x:f t="shared" si="3"/>
      </x:c>
      <x:c r="L23" s="1059" t="str">
        <x:f t="shared" si="5"/>
      </x:c>
      <x:c r="M23" s="1105" t="str">
        <x:f t="shared" si="6"/>
      </x:c>
      <x:c r="N23" s="1059"/>
      <x:c r="O23" s="988"/>
      <x:c r="P23" s="1153"/>
      <x:c r="Q23" s="918"/>
      <x:c r="R23" s="918"/>
      <x:c r="S23" s="918"/>
      <x:c r="T23" s="1150"/>
      <x:c r="U23" s="918"/>
      <x:c r="V23" s="918"/>
      <x:c r="W23" s="918"/>
      <x:c r="X23" s="918"/>
      <x:c r="Y23" s="918"/>
      <x:c r="Z23" s="918"/>
      <x:c r="AA23" s="918"/>
    </x:row>
    <x:row r="24" ht="18.600000381469727">
      <x:c r="A24" s="918"/>
      <x:c r="B24" s="1043">
        <x:v>46257</x:v>
      </x:c>
      <x:c r="C24" s="1044"/>
      <x:c r="D24" s="1045" t="s">
        <x:v>154</x:v>
      </x:c>
      <x:c r="E24" s="1046"/>
      <x:c r="F24" s="1047"/>
      <x:c r="G24" s="1048"/>
      <x:c r="H24" s="1049"/>
      <x:c r="I24" s="1050" t="str">
        <x:f t="shared" si="4"/>
      </x:c>
      <x:c r="J24" s="1051"/>
      <x:c r="K24" s="1052" t="str">
        <x:f t="shared" si="3"/>
      </x:c>
      <x:c r="L24" s="1047" t="str">
        <x:f t="shared" si="5"/>
      </x:c>
      <x:c r="M24" s="1047" t="str">
        <x:f t="shared" si="6"/>
      </x:c>
      <x:c r="N24" s="1083" t="n">
        <x:f>SUM(L24:L25)-V26</x:f>
        <x:v>0</x:v>
      </x:c>
      <x:c r="O24" s="988"/>
      <x:c r="P24" s="918"/>
      <x:c r="Q24" s="918"/>
      <x:c r="R24" s="918"/>
      <x:c r="S24" s="918"/>
      <x:c r="T24" s="918"/>
      <x:c r="U24" s="918"/>
      <x:c r="V24" s="918"/>
      <x:c r="W24" s="918"/>
      <x:c r="X24" s="918"/>
      <x:c r="Y24" s="918"/>
      <x:c r="Z24" s="918"/>
      <x:c r="AA24" s="918"/>
    </x:row>
    <x:row r="25" ht="18.600000381469727">
      <x:c r="A25" s="918"/>
      <x:c r="B25" s="1056"/>
      <x:c r="C25" s="1057"/>
      <x:c r="D25" s="1057" t="s">
        <x:v>164</x:v>
      </x:c>
      <x:c r="E25" s="1089"/>
      <x:c r="F25" s="1085"/>
      <x:c r="G25" s="1060"/>
      <x:c r="H25" s="1049"/>
      <x:c r="I25" s="1086" t="str">
        <x:f t="shared" si="4"/>
      </x:c>
      <x:c r="J25" s="1051"/>
      <x:c r="K25" s="1090" t="str">
        <x:f t="shared" si="3"/>
      </x:c>
      <x:c r="L25" s="1059" t="str">
        <x:f t="shared" si="5"/>
      </x:c>
      <x:c r="M25" s="1085" t="str">
        <x:f t="shared" si="6"/>
      </x:c>
      <x:c r="N25" s="1059"/>
      <x:c r="O25" s="988"/>
      <x:c r="P25" s="918"/>
      <x:c r="Q25" s="918"/>
      <x:c r="R25" s="918"/>
      <x:c r="S25" s="918"/>
      <x:c r="T25" s="1139"/>
      <x:c r="U25" s="918"/>
      <x:c r="V25" s="918"/>
      <x:c r="W25" s="918"/>
      <x:c r="X25" s="918"/>
      <x:c r="Y25" s="918"/>
      <x:c r="Z25" s="918"/>
      <x:c r="AA25" s="918"/>
    </x:row>
    <x:row r="26" ht="18.600000381469727">
      <x:c r="A26" s="918"/>
      <x:c r="B26" s="1043">
        <x:v>46258</x:v>
      </x:c>
      <x:c r="C26" s="1044"/>
      <x:c r="D26" s="1045" t="s">
        <x:v>154</x:v>
      </x:c>
      <x:c r="E26" s="1046" t="s">
        <x:v>202</x:v>
      </x:c>
      <x:c r="F26" s="1047">
        <x:v>234</x:v>
      </x:c>
      <x:c r="G26" s="1048" t="s">
        <x:v>192</x:v>
      </x:c>
      <x:c r="H26" s="1049">
        <x:v>0.1</x:v>
      </x:c>
      <x:c r="I26" s="1050">
        <x:f t="shared" si="4"/>
        <x:v>0.5</x:v>
      </x:c>
      <x:c r="J26" s="1051">
        <x:v>1.39</x:v>
      </x:c>
      <x:c r="K26" s="1052">
        <x:f t="shared" si="3"/>
        <x:v>162.63</x:v>
      </x:c>
      <x:c r="L26" s="1047">
        <x:f t="shared" si="5"/>
        <x:v>146.36699999999999</x:v>
      </x:c>
      <x:c r="M26" s="1047">
        <x:f t="shared" si="6"/>
        <x:v>13.5525</x:v>
      </x:c>
      <x:c r="N26" s="1083" t="n">
        <x:f>SUM(L26:L27)-V28</x:f>
        <x:v>162.00449999999998</x:v>
      </x:c>
      <x:c r="O26" s="988" t="str">
        <x:f>'Crushing Down Time Hours'!G12</x:f>
        <x:v>istirahat jam 12-13, material habis dan selesai jam 17:30</x:v>
      </x:c>
      <x:c r="P26" s="1143"/>
      <x:c r="Q26" s="1153"/>
      <x:c r="R26" s="918"/>
      <x:c r="S26" s="918"/>
      <x:c r="T26" s="1139"/>
      <x:c r="U26" s="918"/>
      <x:c r="V26" s="918"/>
      <x:c r="W26" s="918"/>
      <x:c r="X26" s="918"/>
      <x:c r="Y26" s="918"/>
      <x:c r="Z26" s="918"/>
      <x:c r="AA26" s="918"/>
    </x:row>
    <x:row r="27" ht="18.600000381469727">
      <x:c r="A27" s="918"/>
      <x:c r="B27" s="1056"/>
      <x:c r="C27" s="1057"/>
      <x:c r="D27" s="1057" t="s">
        <x:v>164</x:v>
      </x:c>
      <x:c r="E27" s="1089" t="s">
        <x:v>199</x:v>
      </x:c>
      <x:c r="F27" s="1085">
        <x:v>5</x:v>
      </x:c>
      <x:c r="G27" s="1060" t="s">
        <x:v>200</x:v>
      </x:c>
      <x:c r="H27" s="1061">
        <x:v>0.1</x:v>
      </x:c>
      <x:c r="I27" s="1086">
        <x:f t="shared" si="4"/>
        <x:v>2.5</x:v>
      </x:c>
      <x:c r="J27" s="1051">
        <x:v>1.39</x:v>
      </x:c>
      <x:c r="K27" s="1062">
        <x:f t="shared" si="3"/>
        <x:v>17.375</x:v>
      </x:c>
      <x:c r="L27" s="1059">
        <x:f t="shared" si="5"/>
        <x:v>15.637500000000001</x:v>
      </x:c>
      <x:c r="M27" s="1085">
        <x:f t="shared" si="6"/>
        <x:v>1.4479166666666667</x:v>
      </x:c>
      <x:c r="N27" s="1059"/>
      <x:c r="O27" s="988"/>
      <x:c r="P27" s="918"/>
      <x:c r="Q27" s="918"/>
      <x:c r="R27" s="918"/>
      <x:c r="S27" s="918"/>
      <x:c r="T27" s="918"/>
      <x:c r="U27" s="918"/>
      <x:c r="V27" s="918"/>
      <x:c r="W27" s="918"/>
      <x:c r="X27" s="918"/>
      <x:c r="Y27" s="918"/>
      <x:c r="Z27" s="918"/>
      <x:c r="AA27" s="918"/>
    </x:row>
    <x:row r="28" ht="18.600000381469727">
      <x:c r="A28" s="918"/>
      <x:c r="B28" s="1043">
        <x:v>46259</x:v>
      </x:c>
      <x:c r="C28" s="1044"/>
      <x:c r="D28" s="1045" t="s">
        <x:v>154</x:v>
      </x:c>
      <x:c r="E28" s="1046"/>
      <x:c r="F28" s="1047"/>
      <x:c r="G28" s="1048"/>
      <x:c r="H28" s="1049"/>
      <x:c r="I28" s="1050" t="str">
        <x:f t="shared" si="4"/>
      </x:c>
      <x:c r="J28" s="1051"/>
      <x:c r="K28" s="1052" t="str">
        <x:f t="shared" si="3"/>
      </x:c>
      <x:c r="L28" s="1047" t="n">
        <x:f>IFERROR(((F28*I28)*J28)*(1-H28),"")</x:f>
        <x:v>0</x:v>
      </x:c>
      <x:c r="M28" s="1047" t="str">
        <x:f t="shared" si="6"/>
      </x:c>
      <x:c r="N28" s="1053" t="n">
        <x:f>SUM(L28:L29)</x:f>
        <x:v>0</x:v>
      </x:c>
      <x:c r="O28" s="988"/>
      <x:c r="P28" s="918"/>
      <x:c r="Q28" s="918"/>
      <x:c r="R28" s="918"/>
      <x:c r="S28" s="918"/>
      <x:c r="T28" s="918"/>
      <x:c r="U28" s="918"/>
      <x:c r="V28" s="918"/>
      <x:c r="W28" s="918"/>
      <x:c r="X28" s="918"/>
      <x:c r="Y28" s="918"/>
      <x:c r="Z28" s="918"/>
      <x:c r="AA28" s="918"/>
    </x:row>
    <x:row r="29" ht="18.600000381469727">
      <x:c r="A29" s="918"/>
      <x:c r="B29" s="1056"/>
      <x:c r="C29" s="1057"/>
      <x:c r="D29" s="1057" t="s">
        <x:v>164</x:v>
      </x:c>
      <x:c r="E29" s="1089"/>
      <x:c r="F29" s="1085"/>
      <x:c r="G29" s="1060"/>
      <x:c r="H29" s="1061"/>
      <x:c r="I29" s="1050" t="str">
        <x:f t="shared" si="4"/>
      </x:c>
      <x:c r="J29" s="1051"/>
      <x:c r="K29" s="1052" t="str">
        <x:f t="shared" si="3"/>
      </x:c>
      <x:c r="L29" s="1059" t="str">
        <x:f t="shared" si="5"/>
      </x:c>
      <x:c r="M29" s="1085" t="str">
        <x:f t="shared" si="6"/>
      </x:c>
      <x:c r="N29" s="1062"/>
      <x:c r="O29" s="988"/>
      <x:c r="P29" s="1153"/>
      <x:c r="Q29" s="918"/>
      <x:c r="R29" s="918"/>
      <x:c r="S29" s="918"/>
      <x:c r="T29" s="918"/>
      <x:c r="U29" s="918"/>
      <x:c r="V29" s="918"/>
      <x:c r="W29" s="918"/>
      <x:c r="X29" s="918"/>
      <x:c r="Y29" s="918"/>
      <x:c r="Z29" s="918"/>
      <x:c r="AA29" s="918"/>
    </x:row>
    <x:row r="30" ht="18.600000381469727">
      <x:c r="A30" s="918"/>
      <x:c r="B30" s="1043">
        <x:v>46260</x:v>
      </x:c>
      <x:c r="C30" s="1044"/>
      <x:c r="D30" s="1045" t="s">
        <x:v>154</x:v>
      </x:c>
      <x:c r="E30" s="1046"/>
      <x:c r="F30" s="1047"/>
      <x:c r="G30" s="1048"/>
      <x:c r="H30" s="1049"/>
      <x:c r="I30" s="1050" t="str">
        <x:f t="shared" si="4"/>
      </x:c>
      <x:c r="J30" s="1051"/>
      <x:c r="K30" s="1052" t="str">
        <x:f t="shared" si="3"/>
      </x:c>
      <x:c r="L30" s="1047" t="str">
        <x:f t="shared" si="5"/>
      </x:c>
      <x:c r="M30" s="1047" t="str">
        <x:f t="shared" si="6"/>
      </x:c>
      <x:c r="N30" s="1053" t="n">
        <x:f t="shared" ref="N30" si="13">SUM(L30:L31)</x:f>
        <x:v>0</x:v>
      </x:c>
      <x:c r="O30" s="988"/>
      <x:c r="P30" s="918"/>
      <x:c r="Q30" s="918"/>
      <x:c r="R30" s="918"/>
      <x:c r="S30" s="918"/>
      <x:c r="T30" s="918"/>
      <x:c r="U30" s="918"/>
      <x:c r="V30" s="918"/>
      <x:c r="W30" s="918"/>
      <x:c r="X30" s="918"/>
      <x:c r="Y30" s="918"/>
      <x:c r="Z30" s="918"/>
      <x:c r="AA30" s="918"/>
    </x:row>
    <x:row r="31" ht="18.600000381469727">
      <x:c r="A31" s="918"/>
      <x:c r="B31" s="1056"/>
      <x:c r="C31" s="1057"/>
      <x:c r="D31" s="1057" t="s">
        <x:v>164</x:v>
      </x:c>
      <x:c r="E31" s="1089"/>
      <x:c r="F31" s="1085"/>
      <x:c r="G31" s="1060"/>
      <x:c r="H31" s="1061"/>
      <x:c r="I31" s="1050" t="str">
        <x:f t="shared" si="4"/>
      </x:c>
      <x:c r="J31" s="1051"/>
      <x:c r="K31" s="1052" t="str">
        <x:f t="shared" si="3"/>
      </x:c>
      <x:c r="L31" s="1059" t="str">
        <x:f t="shared" si="5"/>
      </x:c>
      <x:c r="M31" s="1085" t="str">
        <x:f t="shared" si="6"/>
      </x:c>
      <x:c r="N31" s="1062"/>
      <x:c r="O31" s="988"/>
      <x:c r="P31" s="918"/>
      <x:c r="Q31" s="918"/>
      <x:c r="R31" s="918"/>
      <x:c r="S31" s="918"/>
      <x:c r="T31" s="918"/>
      <x:c r="U31" s="918"/>
      <x:c r="V31" s="918"/>
      <x:c r="W31" s="918"/>
      <x:c r="X31" s="918"/>
      <x:c r="Y31" s="918"/>
      <x:c r="Z31" s="918"/>
      <x:c r="AA31" s="918"/>
    </x:row>
    <x:row r="32" ht="54.599998474121094">
      <x:c r="A32" s="918"/>
      <x:c r="B32" s="1043">
        <x:v>46261</x:v>
      </x:c>
      <x:c r="C32" s="1044"/>
      <x:c r="D32" s="1045" t="s">
        <x:v>154</x:v>
      </x:c>
      <x:c r="E32" s="1046" t="s">
        <x:v>208</x:v>
      </x:c>
      <x:c r="F32" s="1047">
        <x:v>202</x:v>
      </x:c>
      <x:c r="G32" s="1048" t="s">
        <x:v>192</x:v>
      </x:c>
      <x:c r="H32" s="1049">
        <x:v>0.11</x:v>
      </x:c>
      <x:c r="I32" s="1050">
        <x:f t="shared" si="4"/>
        <x:v>0.5</x:v>
      </x:c>
      <x:c r="J32" s="1051">
        <x:v>1.39</x:v>
      </x:c>
      <x:c r="K32" s="1052">
        <x:f t="shared" si="3"/>
        <x:v>140.38999999999999</x:v>
      </x:c>
      <x:c r="L32" s="1047">
        <x:f t="shared" si="5"/>
        <x:v>124.94709999999999</x:v>
      </x:c>
      <x:c r="M32" s="1047">
        <x:f t="shared" si="6"/>
        <x:v>11.699166666666665</x:v>
      </x:c>
      <x:c r="N32" s="1053" t="n">
        <x:f>SUM(L32:L33)</x:f>
        <x:v>124.94709999999999</x:v>
      </x:c>
      <x:c r="O32" s="1154" t="str">
        <x:f>'Crushing Down Time Hours'!G15</x:f>
        <x:v>Start Crusher jam 10:00, dikarenakan bari loading material jam 08:00, pada jam 15:30-17:15 stop dikarenakan material stuck pada cone crusher</x:v>
      </x:c>
      <x:c r="P32" s="918"/>
      <x:c r="Q32" s="918"/>
      <x:c r="R32" s="918"/>
      <x:c r="S32" s="1153"/>
      <x:c r="T32" s="918"/>
      <x:c r="U32" s="918"/>
      <x:c r="V32" s="918"/>
      <x:c r="W32" s="1153"/>
      <x:c r="X32" s="918"/>
      <x:c r="Y32" s="918"/>
      <x:c r="Z32" s="918"/>
      <x:c r="AA32" s="918"/>
    </x:row>
    <x:row r="33" ht="18.600000381469727">
      <x:c r="A33" s="918"/>
      <x:c r="B33" s="1056"/>
      <x:c r="C33" s="1057"/>
      <x:c r="D33" s="1057" t="s">
        <x:v>164</x:v>
      </x:c>
      <x:c r="E33" s="1089"/>
      <x:c r="F33" s="1085"/>
      <x:c r="G33" s="1060"/>
      <x:c r="H33" s="1061"/>
      <x:c r="I33" s="1050" t="str">
        <x:f t="shared" si="4"/>
      </x:c>
      <x:c r="J33" s="1051"/>
      <x:c r="K33" s="1052" t="str">
        <x:f t="shared" si="3"/>
      </x:c>
      <x:c r="L33" s="1059" t="str">
        <x:f t="shared" si="5"/>
      </x:c>
      <x:c r="M33" s="1085" t="str">
        <x:f t="shared" si="6"/>
      </x:c>
      <x:c r="N33" s="1062"/>
      <x:c r="O33" s="988"/>
      <x:c r="P33" s="918"/>
      <x:c r="Q33" s="918"/>
      <x:c r="R33" s="918"/>
      <x:c r="S33" s="918"/>
      <x:c r="T33" s="918"/>
      <x:c r="U33" s="918"/>
      <x:c r="V33" s="918"/>
      <x:c r="W33" s="918"/>
      <x:c r="X33" s="918"/>
      <x:c r="Y33" s="918"/>
      <x:c r="Z33" s="918"/>
      <x:c r="AA33" s="918"/>
    </x:row>
    <x:row r="34" ht="18.600000381469727">
      <x:c r="A34" s="918"/>
      <x:c r="B34" s="1043">
        <x:v>46262</x:v>
      </x:c>
      <x:c r="C34" s="1044"/>
      <x:c r="D34" s="1045" t="s">
        <x:v>154</x:v>
      </x:c>
      <x:c r="E34" s="1046" t="s">
        <x:v>199</x:v>
      </x:c>
      <x:c r="F34" s="1047">
        <x:v>290</x:v>
      </x:c>
      <x:c r="G34" s="1048" t="s">
        <x:v>192</x:v>
      </x:c>
      <x:c r="H34" s="1049">
        <x:v>0.11</x:v>
      </x:c>
      <x:c r="I34" s="1050">
        <x:f t="shared" si="4"/>
        <x:v>0.5</x:v>
      </x:c>
      <x:c r="J34" s="1051">
        <x:v>1.3</x:v>
      </x:c>
      <x:c r="K34" s="1052">
        <x:f t="shared" si="3"/>
        <x:v>188.5</x:v>
      </x:c>
      <x:c r="L34" s="1047">
        <x:f t="shared" si="5"/>
        <x:v>167.76500000000001</x:v>
      </x:c>
      <x:c r="M34" s="1047">
        <x:f t="shared" si="6"/>
        <x:v>15.708333333333334</x:v>
      </x:c>
      <x:c r="N34" s="1053" t="n">
        <x:f>SUM(L34:L35)</x:f>
        <x:v>167.76500000000001</x:v>
      </x:c>
      <x:c r="O34" s="988" t="str">
        <x:f>'Crushing Down Time Hours'!G16</x:f>
        <x:v>Start Crusher jam 08:00, istirahat jam 11:00-13:00</x:v>
      </x:c>
      <x:c r="P34" s="1155"/>
      <x:c r="Q34" s="1155"/>
      <x:c r="R34" s="1155"/>
      <x:c r="S34" s="1139"/>
      <x:c r="T34" s="1155"/>
      <x:c r="U34" s="1155"/>
      <x:c r="V34" s="1155"/>
      <x:c r="W34" s="1139"/>
      <x:c r="X34" s="1139"/>
      <x:c r="Y34" s="918"/>
      <x:c r="Z34" s="918"/>
      <x:c r="AA34" s="918"/>
    </x:row>
    <x:row r="35" ht="18.600000381469727">
      <x:c r="A35" s="918"/>
      <x:c r="B35" s="1056"/>
      <x:c r="C35" s="1057"/>
      <x:c r="D35" s="1057" t="s">
        <x:v>164</x:v>
      </x:c>
      <x:c r="E35" s="1089"/>
      <x:c r="F35" s="1085"/>
      <x:c r="G35" s="1060"/>
      <x:c r="H35" s="1061"/>
      <x:c r="I35" s="1050" t="str">
        <x:f t="shared" si="4"/>
      </x:c>
      <x:c r="J35" s="1051"/>
      <x:c r="K35" s="1052" t="str">
        <x:f t="shared" si="3"/>
      </x:c>
      <x:c r="L35" s="1059" t="n">
        <x:f>IFERROR(((F35*I35)*J35)*(1-H35),"")</x:f>
        <x:v>0</x:v>
      </x:c>
      <x:c r="M35" s="1085" t="str">
        <x:f t="shared" si="6"/>
      </x:c>
      <x:c r="N35" s="1062"/>
      <x:c r="O35" s="988"/>
      <x:c r="P35" s="918"/>
      <x:c r="Q35" s="918"/>
      <x:c r="R35" s="918"/>
      <x:c r="S35" s="918"/>
      <x:c r="T35" s="918"/>
      <x:c r="U35" s="918"/>
      <x:c r="V35" s="918"/>
      <x:c r="W35" s="918"/>
      <x:c r="X35" s="918"/>
      <x:c r="Y35" s="918"/>
      <x:c r="Z35" s="918"/>
      <x:c r="AA35" s="918"/>
    </x:row>
    <x:row r="36" ht="18.600000381469727">
      <x:c r="A36" s="918"/>
      <x:c r="B36" s="1043">
        <x:v>46263</x:v>
      </x:c>
      <x:c r="C36" s="1044"/>
      <x:c r="D36" s="1045" t="s">
        <x:v>154</x:v>
      </x:c>
      <x:c r="E36" s="1046" t="s">
        <x:v>199</x:v>
      </x:c>
      <x:c r="F36" s="1047">
        <x:v>411</x:v>
      </x:c>
      <x:c r="G36" s="1048" t="s">
        <x:v>192</x:v>
      </x:c>
      <x:c r="H36" s="1049">
        <x:v>0.1</x:v>
      </x:c>
      <x:c r="I36" s="1050">
        <x:f t="shared" si="4"/>
        <x:v>0.5</x:v>
      </x:c>
      <x:c r="J36" s="1051">
        <x:v>1.3</x:v>
      </x:c>
      <x:c r="K36" s="1052">
        <x:f t="shared" si="3"/>
        <x:v>267.15000000000003</x:v>
      </x:c>
      <x:c r="L36" s="1047">
        <x:f t="shared" si="5"/>
        <x:v>240.43500000000003</x:v>
      </x:c>
      <x:c r="M36" s="1047" t="n">
        <x:f t="shared" ref="M36:M37" si="14">IFERROR((K36/12),"")</x:f>
        <x:v>22.262500000000003</x:v>
      </x:c>
      <x:c r="N36" s="1053" t="n">
        <x:f>SUM(L36:L37)</x:f>
        <x:v>240.43500000000003</x:v>
      </x:c>
      <x:c r="O36" s="1156" t="str">
        <x:f>'Crushing Down Time Hours'!G17</x:f>
        <x:v>istirahat jam 12-13, 14:00-15:00 ada loading material dari mining</x:v>
      </x:c>
      <x:c r="P36" s="918"/>
      <x:c r="Q36" s="918"/>
      <x:c r="R36" s="918"/>
      <x:c r="S36" s="918"/>
      <x:c r="T36" s="918"/>
      <x:c r="U36" s="918"/>
      <x:c r="V36" s="918"/>
      <x:c r="W36" s="918"/>
      <x:c r="X36" s="918"/>
      <x:c r="Y36" s="918"/>
      <x:c r="Z36" s="918"/>
      <x:c r="AA36" s="918"/>
    </x:row>
    <x:row r="37" ht="18.600000381469727">
      <x:c r="A37" s="918"/>
      <x:c r="B37" s="1056"/>
      <x:c r="C37" s="1057"/>
      <x:c r="D37" s="1057" t="s">
        <x:v>164</x:v>
      </x:c>
      <x:c r="E37" s="1089"/>
      <x:c r="F37" s="1085"/>
      <x:c r="G37" s="1060"/>
      <x:c r="H37" s="1061"/>
      <x:c r="I37" s="1050" t="str">
        <x:f t="shared" si="4"/>
      </x:c>
      <x:c r="J37" s="1051"/>
      <x:c r="K37" s="1052" t="str">
        <x:f t="shared" si="3"/>
      </x:c>
      <x:c r="L37" s="1059" t="str">
        <x:f t="shared" si="5"/>
      </x:c>
      <x:c r="M37" s="1085" t="str">
        <x:f t="shared" si="14"/>
      </x:c>
      <x:c r="N37" s="1062"/>
      <x:c r="O37" s="1157"/>
      <x:c r="P37" s="918"/>
      <x:c r="Q37" s="918"/>
      <x:c r="R37" s="918"/>
      <x:c r="S37" s="918"/>
      <x:c r="T37" s="918"/>
      <x:c r="U37" s="918"/>
      <x:c r="V37" s="918"/>
      <x:c r="W37" s="918"/>
      <x:c r="X37" s="918"/>
      <x:c r="Y37" s="918"/>
      <x:c r="Z37" s="918"/>
      <x:c r="AA37" s="918"/>
    </x:row>
    <x:row r="38" ht="18.600000381469727">
      <x:c r="A38" s="918"/>
      <x:c r="B38" s="1043">
        <x:v>46264</x:v>
      </x:c>
      <x:c r="C38" s="1044"/>
      <x:c r="D38" s="1045" t="s">
        <x:v>154</x:v>
      </x:c>
      <x:c r="E38" s="1046" t="s">
        <x:v>199</x:v>
      </x:c>
      <x:c r="F38" s="1047">
        <x:v>92</x:v>
      </x:c>
      <x:c r="G38" s="1048" t="s">
        <x:v>192</x:v>
      </x:c>
      <x:c r="H38" s="1049">
        <x:v>0.1</x:v>
      </x:c>
      <x:c r="I38" s="1050">
        <x:f t="shared" si="4"/>
        <x:v>0.5</x:v>
      </x:c>
      <x:c r="J38" s="1051">
        <x:v>1.3</x:v>
      </x:c>
      <x:c r="K38" s="1052">
        <x:f t="shared" si="3"/>
        <x:v>59.800000000000004</x:v>
      </x:c>
      <x:c r="L38" s="1047">
        <x:f t="shared" si="5"/>
        <x:v>53.820000000000007</x:v>
      </x:c>
      <x:c r="M38" s="1047">
        <x:f t="shared" si="6"/>
        <x:v>4.9833333333333334</x:v>
      </x:c>
      <x:c r="N38" s="1053" t="n">
        <x:f t="shared" ref="N38" si="15">SUM(L38:L39)</x:f>
        <x:v>53.82000000000001</x:v>
      </x:c>
      <x:c r="O38" s="988"/>
      <x:c r="P38" s="918"/>
      <x:c r="Q38" s="1143"/>
      <x:c r="R38" s="918"/>
      <x:c r="S38" s="918"/>
      <x:c r="T38" s="918"/>
      <x:c r="U38" s="918"/>
      <x:c r="V38" s="918"/>
      <x:c r="W38" s="918"/>
      <x:c r="X38" s="918"/>
      <x:c r="Y38" s="918"/>
      <x:c r="Z38" s="918"/>
      <x:c r="AA38" s="918"/>
    </x:row>
    <x:row r="39" ht="18.600000381469727">
      <x:c r="A39" s="918"/>
      <x:c r="B39" s="1056"/>
      <x:c r="C39" s="1057"/>
      <x:c r="D39" s="1057" t="s">
        <x:v>164</x:v>
      </x:c>
      <x:c r="E39" s="1089"/>
      <x:c r="F39" s="1085"/>
      <x:c r="G39" s="1060"/>
      <x:c r="H39" s="1061"/>
      <x:c r="I39" s="1050" t="str">
        <x:f t="shared" si="4"/>
      </x:c>
      <x:c r="J39" s="1051"/>
      <x:c r="K39" s="1052" t="str">
        <x:f t="shared" si="3"/>
      </x:c>
      <x:c r="L39" s="1059" t="str">
        <x:f t="shared" si="5"/>
      </x:c>
      <x:c r="M39" s="1085" t="str">
        <x:f t="shared" si="6"/>
      </x:c>
      <x:c r="N39" s="1062"/>
      <x:c r="O39" s="988"/>
      <x:c r="P39" s="918"/>
      <x:c r="Q39" s="918"/>
      <x:c r="R39" s="918"/>
      <x:c r="S39" s="918"/>
      <x:c r="T39" s="918"/>
      <x:c r="U39" s="918"/>
      <x:c r="V39" s="918"/>
      <x:c r="W39" s="918"/>
      <x:c r="X39" s="918"/>
      <x:c r="Y39" s="918"/>
      <x:c r="Z39" s="918"/>
      <x:c r="AA39" s="918"/>
    </x:row>
    <x:row r="40" ht="18.600000381469727">
      <x:c r="A40" s="918"/>
      <x:c r="B40" s="1043">
        <x:v>46265</x:v>
      </x:c>
      <x:c r="C40" s="1044"/>
      <x:c r="D40" s="1045" t="s">
        <x:v>154</x:v>
      </x:c>
      <x:c r="E40" s="1046"/>
      <x:c r="F40" s="1047"/>
      <x:c r="G40" s="1048"/>
      <x:c r="H40" s="1049"/>
      <x:c r="I40" s="1050" t="str">
        <x:f t="shared" si="4"/>
      </x:c>
      <x:c r="J40" s="1051"/>
      <x:c r="K40" s="1052" t="str">
        <x:f t="shared" si="3"/>
      </x:c>
      <x:c r="L40" s="1047" t="n">
        <x:f>IFERROR(((F40*I40)*J40)*(1-H40),"")</x:f>
        <x:v>0</x:v>
      </x:c>
      <x:c r="M40" s="1047" t="str">
        <x:f t="shared" si="6"/>
      </x:c>
      <x:c r="N40" s="1053" t="n">
        <x:f>SUM(L40:L41)</x:f>
        <x:v>0</x:v>
      </x:c>
      <x:c r="O40" s="988"/>
      <x:c r="P40" s="918"/>
      <x:c r="Q40" s="918"/>
      <x:c r="R40" s="918"/>
      <x:c r="S40" s="918"/>
      <x:c r="T40" s="918"/>
      <x:c r="U40" s="918"/>
      <x:c r="V40" s="918"/>
      <x:c r="W40" s="918"/>
      <x:c r="X40" s="918"/>
      <x:c r="Y40" s="918"/>
      <x:c r="Z40" s="918"/>
      <x:c r="AA40" s="918"/>
    </x:row>
    <x:row r="41" ht="18.600000381469727">
      <x:c r="A41" s="918"/>
      <x:c r="B41" s="1056"/>
      <x:c r="C41" s="1057"/>
      <x:c r="D41" s="1057" t="s">
        <x:v>164</x:v>
      </x:c>
      <x:c r="E41" s="1089"/>
      <x:c r="F41" s="1085"/>
      <x:c r="G41" s="1060"/>
      <x:c r="H41" s="1061"/>
      <x:c r="I41" s="1050" t="str">
        <x:f t="shared" si="4"/>
      </x:c>
      <x:c r="J41" s="1051"/>
      <x:c r="K41" s="1052" t="str">
        <x:f t="shared" si="3"/>
      </x:c>
      <x:c r="L41" s="1059" t="str">
        <x:f t="shared" si="5"/>
      </x:c>
      <x:c r="M41" s="1085" t="str">
        <x:f t="shared" si="6"/>
      </x:c>
      <x:c r="N41" s="1062"/>
      <x:c r="O41" s="988"/>
      <x:c r="P41" s="918"/>
      <x:c r="Q41" s="918"/>
      <x:c r="R41" s="918"/>
      <x:c r="S41" s="918"/>
      <x:c r="T41" s="918"/>
      <x:c r="U41" s="918"/>
      <x:c r="V41" s="918"/>
      <x:c r="W41" s="918"/>
      <x:c r="X41" s="918"/>
      <x:c r="Y41" s="918"/>
      <x:c r="Z41" s="918"/>
      <x:c r="AA41" s="918"/>
    </x:row>
    <x:row r="42" ht="18.600000381469727">
      <x:c r="A42" s="918"/>
      <x:c r="B42" s="1043">
        <x:v>46266</x:v>
      </x:c>
      <x:c r="C42" s="1044"/>
      <x:c r="D42" s="1045" t="s">
        <x:v>154</x:v>
      </x:c>
      <x:c r="E42" s="1111"/>
      <x:c r="F42" s="1112"/>
      <x:c r="G42" s="1113"/>
      <x:c r="H42" s="1114"/>
      <x:c r="I42" s="1050" t="str">
        <x:f t="shared" si="4"/>
      </x:c>
      <x:c r="J42" s="1051"/>
      <x:c r="K42" s="1052" t="str">
        <x:f t="shared" si="3"/>
      </x:c>
      <x:c r="L42" s="1047" t="str">
        <x:f t="shared" si="5"/>
      </x:c>
      <x:c r="M42" s="1047" t="str">
        <x:f t="shared" si="6"/>
      </x:c>
      <x:c r="N42" s="1053" t="n">
        <x:f t="shared" ref="N42" si="16">SUM(L42:L43)</x:f>
        <x:v>0</x:v>
      </x:c>
      <x:c r="O42" s="988"/>
      <x:c r="P42" s="918"/>
      <x:c r="Q42" s="918"/>
      <x:c r="R42" s="918"/>
      <x:c r="S42" s="918"/>
      <x:c r="T42" s="918"/>
      <x:c r="U42" s="918"/>
      <x:c r="V42" s="918"/>
      <x:c r="W42" s="918"/>
      <x:c r="X42" s="918"/>
      <x:c r="Y42" s="918"/>
      <x:c r="Z42" s="918"/>
      <x:c r="AA42" s="918"/>
    </x:row>
    <x:row r="43" ht="18.600000381469727">
      <x:c r="A43" s="918"/>
      <x:c r="B43" s="1056"/>
      <x:c r="C43" s="1057"/>
      <x:c r="D43" s="1057" t="s">
        <x:v>164</x:v>
      </x:c>
      <x:c r="E43" s="1089"/>
      <x:c r="F43" s="1085"/>
      <x:c r="G43" s="1060"/>
      <x:c r="H43" s="1061"/>
      <x:c r="I43" s="1050" t="str">
        <x:f t="shared" si="4"/>
      </x:c>
      <x:c r="J43" s="1051"/>
      <x:c r="K43" s="1052" t="str">
        <x:f t="shared" si="3"/>
      </x:c>
      <x:c r="L43" s="1059" t="str">
        <x:f t="shared" si="5"/>
      </x:c>
      <x:c r="M43" s="1085" t="str">
        <x:f t="shared" si="6"/>
      </x:c>
      <x:c r="N43" s="1062"/>
      <x:c r="O43" s="988"/>
      <x:c r="P43" s="918"/>
      <x:c r="Q43" s="918"/>
      <x:c r="R43" s="918"/>
      <x:c r="S43" s="918"/>
      <x:c r="T43" s="918"/>
      <x:c r="U43" s="918"/>
      <x:c r="V43" s="918"/>
      <x:c r="W43" s="918"/>
      <x:c r="X43" s="918"/>
      <x:c r="Y43" s="918"/>
      <x:c r="Z43" s="918"/>
      <x:c r="AA43" s="918"/>
    </x:row>
    <x:row r="44" ht="18.600000381469727">
      <x:c r="A44" s="918"/>
      <x:c r="B44" s="1043">
        <x:v>46267</x:v>
      </x:c>
      <x:c r="C44" s="1044"/>
      <x:c r="D44" s="1045" t="s">
        <x:v>154</x:v>
      </x:c>
      <x:c r="E44" s="1111"/>
      <x:c r="F44" s="1112"/>
      <x:c r="G44" s="1113"/>
      <x:c r="H44" s="1114"/>
      <x:c r="I44" s="1050" t="str">
        <x:f t="shared" si="4"/>
      </x:c>
      <x:c r="J44" s="1051"/>
      <x:c r="K44" s="1052" t="str">
        <x:f t="shared" si="3"/>
      </x:c>
      <x:c r="L44" s="1047" t="str">
        <x:f t="shared" si="5"/>
      </x:c>
      <x:c r="M44" s="1047" t="str">
        <x:f t="shared" si="6"/>
      </x:c>
      <x:c r="N44" s="1053" t="n">
        <x:f t="shared" ref="N44" si="17">SUM(L44:L45)</x:f>
        <x:v>0</x:v>
      </x:c>
      <x:c r="O44" s="988"/>
      <x:c r="P44" s="918"/>
      <x:c r="Q44" s="918"/>
      <x:c r="R44" s="918"/>
      <x:c r="S44" s="918"/>
      <x:c r="T44" s="918"/>
      <x:c r="U44" s="918"/>
      <x:c r="V44" s="918"/>
      <x:c r="W44" s="918"/>
      <x:c r="X44" s="918"/>
      <x:c r="Y44" s="918"/>
      <x:c r="Z44" s="918"/>
      <x:c r="AA44" s="918"/>
    </x:row>
    <x:row r="45" ht="18.600000381469727">
      <x:c r="A45" s="918"/>
      <x:c r="B45" s="1056"/>
      <x:c r="C45" s="1057"/>
      <x:c r="D45" s="1057" t="s">
        <x:v>164</x:v>
      </x:c>
      <x:c r="E45" s="1089"/>
      <x:c r="F45" s="1085"/>
      <x:c r="G45" s="1060"/>
      <x:c r="H45" s="1061"/>
      <x:c r="I45" s="1050" t="str">
        <x:f t="shared" si="4"/>
      </x:c>
      <x:c r="J45" s="1051"/>
      <x:c r="K45" s="1052" t="str">
        <x:f t="shared" si="3"/>
      </x:c>
      <x:c r="L45" s="1115" t="str">
        <x:f t="shared" si="5"/>
      </x:c>
      <x:c r="M45" s="1116" t="n">
        <x:f>IFERROR((K45/12),"")</x:f>
        <x:v>0</x:v>
      </x:c>
      <x:c r="N45" s="1062"/>
      <x:c r="O45" s="988"/>
      <x:c r="P45" s="918"/>
      <x:c r="Q45" s="918"/>
      <x:c r="R45" s="918"/>
      <x:c r="S45" s="918"/>
      <x:c r="T45" s="918"/>
      <x:c r="U45" s="918"/>
      <x:c r="V45" s="918"/>
      <x:c r="W45" s="918"/>
      <x:c r="X45" s="918"/>
      <x:c r="Y45" s="918"/>
      <x:c r="Z45" s="918"/>
      <x:c r="AA45" s="918"/>
    </x:row>
    <x:row r="46" ht="18.600000381469727">
      <x:c r="A46" s="918"/>
      <x:c r="B46" s="1043">
        <x:v>46268</x:v>
      </x:c>
      <x:c r="C46" s="1044"/>
      <x:c r="D46" s="1045" t="s">
        <x:v>154</x:v>
      </x:c>
      <x:c r="E46" s="1111"/>
      <x:c r="F46" s="1112"/>
      <x:c r="G46" s="1113"/>
      <x:c r="H46" s="1114"/>
      <x:c r="I46" s="1050" t="str">
        <x:f t="shared" si="4"/>
      </x:c>
      <x:c r="J46" s="1051"/>
      <x:c r="K46" s="1052" t="str">
        <x:f t="shared" si="3"/>
      </x:c>
      <x:c r="L46" s="1047" t="str">
        <x:f t="shared" si="5"/>
      </x:c>
      <x:c r="M46" s="1047" t="str">
        <x:f t="shared" si="6"/>
      </x:c>
      <x:c r="N46" s="1053" t="n">
        <x:f t="shared" ref="N46:N58" si="18">SUM(L46:L47)</x:f>
        <x:v>0</x:v>
      </x:c>
      <x:c r="O46" s="988"/>
      <x:c r="P46" s="918"/>
      <x:c r="Q46" s="918"/>
      <x:c r="R46" s="918"/>
      <x:c r="S46" s="918"/>
      <x:c r="T46" s="918"/>
      <x:c r="U46" s="918"/>
      <x:c r="V46" s="918"/>
      <x:c r="W46" s="918"/>
      <x:c r="X46" s="918"/>
      <x:c r="Y46" s="918"/>
      <x:c r="Z46" s="918"/>
      <x:c r="AA46" s="918"/>
    </x:row>
    <x:row r="47" ht="18.600000381469727">
      <x:c r="A47" s="918"/>
      <x:c r="B47" s="1056"/>
      <x:c r="C47" s="1057"/>
      <x:c r="D47" s="1057" t="s">
        <x:v>164</x:v>
      </x:c>
      <x:c r="E47" s="1089"/>
      <x:c r="F47" s="1085"/>
      <x:c r="G47" s="1060"/>
      <x:c r="H47" s="1061"/>
      <x:c r="I47" s="1050" t="str">
        <x:f t="shared" si="4"/>
      </x:c>
      <x:c r="J47" s="1051"/>
      <x:c r="K47" s="1052" t="str">
        <x:f t="shared" si="3"/>
      </x:c>
      <x:c r="L47" s="1059" t="str">
        <x:f t="shared" si="5"/>
      </x:c>
      <x:c r="M47" s="1085" t="str">
        <x:f t="shared" si="6"/>
      </x:c>
      <x:c r="N47" s="1062"/>
      <x:c r="O47" s="988"/>
      <x:c r="P47" s="918"/>
      <x:c r="Q47" s="918"/>
      <x:c r="R47" s="918"/>
      <x:c r="S47" s="918"/>
      <x:c r="T47" s="918"/>
      <x:c r="U47" s="918"/>
      <x:c r="V47" s="918"/>
      <x:c r="W47" s="918"/>
      <x:c r="X47" s="918"/>
      <x:c r="Y47" s="918"/>
      <x:c r="Z47" s="918"/>
      <x:c r="AA47" s="918"/>
    </x:row>
    <x:row r="48" ht="18.600000381469727">
      <x:c r="A48" s="918"/>
      <x:c r="B48" s="1043">
        <x:v>46269</x:v>
      </x:c>
      <x:c r="C48" s="1044"/>
      <x:c r="D48" s="1045" t="s">
        <x:v>154</x:v>
      </x:c>
      <x:c r="E48" s="1111"/>
      <x:c r="F48" s="1112"/>
      <x:c r="G48" s="1113"/>
      <x:c r="H48" s="1114"/>
      <x:c r="I48" s="1050" t="str">
        <x:f t="shared" si="4"/>
      </x:c>
      <x:c r="J48" s="1051"/>
      <x:c r="K48" s="1052" t="str">
        <x:f t="shared" si="3"/>
      </x:c>
      <x:c r="L48" s="1047" t="str">
        <x:f t="shared" si="5"/>
      </x:c>
      <x:c r="M48" s="1047" t="n">
        <x:f>IFERROR((K48/12),"")</x:f>
        <x:v>0</x:v>
      </x:c>
      <x:c r="N48" s="1053">
        <x:f t="shared" si="18"/>
        <x:v>0</x:v>
      </x:c>
      <x:c r="O48" s="988"/>
      <x:c r="P48" s="918"/>
      <x:c r="Q48" s="918"/>
      <x:c r="R48" s="918"/>
      <x:c r="S48" s="918"/>
      <x:c r="T48" s="918"/>
      <x:c r="U48" s="918"/>
      <x:c r="V48" s="918"/>
      <x:c r="W48" s="918"/>
      <x:c r="X48" s="918"/>
      <x:c r="Y48" s="918"/>
      <x:c r="Z48" s="918"/>
      <x:c r="AA48" s="918"/>
    </x:row>
    <x:row r="49" ht="18.600000381469727">
      <x:c r="A49" s="918"/>
      <x:c r="B49" s="1056"/>
      <x:c r="C49" s="1057"/>
      <x:c r="D49" s="1057" t="s">
        <x:v>164</x:v>
      </x:c>
      <x:c r="E49" s="1089"/>
      <x:c r="F49" s="1085"/>
      <x:c r="G49" s="1060"/>
      <x:c r="H49" s="1061"/>
      <x:c r="I49" s="1050" t="str">
        <x:f t="shared" si="4"/>
      </x:c>
      <x:c r="J49" s="1051"/>
      <x:c r="K49" s="1052" t="str">
        <x:f t="shared" si="3"/>
      </x:c>
      <x:c r="L49" s="1059" t="str">
        <x:f t="shared" si="5"/>
      </x:c>
      <x:c r="M49" s="1085" t="n">
        <x:f>IFERROR((K49/12),"")</x:f>
        <x:v>0</x:v>
      </x:c>
      <x:c r="N49" s="1062"/>
      <x:c r="O49" s="988"/>
      <x:c r="P49" s="918"/>
      <x:c r="Q49" s="918"/>
      <x:c r="R49" s="918"/>
      <x:c r="S49" s="918"/>
      <x:c r="T49" s="918"/>
      <x:c r="U49" s="918"/>
      <x:c r="V49" s="918"/>
      <x:c r="W49" s="918"/>
      <x:c r="X49" s="918"/>
      <x:c r="Y49" s="918"/>
      <x:c r="Z49" s="918"/>
      <x:c r="AA49" s="918"/>
    </x:row>
    <x:row r="50" ht="18.600000381469727">
      <x:c r="A50" s="918"/>
      <x:c r="B50" s="1043">
        <x:v>46270</x:v>
      </x:c>
      <x:c r="C50" s="1044"/>
      <x:c r="D50" s="1045" t="s">
        <x:v>154</x:v>
      </x:c>
      <x:c r="E50" s="1111"/>
      <x:c r="F50" s="1112"/>
      <x:c r="G50" s="1113"/>
      <x:c r="H50" s="1117"/>
      <x:c r="I50" s="1050" t="str">
        <x:f t="shared" si="4"/>
      </x:c>
      <x:c r="J50" s="1051"/>
      <x:c r="K50" s="1052" t="str">
        <x:f t="shared" si="3"/>
      </x:c>
      <x:c r="L50" s="1047" t="str">
        <x:f t="shared" si="5"/>
      </x:c>
      <x:c r="M50" s="1047" t="str">
        <x:f t="shared" si="6"/>
      </x:c>
      <x:c r="N50" s="1053">
        <x:f t="shared" si="18"/>
        <x:v>0</x:v>
      </x:c>
      <x:c r="O50" s="988"/>
      <x:c r="P50" s="918"/>
      <x:c r="Q50" s="918"/>
      <x:c r="R50" s="1144" t="n">
        <x:f>180/12</x:f>
        <x:v>15</x:v>
      </x:c>
      <x:c r="S50" s="918"/>
      <x:c r="T50" s="918"/>
      <x:c r="U50" s="918"/>
      <x:c r="V50" s="918"/>
      <x:c r="W50" s="918"/>
      <x:c r="X50" s="918"/>
      <x:c r="Y50" s="918"/>
      <x:c r="Z50" s="918"/>
      <x:c r="AA50" s="918"/>
    </x:row>
    <x:row r="51" ht="18.600000381469727">
      <x:c r="A51" s="918"/>
      <x:c r="B51" s="1056"/>
      <x:c r="C51" s="1057"/>
      <x:c r="D51" s="1057" t="s">
        <x:v>164</x:v>
      </x:c>
      <x:c r="E51" s="1089"/>
      <x:c r="F51" s="1085"/>
      <x:c r="G51" s="1060"/>
      <x:c r="H51" s="1061"/>
      <x:c r="I51" s="1050" t="str">
        <x:f t="shared" si="4"/>
      </x:c>
      <x:c r="J51" s="1051"/>
      <x:c r="K51" s="1052" t="str">
        <x:f t="shared" si="3"/>
      </x:c>
      <x:c r="L51" s="1059" t="str">
        <x:f t="shared" si="5"/>
      </x:c>
      <x:c r="M51" s="1085" t="str">
        <x:f t="shared" si="6"/>
      </x:c>
      <x:c r="N51" s="1062"/>
      <x:c r="O51" s="988"/>
      <x:c r="P51" s="1143"/>
      <x:c r="Q51" s="918"/>
      <x:c r="R51" s="918"/>
      <x:c r="S51" s="918"/>
      <x:c r="T51" s="918"/>
      <x:c r="U51" s="918"/>
      <x:c r="V51" s="918"/>
      <x:c r="W51" s="918"/>
      <x:c r="X51" s="918"/>
      <x:c r="Y51" s="918"/>
      <x:c r="Z51" s="918"/>
      <x:c r="AA51" s="918"/>
    </x:row>
    <x:row r="52" ht="18.600000381469727">
      <x:c r="A52" s="918"/>
      <x:c r="B52" s="1043">
        <x:v>46271</x:v>
      </x:c>
      <x:c r="C52" s="1044"/>
      <x:c r="D52" s="1045" t="s">
        <x:v>154</x:v>
      </x:c>
      <x:c r="E52" s="1111"/>
      <x:c r="F52" s="1112"/>
      <x:c r="G52" s="1113"/>
      <x:c r="H52" s="1114"/>
      <x:c r="I52" s="1050" t="str">
        <x:f t="shared" si="4"/>
      </x:c>
      <x:c r="J52" s="1051"/>
      <x:c r="K52" s="1052" t="str">
        <x:f t="shared" si="3"/>
      </x:c>
      <x:c r="L52" s="1047" t="str">
        <x:f t="shared" si="5"/>
      </x:c>
      <x:c r="M52" s="1047" t="str">
        <x:f t="shared" si="6"/>
      </x:c>
      <x:c r="N52" s="1053">
        <x:f t="shared" si="18"/>
        <x:v>0</x:v>
      </x:c>
      <x:c r="O52" s="988"/>
      <x:c r="P52" s="918"/>
      <x:c r="Q52" s="918"/>
      <x:c r="R52" s="918"/>
      <x:c r="S52" s="918"/>
      <x:c r="T52" s="918"/>
      <x:c r="U52" s="918"/>
      <x:c r="V52" s="918"/>
      <x:c r="W52" s="918"/>
      <x:c r="X52" s="918"/>
      <x:c r="Y52" s="918"/>
      <x:c r="Z52" s="918"/>
      <x:c r="AA52" s="918"/>
    </x:row>
    <x:row r="53" ht="18.600000381469727">
      <x:c r="A53" s="918"/>
      <x:c r="B53" s="1056"/>
      <x:c r="C53" s="1057"/>
      <x:c r="D53" s="1057" t="s">
        <x:v>164</x:v>
      </x:c>
      <x:c r="E53" s="1089"/>
      <x:c r="F53" s="1085"/>
      <x:c r="G53" s="1060"/>
      <x:c r="H53" s="1061"/>
      <x:c r="I53" s="1050" t="str">
        <x:f>IFERROR((VLOOKUP(G53,S$6:T$8,2,FALSE)),"")</x:f>
      </x:c>
      <x:c r="J53" s="1051"/>
      <x:c r="K53" s="1052" t="n">
        <x:f>IFERROR((F53*I53*J53),"")</x:f>
        <x:v>0</x:v>
      </x:c>
      <x:c r="L53" s="1059" t="str">
        <x:f t="shared" si="5"/>
      </x:c>
      <x:c r="M53" s="1085" t="str">
        <x:f t="shared" si="6"/>
      </x:c>
      <x:c r="N53" s="1062"/>
      <x:c r="O53" s="988"/>
      <x:c r="P53" s="918"/>
      <x:c r="Q53" s="918"/>
      <x:c r="R53" s="1144" t="n">
        <x:f>R50*4</x:f>
        <x:v>60</x:v>
      </x:c>
      <x:c r="S53" s="918"/>
      <x:c r="T53" s="918"/>
      <x:c r="U53" s="918"/>
      <x:c r="V53" s="918"/>
      <x:c r="W53" s="918"/>
      <x:c r="X53" s="918"/>
      <x:c r="Y53" s="918"/>
      <x:c r="Z53" s="918"/>
      <x:c r="AA53" s="918"/>
    </x:row>
    <x:row r="54" ht="18.600000381469727">
      <x:c r="A54" s="918"/>
      <x:c r="B54" s="1043">
        <x:v>46272</x:v>
      </x:c>
      <x:c r="C54" s="1044"/>
      <x:c r="D54" s="1045" t="s">
        <x:v>154</x:v>
      </x:c>
      <x:c r="E54" s="1089"/>
      <x:c r="F54" s="1085"/>
      <x:c r="G54" s="1113"/>
      <x:c r="H54" s="1114"/>
      <x:c r="I54" s="1050" t="str">
        <x:f t="shared" si="4"/>
      </x:c>
      <x:c r="J54" s="1051"/>
      <x:c r="K54" s="1052" t="str">
        <x:f t="shared" si="3"/>
      </x:c>
      <x:c r="L54" s="1047" t="str">
        <x:f t="shared" si="5"/>
      </x:c>
      <x:c r="M54" s="1047" t="str">
        <x:f t="shared" si="6"/>
      </x:c>
      <x:c r="N54" s="1053">
        <x:f t="shared" si="18"/>
        <x:v>0</x:v>
      </x:c>
      <x:c r="O54" s="988"/>
      <x:c r="P54" s="918"/>
      <x:c r="Q54" s="918"/>
      <x:c r="R54" s="918"/>
      <x:c r="S54" s="918"/>
      <x:c r="T54" s="918"/>
      <x:c r="U54" s="918"/>
      <x:c r="V54" s="918"/>
      <x:c r="W54" s="918"/>
      <x:c r="X54" s="918"/>
      <x:c r="Y54" s="918"/>
      <x:c r="Z54" s="918"/>
      <x:c r="AA54" s="918"/>
    </x:row>
    <x:row r="55" ht="18.600000381469727">
      <x:c r="A55" s="918"/>
      <x:c r="B55" s="1056"/>
      <x:c r="C55" s="1057"/>
      <x:c r="D55" s="1057" t="s">
        <x:v>164</x:v>
      </x:c>
      <x:c r="E55" s="1089"/>
      <x:c r="F55" s="1085"/>
      <x:c r="G55" s="1060"/>
      <x:c r="H55" s="1061"/>
      <x:c r="I55" s="1050" t="str">
        <x:f t="shared" si="4"/>
      </x:c>
      <x:c r="J55" s="1051"/>
      <x:c r="K55" s="1052" t="str">
        <x:f t="shared" si="3"/>
      </x:c>
      <x:c r="L55" s="1059" t="str">
        <x:f t="shared" si="5"/>
      </x:c>
      <x:c r="M55" s="1085" t="str">
        <x:f t="shared" si="6"/>
      </x:c>
      <x:c r="N55" s="1062"/>
      <x:c r="O55" s="988"/>
      <x:c r="P55" s="918"/>
      <x:c r="Q55" s="918"/>
      <x:c r="R55" s="1144" t="n">
        <x:f>R53*1.7</x:f>
        <x:v>102</x:v>
      </x:c>
      <x:c r="S55" s="1144">
        <x:v>9570</x:v>
      </x:c>
      <x:c r="T55" s="918"/>
      <x:c r="U55" s="918"/>
      <x:c r="V55" s="918"/>
      <x:c r="W55" s="918"/>
      <x:c r="X55" s="918"/>
      <x:c r="Y55" s="918"/>
      <x:c r="Z55" s="918"/>
      <x:c r="AA55" s="918"/>
    </x:row>
    <x:row r="56" ht="18.600000381469727">
      <x:c r="A56" s="918"/>
      <x:c r="B56" s="1043">
        <x:v>46273</x:v>
      </x:c>
      <x:c r="C56" s="1044"/>
      <x:c r="D56" s="1045" t="s">
        <x:v>154</x:v>
      </x:c>
      <x:c r="E56" s="1111"/>
      <x:c r="F56" s="1112"/>
      <x:c r="G56" s="1113"/>
      <x:c r="H56" s="1114"/>
      <x:c r="I56" s="1050" t="str">
        <x:f t="shared" si="4"/>
      </x:c>
      <x:c r="J56" s="1051"/>
      <x:c r="K56" s="1052" t="str">
        <x:f t="shared" si="3"/>
      </x:c>
      <x:c r="L56" s="1047" t="str">
        <x:f t="shared" si="5"/>
      </x:c>
      <x:c r="M56" s="1047" t="str">
        <x:f t="shared" si="6"/>
      </x:c>
      <x:c r="N56" s="1053">
        <x:f t="shared" si="18"/>
        <x:v>0</x:v>
      </x:c>
      <x:c r="O56" s="988"/>
      <x:c r="P56" s="918"/>
      <x:c r="Q56" s="918"/>
      <x:c r="R56" s="1143"/>
      <x:c r="S56" s="1144">
        <x:v>9795</x:v>
      </x:c>
      <x:c r="T56" s="918"/>
      <x:c r="U56" s="1139"/>
      <x:c r="V56" s="1139"/>
      <x:c r="W56" s="918"/>
      <x:c r="X56" s="918"/>
      <x:c r="Y56" s="918"/>
      <x:c r="Z56" s="918"/>
      <x:c r="AA56" s="918"/>
    </x:row>
    <x:row r="57" ht="18.600000381469727">
      <x:c r="A57" s="918"/>
      <x:c r="B57" s="1056"/>
      <x:c r="C57" s="1057"/>
      <x:c r="D57" s="1057" t="s">
        <x:v>164</x:v>
      </x:c>
      <x:c r="E57" s="1089"/>
      <x:c r="F57" s="1085"/>
      <x:c r="G57" s="1060"/>
      <x:c r="H57" s="1061"/>
      <x:c r="I57" s="1050" t="str">
        <x:f t="shared" si="4"/>
      </x:c>
      <x:c r="J57" s="1051"/>
      <x:c r="K57" s="1052" t="str">
        <x:f t="shared" si="3"/>
      </x:c>
      <x:c r="L57" s="1059" t="str">
        <x:f t="shared" si="5"/>
      </x:c>
      <x:c r="M57" s="1085" t="str">
        <x:f t="shared" si="6"/>
      </x:c>
      <x:c r="N57" s="1062"/>
      <x:c r="O57" s="988"/>
      <x:c r="P57" s="918"/>
      <x:c r="Q57" s="1143"/>
      <x:c r="R57" s="1143"/>
      <x:c r="S57" s="1144">
        <x:v>1190</x:v>
      </x:c>
      <x:c r="T57" s="918"/>
      <x:c r="U57" s="918"/>
      <x:c r="V57" s="918"/>
      <x:c r="W57" s="918"/>
      <x:c r="X57" s="918"/>
      <x:c r="Y57" s="918"/>
      <x:c r="Z57" s="918"/>
      <x:c r="AA57" s="918"/>
    </x:row>
    <x:row r="58" ht="18.600000381469727">
      <x:c r="A58" s="918"/>
      <x:c r="B58" s="1043">
        <x:v>46274</x:v>
      </x:c>
      <x:c r="C58" s="1044"/>
      <x:c r="D58" s="1045" t="s">
        <x:v>154</x:v>
      </x:c>
      <x:c r="E58" s="1111"/>
      <x:c r="F58" s="1112"/>
      <x:c r="G58" s="1113"/>
      <x:c r="H58" s="1114"/>
      <x:c r="I58" s="1050" t="str">
        <x:f t="shared" si="4"/>
      </x:c>
      <x:c r="J58" s="1051"/>
      <x:c r="K58" s="1052" t="str">
        <x:f t="shared" si="3"/>
      </x:c>
      <x:c r="L58" s="1047" t="str">
        <x:f t="shared" si="5"/>
      </x:c>
      <x:c r="M58" s="1047" t="str">
        <x:f t="shared" si="6"/>
      </x:c>
      <x:c r="N58" s="1053">
        <x:f t="shared" si="18"/>
        <x:v>0</x:v>
      </x:c>
      <x:c r="O58" s="988"/>
      <x:c r="P58" s="1153"/>
      <x:c r="Q58" s="918"/>
      <x:c r="R58" s="918"/>
      <x:c r="S58" s="1144" t="n">
        <x:f>S56-S57</x:f>
        <x:v>8605</x:v>
      </x:c>
      <x:c r="T58" s="918"/>
      <x:c r="U58" s="918"/>
      <x:c r="V58" s="918"/>
      <x:c r="W58" s="918"/>
      <x:c r="X58" s="918"/>
      <x:c r="Y58" s="918"/>
      <x:c r="Z58" s="918"/>
      <x:c r="AA58" s="918"/>
    </x:row>
    <x:row r="59" ht="18.600000381469727">
      <x:c r="A59" s="918"/>
      <x:c r="B59" s="1056"/>
      <x:c r="C59" s="1057"/>
      <x:c r="D59" s="1057" t="s">
        <x:v>164</x:v>
      </x:c>
      <x:c r="E59" s="1089"/>
      <x:c r="F59" s="1085"/>
      <x:c r="G59" s="1060"/>
      <x:c r="H59" s="1114"/>
      <x:c r="I59" s="1050" t="str">
        <x:f t="shared" si="4"/>
      </x:c>
      <x:c r="J59" s="1051"/>
      <x:c r="K59" s="1090" t="str">
        <x:f t="shared" si="3"/>
      </x:c>
      <x:c r="L59" s="1059" t="str">
        <x:f t="shared" si="5"/>
      </x:c>
      <x:c r="M59" s="1085" t="str">
        <x:f t="shared" si="6"/>
      </x:c>
      <x:c r="N59" s="1062"/>
      <x:c r="O59" s="988"/>
      <x:c r="P59" s="1143"/>
      <x:c r="Q59" s="918"/>
      <x:c r="R59" s="918"/>
      <x:c r="S59" s="1139" t="n">
        <x:f>(S55-S58)/S55</x:f>
        <x:v>0.10083594566353186</x:v>
      </x:c>
      <x:c r="T59" s="918"/>
      <x:c r="U59" s="918"/>
      <x:c r="V59" s="918"/>
      <x:c r="W59" s="918"/>
      <x:c r="X59" s="918"/>
      <x:c r="Y59" s="918"/>
      <x:c r="Z59" s="918"/>
      <x:c r="AA59" s="918"/>
    </x:row>
    <x:row r="60" ht="18.600000381469727">
      <x:c r="A60" s="918"/>
      <x:c r="B60" s="1043">
        <x:v>46275</x:v>
      </x:c>
      <x:c r="C60" s="1044"/>
      <x:c r="D60" s="1045" t="s">
        <x:v>154</x:v>
      </x:c>
      <x:c r="E60" s="1111"/>
      <x:c r="F60" s="1112"/>
      <x:c r="G60" s="1113"/>
      <x:c r="H60" s="1114"/>
      <x:c r="I60" s="1050" t="str">
        <x:f t="shared" si="4"/>
      </x:c>
      <x:c r="J60" s="1051"/>
      <x:c r="K60" s="1052" t="str">
        <x:f t="shared" si="3"/>
      </x:c>
      <x:c r="L60" s="1047" t="str">
        <x:f t="shared" si="5"/>
      </x:c>
      <x:c r="M60" s="1103" t="n">
        <x:f>IFERROR((K60/12),"")</x:f>
        <x:v>0</x:v>
      </x:c>
      <x:c r="N60" s="1118" t="n">
        <x:f>SUM(L60:L61)</x:f>
        <x:v>0</x:v>
      </x:c>
      <x:c r="O60" s="988"/>
      <x:c r="P60" s="1153"/>
      <x:c r="Q60" s="918"/>
      <x:c r="R60" s="918"/>
      <x:c r="S60" s="918"/>
      <x:c r="T60" s="918"/>
      <x:c r="U60" s="918"/>
      <x:c r="V60" s="918"/>
      <x:c r="W60" s="918"/>
      <x:c r="X60" s="918"/>
      <x:c r="Y60" s="918"/>
      <x:c r="Z60" s="918"/>
      <x:c r="AA60" s="918"/>
    </x:row>
    <x:row r="61" ht="18.600000381469727">
      <x:c r="A61" s="918"/>
      <x:c r="B61" s="1056"/>
      <x:c r="C61" s="1057"/>
      <x:c r="D61" s="1057" t="s">
        <x:v>164</x:v>
      </x:c>
      <x:c r="E61" s="1089"/>
      <x:c r="F61" s="1085"/>
      <x:c r="G61" s="1060"/>
      <x:c r="H61" s="1061"/>
      <x:c r="I61" s="1050" t="str">
        <x:f t="shared" si="4"/>
      </x:c>
      <x:c r="J61" s="1051"/>
      <x:c r="K61" s="1062" t="str">
        <x:f t="shared" si="3"/>
      </x:c>
      <x:c r="L61" s="1059" t="str">
        <x:f t="shared" si="5"/>
      </x:c>
      <x:c r="M61" s="1105" t="str">
        <x:f t="shared" si="6"/>
      </x:c>
      <x:c r="N61" s="1119"/>
      <x:c r="O61" s="988"/>
      <x:c r="P61" s="1153"/>
      <x:c r="Q61" s="918"/>
      <x:c r="R61" s="918"/>
      <x:c r="S61" s="918"/>
      <x:c r="T61" s="918"/>
      <x:c r="U61" s="918"/>
      <x:c r="V61" s="918"/>
      <x:c r="W61" s="918"/>
      <x:c r="X61" s="918"/>
      <x:c r="Y61" s="918"/>
      <x:c r="Z61" s="918"/>
      <x:c r="AA61" s="918"/>
    </x:row>
    <x:row r="62" ht="18.600000381469727">
      <x:c r="A62" s="918"/>
      <x:c r="B62" s="1043">
        <x:v>46276</x:v>
      </x:c>
      <x:c r="C62" s="1044"/>
      <x:c r="D62" s="1045" t="s">
        <x:v>154</x:v>
      </x:c>
      <x:c r="E62" s="1111"/>
      <x:c r="F62" s="1112"/>
      <x:c r="G62" s="1113"/>
      <x:c r="H62" s="1114"/>
      <x:c r="I62" s="1050" t="str">
        <x:f t="shared" si="4"/>
      </x:c>
      <x:c r="J62" s="1051"/>
      <x:c r="K62" s="1052" t="n">
        <x:f t="shared" ref="K62:K63" si="19">IFERROR((F62*I62*J62),"")</x:f>
        <x:v>0</x:v>
      </x:c>
      <x:c r="L62" s="1047" t="n">
        <x:f t="shared" ref="L62:L63" si="20">IFERROR(((F62*I62)*J62)*(1-H62),"")</x:f>
        <x:v>0</x:v>
      </x:c>
      <x:c r="M62" s="1103" t="n">
        <x:f t="shared" ref="M62:M63" si="21">IFERROR((K62/12),"")</x:f>
        <x:v>0</x:v>
      </x:c>
      <x:c r="N62" s="1118" t="n">
        <x:f>SUM(L62:L63)</x:f>
        <x:v>0</x:v>
      </x:c>
      <x:c r="O62" s="988"/>
      <x:c r="P62" s="1153"/>
      <x:c r="Q62" s="918"/>
      <x:c r="R62" s="918"/>
      <x:c r="S62" s="918"/>
      <x:c r="T62" s="918"/>
      <x:c r="U62" s="918"/>
      <x:c r="V62" s="918"/>
      <x:c r="W62" s="918"/>
      <x:c r="X62" s="918"/>
      <x:c r="Y62" s="918"/>
      <x:c r="Z62" s="918"/>
      <x:c r="AA62" s="918"/>
    </x:row>
    <x:row r="63" ht="18.600000381469727">
      <x:c r="A63" s="918"/>
      <x:c r="B63" s="1056"/>
      <x:c r="C63" s="1057"/>
      <x:c r="D63" s="1057" t="s">
        <x:v>164</x:v>
      </x:c>
      <x:c r="E63" s="1089"/>
      <x:c r="F63" s="1085"/>
      <x:c r="G63" s="1060"/>
      <x:c r="H63" s="1061"/>
      <x:c r="I63" s="1050" t="str">
        <x:f t="shared" si="4"/>
      </x:c>
      <x:c r="J63" s="1051"/>
      <x:c r="K63" s="1062" t="str">
        <x:f t="shared" si="19"/>
      </x:c>
      <x:c r="L63" s="1059" t="str">
        <x:f t="shared" si="20"/>
      </x:c>
      <x:c r="M63" s="1105" t="str">
        <x:f t="shared" si="21"/>
      </x:c>
      <x:c r="N63" s="1119"/>
      <x:c r="O63" s="988"/>
      <x:c r="P63" s="1153"/>
      <x:c r="Q63" s="918"/>
      <x:c r="R63" s="918"/>
      <x:c r="S63" s="918"/>
      <x:c r="T63" s="918"/>
      <x:c r="U63" s="918"/>
      <x:c r="V63" s="918"/>
      <x:c r="W63" s="918"/>
      <x:c r="X63" s="918"/>
      <x:c r="Y63" s="918"/>
      <x:c r="Z63" s="918"/>
      <x:c r="AA63" s="918"/>
    </x:row>
    <x:row r="64" ht="18.600000381469727">
      <x:c r="A64" s="918"/>
      <x:c r="B64" s="1043">
        <x:v>46277</x:v>
      </x:c>
      <x:c r="C64" s="1044"/>
      <x:c r="D64" s="1045" t="s">
        <x:v>154</x:v>
      </x:c>
      <x:c r="E64" s="1111"/>
      <x:c r="F64" s="1112"/>
      <x:c r="G64" s="1113"/>
      <x:c r="H64" s="1114"/>
      <x:c r="I64" s="1050" t="str">
        <x:f t="shared" si="4"/>
      </x:c>
      <x:c r="J64" s="1051"/>
      <x:c r="K64" s="1052" t="n">
        <x:f t="shared" ref="K64:K65" si="22">IFERROR((F64*I64*J64),"")</x:f>
        <x:v>0</x:v>
      </x:c>
      <x:c r="L64" s="1047" t="n">
        <x:f t="shared" ref="L64:L65" si="23">IFERROR(((F64*I64)*J64)*(1-H64),"")</x:f>
        <x:v>0</x:v>
      </x:c>
      <x:c r="M64" s="1103" t="n">
        <x:f t="shared" ref="M64:M65" si="24">IFERROR((K64/12),"")</x:f>
        <x:v>0</x:v>
      </x:c>
      <x:c r="N64" s="1118" t="n">
        <x:f>SUM(L64:L65)</x:f>
        <x:v>0</x:v>
      </x:c>
      <x:c r="O64" s="988"/>
      <x:c r="P64" s="1153"/>
      <x:c r="Q64" s="918"/>
      <x:c r="R64" s="918"/>
      <x:c r="S64" s="918"/>
      <x:c r="T64" s="918"/>
      <x:c r="U64" s="918"/>
      <x:c r="V64" s="918"/>
      <x:c r="W64" s="918"/>
      <x:c r="X64" s="918"/>
      <x:c r="Y64" s="918"/>
      <x:c r="Z64" s="918"/>
      <x:c r="AA64" s="918"/>
    </x:row>
    <x:row r="65" ht="18.600000381469727">
      <x:c r="A65" s="918"/>
      <x:c r="B65" s="1056"/>
      <x:c r="C65" s="1057"/>
      <x:c r="D65" s="1057" t="s">
        <x:v>164</x:v>
      </x:c>
      <x:c r="E65" s="1089"/>
      <x:c r="F65" s="1085"/>
      <x:c r="G65" s="1060"/>
      <x:c r="H65" s="1061"/>
      <x:c r="I65" s="1050" t="str">
        <x:f t="shared" si="4"/>
      </x:c>
      <x:c r="J65" s="1051"/>
      <x:c r="K65" s="1062" t="str">
        <x:f t="shared" si="22"/>
      </x:c>
      <x:c r="L65" s="1059" t="str">
        <x:f t="shared" si="23"/>
      </x:c>
      <x:c r="M65" s="1105" t="str">
        <x:f t="shared" si="24"/>
      </x:c>
      <x:c r="N65" s="1119"/>
      <x:c r="O65" s="988"/>
      <x:c r="P65" s="1153"/>
      <x:c r="Q65" s="918"/>
      <x:c r="R65" s="918"/>
      <x:c r="S65" s="918"/>
      <x:c r="T65" s="918"/>
      <x:c r="U65" s="918"/>
      <x:c r="V65" s="918"/>
      <x:c r="W65" s="918"/>
      <x:c r="X65" s="918"/>
      <x:c r="Y65" s="918"/>
      <x:c r="Z65" s="918"/>
      <x:c r="AA65" s="918"/>
    </x:row>
    <x:row r="66" ht="18.600000381469727">
      <x:c r="A66" s="918"/>
      <x:c r="B66" s="1043">
        <x:v>46278</x:v>
      </x:c>
      <x:c r="C66" s="1044"/>
      <x:c r="D66" s="1045" t="s">
        <x:v>154</x:v>
      </x:c>
      <x:c r="E66" s="1111"/>
      <x:c r="F66" s="1112"/>
      <x:c r="G66" s="1113"/>
      <x:c r="H66" s="1114"/>
      <x:c r="I66" s="1050" t="str">
        <x:f t="shared" si="4"/>
      </x:c>
      <x:c r="J66" s="1051"/>
      <x:c r="K66" s="1052" t="n">
        <x:f t="shared" ref="K66:K67" si="25">IFERROR((F66*I66*J66),"")</x:f>
        <x:v>0</x:v>
      </x:c>
      <x:c r="L66" s="1047" t="n">
        <x:f t="shared" ref="L66:L67" si="26">IFERROR(((F66*I66)*J66)*(1-H66),"")</x:f>
        <x:v>0</x:v>
      </x:c>
      <x:c r="M66" s="1103" t="n">
        <x:f t="shared" ref="M66:M67" si="27">IFERROR((K66/12),"")</x:f>
        <x:v>0</x:v>
      </x:c>
      <x:c r="N66" s="1118" t="n">
        <x:f>SUM(L66:L67)</x:f>
        <x:v>0</x:v>
      </x:c>
      <x:c r="O66" s="988"/>
      <x:c r="P66" s="1153"/>
      <x:c r="Q66" s="918"/>
      <x:c r="R66" s="918"/>
      <x:c r="S66" s="918"/>
      <x:c r="T66" s="918"/>
      <x:c r="U66" s="918"/>
      <x:c r="V66" s="918"/>
      <x:c r="W66" s="918"/>
      <x:c r="X66" s="918"/>
      <x:c r="Y66" s="918"/>
      <x:c r="Z66" s="918"/>
      <x:c r="AA66" s="918"/>
    </x:row>
    <x:row r="67" ht="18.600000381469727">
      <x:c r="A67" s="918"/>
      <x:c r="B67" s="1056"/>
      <x:c r="C67" s="1057"/>
      <x:c r="D67" s="1057" t="s">
        <x:v>164</x:v>
      </x:c>
      <x:c r="E67" s="1089"/>
      <x:c r="F67" s="1085"/>
      <x:c r="G67" s="1060"/>
      <x:c r="H67" s="1061"/>
      <x:c r="I67" s="1050" t="str">
        <x:f t="shared" si="4"/>
      </x:c>
      <x:c r="J67" s="1051"/>
      <x:c r="K67" s="1062" t="str">
        <x:f t="shared" si="25"/>
      </x:c>
      <x:c r="L67" s="1059" t="str">
        <x:f t="shared" si="26"/>
      </x:c>
      <x:c r="M67" s="1105" t="str">
        <x:f t="shared" si="27"/>
      </x:c>
      <x:c r="N67" s="1119"/>
      <x:c r="O67" s="988"/>
      <x:c r="P67" s="1153"/>
      <x:c r="Q67" s="918"/>
      <x:c r="R67" s="918"/>
      <x:c r="S67" s="918"/>
      <x:c r="T67" s="918"/>
      <x:c r="U67" s="918"/>
      <x:c r="V67" s="918"/>
      <x:c r="W67" s="918"/>
      <x:c r="X67" s="918"/>
      <x:c r="Y67" s="918"/>
      <x:c r="Z67" s="918"/>
      <x:c r="AA67" s="918"/>
    </x:row>
    <x:row r="68" ht="18.600000381469727">
      <x:c r="A68" s="918"/>
      <x:c r="B68" s="1043">
        <x:v>46279</x:v>
      </x:c>
      <x:c r="C68" s="1044"/>
      <x:c r="D68" s="1045" t="s">
        <x:v>154</x:v>
      </x:c>
      <x:c r="E68" s="1111"/>
      <x:c r="F68" s="1112"/>
      <x:c r="G68" s="1113"/>
      <x:c r="H68" s="1114"/>
      <x:c r="I68" s="1050" t="str">
        <x:f t="shared" si="4"/>
      </x:c>
      <x:c r="J68" s="1051"/>
      <x:c r="K68" s="1052" t="n">
        <x:f t="shared" ref="K68:K75" si="28">IFERROR((F68*I68*J68),"")</x:f>
        <x:v>0</x:v>
      </x:c>
      <x:c r="L68" s="1047" t="n">
        <x:f t="shared" ref="L68:L75" si="29">IFERROR(((F68*I68)*J68)*(1-H68),"")</x:f>
        <x:v>0</x:v>
      </x:c>
      <x:c r="M68" s="1103" t="n">
        <x:f t="shared" ref="M68:M75" si="30">IFERROR((K68/12),"")</x:f>
        <x:v>0</x:v>
      </x:c>
      <x:c r="N68" s="1118" t="n">
        <x:f t="shared" ref="N68" si="31">SUM(L68:L69)</x:f>
        <x:v>0</x:v>
      </x:c>
      <x:c r="O68" s="988"/>
      <x:c r="P68" s="1153"/>
      <x:c r="Q68" s="918"/>
      <x:c r="R68" s="918"/>
      <x:c r="S68" s="918"/>
      <x:c r="T68" s="918"/>
      <x:c r="U68" s="918"/>
      <x:c r="V68" s="918"/>
      <x:c r="W68" s="918"/>
      <x:c r="X68" s="918"/>
      <x:c r="Y68" s="918"/>
      <x:c r="Z68" s="918"/>
      <x:c r="AA68" s="918"/>
    </x:row>
    <x:row r="69" ht="18.600000381469727">
      <x:c r="A69" s="918"/>
      <x:c r="B69" s="1056"/>
      <x:c r="C69" s="1057"/>
      <x:c r="D69" s="1057" t="s">
        <x:v>164</x:v>
      </x:c>
      <x:c r="E69" s="1089"/>
      <x:c r="F69" s="1085"/>
      <x:c r="G69" s="1060"/>
      <x:c r="H69" s="1061"/>
      <x:c r="I69" s="1050" t="str">
        <x:f t="shared" si="4"/>
      </x:c>
      <x:c r="J69" s="1051"/>
      <x:c r="K69" s="1062" t="str">
        <x:f t="shared" si="28"/>
      </x:c>
      <x:c r="L69" s="1059" t="str">
        <x:f t="shared" si="29"/>
      </x:c>
      <x:c r="M69" s="1105" t="str">
        <x:f t="shared" si="30"/>
      </x:c>
      <x:c r="N69" s="1119"/>
      <x:c r="O69" s="988"/>
      <x:c r="P69" s="1153"/>
      <x:c r="Q69" s="918"/>
      <x:c r="R69" s="918"/>
      <x:c r="S69" s="918"/>
      <x:c r="T69" s="918"/>
      <x:c r="U69" s="918"/>
      <x:c r="V69" s="918"/>
      <x:c r="W69" s="918"/>
      <x:c r="X69" s="918"/>
      <x:c r="Y69" s="918"/>
      <x:c r="Z69" s="918"/>
      <x:c r="AA69" s="918"/>
    </x:row>
    <x:row r="70" ht="18.600000381469727">
      <x:c r="A70" s="918"/>
      <x:c r="B70" s="1043">
        <x:v>46280</x:v>
      </x:c>
      <x:c r="C70" s="1044"/>
      <x:c r="D70" s="1045" t="s">
        <x:v>154</x:v>
      </x:c>
      <x:c r="E70" s="1111"/>
      <x:c r="F70" s="1112"/>
      <x:c r="G70" s="1113"/>
      <x:c r="H70" s="1114"/>
      <x:c r="I70" s="1050" t="str">
        <x:f t="shared" si="4"/>
      </x:c>
      <x:c r="J70" s="1051"/>
      <x:c r="K70" s="1052" t="str">
        <x:f t="shared" si="28"/>
      </x:c>
      <x:c r="L70" s="1047" t="str">
        <x:f t="shared" si="29"/>
      </x:c>
      <x:c r="M70" s="1103" t="str">
        <x:f t="shared" si="30"/>
      </x:c>
      <x:c r="N70" s="1118" t="n">
        <x:f t="shared" ref="N70" si="32">SUM(L70:L71)</x:f>
        <x:v>0</x:v>
      </x:c>
      <x:c r="O70" s="988"/>
      <x:c r="P70" s="1153"/>
      <x:c r="Q70" s="918"/>
      <x:c r="R70" s="918"/>
      <x:c r="S70" s="918"/>
      <x:c r="T70" s="918"/>
      <x:c r="U70" s="918"/>
      <x:c r="V70" s="918"/>
      <x:c r="W70" s="918"/>
      <x:c r="X70" s="918"/>
      <x:c r="Y70" s="918"/>
      <x:c r="Z70" s="918"/>
      <x:c r="AA70" s="918"/>
    </x:row>
    <x:row r="71" ht="18.600000381469727">
      <x:c r="A71" s="918"/>
      <x:c r="B71" s="1056"/>
      <x:c r="C71" s="1057"/>
      <x:c r="D71" s="1057" t="s">
        <x:v>164</x:v>
      </x:c>
      <x:c r="E71" s="1089"/>
      <x:c r="F71" s="1085"/>
      <x:c r="G71" s="1060"/>
      <x:c r="H71" s="1061"/>
      <x:c r="I71" s="1050" t="str">
        <x:f t="shared" si="4"/>
      </x:c>
      <x:c r="J71" s="1051"/>
      <x:c r="K71" s="1062" t="str">
        <x:f t="shared" si="28"/>
      </x:c>
      <x:c r="L71" s="1059" t="str">
        <x:f t="shared" si="29"/>
      </x:c>
      <x:c r="M71" s="1105" t="str">
        <x:f t="shared" si="30"/>
      </x:c>
      <x:c r="N71" s="1119"/>
      <x:c r="O71" s="988"/>
      <x:c r="P71" s="1153"/>
      <x:c r="Q71" s="918"/>
      <x:c r="R71" s="918"/>
      <x:c r="S71" s="918"/>
      <x:c r="T71" s="918"/>
      <x:c r="U71" s="918"/>
      <x:c r="V71" s="918"/>
      <x:c r="W71" s="918"/>
      <x:c r="X71" s="918"/>
      <x:c r="Y71" s="918"/>
      <x:c r="Z71" s="918"/>
      <x:c r="AA71" s="918"/>
    </x:row>
    <x:row r="72" ht="18.600000381469727">
      <x:c r="A72" s="918"/>
      <x:c r="B72" s="1043">
        <x:v>46281</x:v>
      </x:c>
      <x:c r="C72" s="1044"/>
      <x:c r="D72" s="1045" t="s">
        <x:v>154</x:v>
      </x:c>
      <x:c r="E72" s="1111"/>
      <x:c r="F72" s="1112"/>
      <x:c r="G72" s="1113"/>
      <x:c r="H72" s="1114"/>
      <x:c r="I72" s="1050" t="str">
        <x:f t="shared" si="4"/>
      </x:c>
      <x:c r="J72" s="1051"/>
      <x:c r="K72" s="1052" t="str">
        <x:f t="shared" si="28"/>
      </x:c>
      <x:c r="L72" s="1047" t="str">
        <x:f t="shared" si="29"/>
      </x:c>
      <x:c r="M72" s="1103" t="str">
        <x:f t="shared" si="30"/>
      </x:c>
      <x:c r="N72" s="1118" t="n">
        <x:f t="shared" ref="N72" si="33">SUM(L72:L73)</x:f>
        <x:v>0</x:v>
      </x:c>
      <x:c r="O72" s="988"/>
      <x:c r="P72" s="1153"/>
      <x:c r="Q72" s="918"/>
      <x:c r="R72" s="918"/>
      <x:c r="S72" s="918"/>
      <x:c r="T72" s="918"/>
      <x:c r="U72" s="918"/>
      <x:c r="V72" s="918"/>
      <x:c r="W72" s="918"/>
      <x:c r="X72" s="918"/>
      <x:c r="Y72" s="918"/>
      <x:c r="Z72" s="918"/>
      <x:c r="AA72" s="918"/>
    </x:row>
    <x:row r="73" ht="18.600000381469727">
      <x:c r="A73" s="918"/>
      <x:c r="B73" s="1056"/>
      <x:c r="C73" s="1057"/>
      <x:c r="D73" s="1057" t="s">
        <x:v>164</x:v>
      </x:c>
      <x:c r="E73" s="1089"/>
      <x:c r="F73" s="1085"/>
      <x:c r="G73" s="1060"/>
      <x:c r="H73" s="1061"/>
      <x:c r="I73" s="1050" t="str">
        <x:f t="shared" si="4"/>
      </x:c>
      <x:c r="J73" s="1051"/>
      <x:c r="K73" s="1062" t="str">
        <x:f t="shared" si="28"/>
      </x:c>
      <x:c r="L73" s="1059" t="str">
        <x:f t="shared" si="29"/>
      </x:c>
      <x:c r="M73" s="1105" t="str">
        <x:f t="shared" si="30"/>
      </x:c>
      <x:c r="N73" s="1119"/>
      <x:c r="O73" s="988"/>
      <x:c r="P73" s="1153"/>
      <x:c r="Q73" s="918"/>
      <x:c r="R73" s="918"/>
      <x:c r="S73" s="918"/>
      <x:c r="T73" s="918"/>
      <x:c r="U73" s="918"/>
      <x:c r="V73" s="918"/>
      <x:c r="W73" s="918"/>
      <x:c r="X73" s="918"/>
      <x:c r="Y73" s="918"/>
      <x:c r="Z73" s="918"/>
      <x:c r="AA73" s="918"/>
    </x:row>
    <x:row r="74" ht="18.600000381469727">
      <x:c r="A74" s="918"/>
      <x:c r="B74" s="1043">
        <x:v>46282</x:v>
      </x:c>
      <x:c r="C74" s="1044"/>
      <x:c r="D74" s="1045" t="s">
        <x:v>154</x:v>
      </x:c>
      <x:c r="E74" s="1111"/>
      <x:c r="F74" s="1112"/>
      <x:c r="G74" s="1113"/>
      <x:c r="H74" s="1114"/>
      <x:c r="I74" s="1050" t="str">
        <x:f t="shared" si="4"/>
      </x:c>
      <x:c r="J74" s="1051"/>
      <x:c r="K74" s="1052" t="str">
        <x:f t="shared" si="28"/>
      </x:c>
      <x:c r="L74" s="1047" t="str">
        <x:f t="shared" si="29"/>
      </x:c>
      <x:c r="M74" s="1103" t="str">
        <x:f t="shared" si="30"/>
      </x:c>
      <x:c r="N74" s="1118" t="n">
        <x:f t="shared" ref="N74" si="34">SUM(L74:L75)</x:f>
        <x:v>0</x:v>
      </x:c>
      <x:c r="O74" s="988"/>
      <x:c r="P74" s="1153"/>
      <x:c r="Q74" s="918"/>
      <x:c r="R74" s="918"/>
      <x:c r="S74" s="918"/>
      <x:c r="T74" s="918"/>
      <x:c r="U74" s="918"/>
      <x:c r="V74" s="918"/>
      <x:c r="W74" s="918"/>
      <x:c r="X74" s="918"/>
      <x:c r="Y74" s="918"/>
      <x:c r="Z74" s="918"/>
      <x:c r="AA74" s="918"/>
    </x:row>
    <x:row r="75" ht="18.600000381469727">
      <x:c r="A75" s="918"/>
      <x:c r="B75" s="1056"/>
      <x:c r="C75" s="1057"/>
      <x:c r="D75" s="1057" t="s">
        <x:v>164</x:v>
      </x:c>
      <x:c r="E75" s="1089"/>
      <x:c r="F75" s="1085"/>
      <x:c r="G75" s="1060"/>
      <x:c r="H75" s="1061"/>
      <x:c r="I75" s="1050" t="str">
        <x:f t="shared" si="4"/>
      </x:c>
      <x:c r="J75" s="1051"/>
      <x:c r="K75" s="1062" t="str">
        <x:f t="shared" si="28"/>
      </x:c>
      <x:c r="L75" s="1059" t="str">
        <x:f t="shared" si="29"/>
      </x:c>
      <x:c r="M75" s="1105" t="str">
        <x:f t="shared" si="30"/>
      </x:c>
      <x:c r="N75" s="1119"/>
      <x:c r="O75" s="988"/>
      <x:c r="P75" s="1153"/>
      <x:c r="Q75" s="918"/>
      <x:c r="R75" s="918"/>
      <x:c r="S75" s="918"/>
      <x:c r="T75" s="918"/>
      <x:c r="U75" s="918"/>
      <x:c r="V75" s="918"/>
      <x:c r="W75" s="918"/>
      <x:c r="X75" s="918"/>
      <x:c r="Y75" s="918"/>
      <x:c r="Z75" s="918"/>
      <x:c r="AA75" s="918"/>
    </x:row>
    <x:row r="76" ht="18.600000381469727">
      <x:c r="A76" s="918"/>
      <x:c r="B76" s="1043">
        <x:v>46283</x:v>
      </x:c>
      <x:c r="C76" s="1044"/>
      <x:c r="D76" s="1045" t="s">
        <x:v>154</x:v>
      </x:c>
      <x:c r="E76" s="1111"/>
      <x:c r="F76" s="1112"/>
      <x:c r="G76" s="1113"/>
      <x:c r="H76" s="1114"/>
      <x:c r="I76" s="1050" t="str">
        <x:f t="shared" si="4"/>
      </x:c>
      <x:c r="J76" s="1051"/>
      <x:c r="K76" s="1052" t="n">
        <x:f t="shared" ref="K76:K79" si="35">IFERROR((F76*I76*J76),"")</x:f>
        <x:v>0</x:v>
      </x:c>
      <x:c r="L76" s="1047" t="n">
        <x:f>IFERROR(((F76*I76)*J76)*(1-H76),"")</x:f>
        <x:v>0</x:v>
      </x:c>
      <x:c r="M76" s="1103" t="n">
        <x:f t="shared" ref="M76:M79" si="36">IFERROR((K76/12),"")</x:f>
        <x:v>0</x:v>
      </x:c>
      <x:c r="N76" s="1118" t="n">
        <x:f>SUM(L76:L77)</x:f>
        <x:v>0</x:v>
      </x:c>
      <x:c r="O76" s="988"/>
      <x:c r="P76" s="1153"/>
      <x:c r="Q76" s="918"/>
      <x:c r="R76" s="918"/>
      <x:c r="S76" s="918"/>
      <x:c r="T76" s="918"/>
      <x:c r="U76" s="918"/>
      <x:c r="V76" s="918"/>
      <x:c r="W76" s="918"/>
      <x:c r="X76" s="918"/>
      <x:c r="Y76" s="918"/>
      <x:c r="Z76" s="918"/>
      <x:c r="AA76" s="918"/>
    </x:row>
    <x:row r="77" ht="18.600000381469727">
      <x:c r="A77" s="918"/>
      <x:c r="B77" s="1056"/>
      <x:c r="C77" s="1057"/>
      <x:c r="D77" s="1057" t="s">
        <x:v>164</x:v>
      </x:c>
      <x:c r="E77" s="1089"/>
      <x:c r="F77" s="1085"/>
      <x:c r="G77" s="1060"/>
      <x:c r="H77" s="1061"/>
      <x:c r="I77" s="1050" t="str">
        <x:f t="shared" si="4"/>
      </x:c>
      <x:c r="J77" s="1051"/>
      <x:c r="K77" s="1062" t="str">
        <x:f t="shared" si="35"/>
      </x:c>
      <x:c r="L77" s="1059" t="n">
        <x:f t="shared" ref="L77:L79" si="37">IFERROR(((F77*I77)*J77)*(1-H77),"")</x:f>
        <x:v>0</x:v>
      </x:c>
      <x:c r="M77" s="1105" t="str">
        <x:f t="shared" si="36"/>
      </x:c>
      <x:c r="N77" s="1119"/>
      <x:c r="O77" s="988"/>
      <x:c r="P77" s="1153"/>
      <x:c r="Q77" s="918"/>
      <x:c r="R77" s="918"/>
      <x:c r="S77" s="918"/>
      <x:c r="T77" s="918"/>
      <x:c r="U77" s="918"/>
      <x:c r="V77" s="918"/>
      <x:c r="W77" s="918"/>
      <x:c r="X77" s="918"/>
      <x:c r="Y77" s="918"/>
      <x:c r="Z77" s="918"/>
      <x:c r="AA77" s="918"/>
    </x:row>
    <x:row r="78" ht="18.600000381469727">
      <x:c r="A78" s="918"/>
      <x:c r="B78" s="1043">
        <x:v>46284</x:v>
      </x:c>
      <x:c r="C78" s="1044"/>
      <x:c r="D78" s="1045" t="s">
        <x:v>154</x:v>
      </x:c>
      <x:c r="E78" s="1111"/>
      <x:c r="F78" s="1112"/>
      <x:c r="G78" s="1113"/>
      <x:c r="H78" s="1114"/>
      <x:c r="I78" s="1050" t="str">
        <x:f t="shared" si="4"/>
      </x:c>
      <x:c r="J78" s="1051"/>
      <x:c r="K78" s="1052" t="str">
        <x:f t="shared" si="35"/>
      </x:c>
      <x:c r="L78" s="1047" t="str">
        <x:f t="shared" si="37"/>
      </x:c>
      <x:c r="M78" s="1103" t="str">
        <x:f t="shared" si="36"/>
      </x:c>
      <x:c r="N78" s="1118" t="n">
        <x:f t="shared" ref="N78" si="38">SUM(L78:L79)</x:f>
        <x:v>0</x:v>
      </x:c>
      <x:c r="O78" s="988"/>
      <x:c r="P78" s="1153"/>
      <x:c r="Q78" s="918"/>
      <x:c r="R78" s="918"/>
      <x:c r="S78" s="918"/>
      <x:c r="T78" s="918"/>
      <x:c r="U78" s="918"/>
      <x:c r="V78" s="918"/>
      <x:c r="W78" s="918"/>
      <x:c r="X78" s="918"/>
      <x:c r="Y78" s="918"/>
      <x:c r="Z78" s="918"/>
      <x:c r="AA78" s="918"/>
    </x:row>
    <x:row r="79" ht="18.600000381469727">
      <x:c r="A79" s="918"/>
      <x:c r="B79" s="1056"/>
      <x:c r="C79" s="1057"/>
      <x:c r="D79" s="1057" t="s">
        <x:v>164</x:v>
      </x:c>
      <x:c r="E79" s="1089"/>
      <x:c r="F79" s="1085"/>
      <x:c r="G79" s="1060"/>
      <x:c r="H79" s="1061"/>
      <x:c r="I79" s="1050" t="str">
        <x:f t="shared" si="4"/>
      </x:c>
      <x:c r="J79" s="1051"/>
      <x:c r="K79" s="1062" t="str">
        <x:f t="shared" si="35"/>
      </x:c>
      <x:c r="L79" s="1059" t="str">
        <x:f t="shared" si="37"/>
      </x:c>
      <x:c r="M79" s="1105" t="str">
        <x:f t="shared" si="36"/>
      </x:c>
      <x:c r="N79" s="1119"/>
      <x:c r="O79" s="988"/>
      <x:c r="P79" s="1153"/>
      <x:c r="Q79" s="918"/>
      <x:c r="R79" s="918"/>
      <x:c r="S79" s="918"/>
      <x:c r="T79" s="918"/>
      <x:c r="U79" s="918"/>
      <x:c r="V79" s="918"/>
      <x:c r="W79" s="918"/>
      <x:c r="X79" s="918"/>
      <x:c r="Y79" s="918"/>
      <x:c r="Z79" s="918"/>
      <x:c r="AA79" s="918"/>
    </x:row>
    <x:row r="80" ht="18.600000381469727">
      <x:c r="A80" s="918"/>
      <x:c r="B80" s="1043">
        <x:v>46285</x:v>
      </x:c>
      <x:c r="C80" s="1044"/>
      <x:c r="D80" s="1045" t="s">
        <x:v>154</x:v>
      </x:c>
      <x:c r="E80" s="1111"/>
      <x:c r="F80" s="1112"/>
      <x:c r="G80" s="1113"/>
      <x:c r="H80" s="1114"/>
      <x:c r="I80" s="1050" t="str">
        <x:f t="shared" si="4"/>
      </x:c>
      <x:c r="J80" s="1051"/>
      <x:c r="K80" s="1052" t="n">
        <x:f t="shared" ref="K80:K83" si="39">IFERROR((F80*I80*J80),"")</x:f>
        <x:v>0</x:v>
      </x:c>
      <x:c r="L80" s="1047" t="n">
        <x:f t="shared" ref="L80:L83" si="40">IFERROR(((F80*I80)*J80)*(1-H80),"")</x:f>
        <x:v>0</x:v>
      </x:c>
      <x:c r="M80" s="1103" t="n">
        <x:f t="shared" ref="M80:M83" si="41">IFERROR((K80/12),"")</x:f>
        <x:v>0</x:v>
      </x:c>
      <x:c r="N80" s="1118" t="n">
        <x:f t="shared" ref="N80" si="42">SUM(L80:L81)</x:f>
        <x:v>0</x:v>
      </x:c>
      <x:c r="O80" s="988"/>
      <x:c r="P80" s="1153"/>
      <x:c r="Q80" s="918"/>
      <x:c r="R80" s="918"/>
      <x:c r="S80" s="918"/>
      <x:c r="T80" s="918"/>
      <x:c r="U80" s="918"/>
      <x:c r="V80" s="918"/>
      <x:c r="W80" s="918"/>
      <x:c r="X80" s="918"/>
      <x:c r="Y80" s="918"/>
      <x:c r="Z80" s="918"/>
      <x:c r="AA80" s="918"/>
    </x:row>
    <x:row r="81" ht="18.600000381469727">
      <x:c r="A81" s="918"/>
      <x:c r="B81" s="1056"/>
      <x:c r="C81" s="1057"/>
      <x:c r="D81" s="1057" t="s">
        <x:v>164</x:v>
      </x:c>
      <x:c r="E81" s="1089"/>
      <x:c r="F81" s="1085"/>
      <x:c r="G81" s="1060"/>
      <x:c r="H81" s="1061"/>
      <x:c r="I81" s="1050" t="str">
        <x:f t="shared" si="4"/>
      </x:c>
      <x:c r="J81" s="1051"/>
      <x:c r="K81" s="1062" t="str">
        <x:f t="shared" si="39"/>
      </x:c>
      <x:c r="L81" s="1059" t="str">
        <x:f t="shared" si="40"/>
      </x:c>
      <x:c r="M81" s="1105" t="str">
        <x:f t="shared" si="41"/>
      </x:c>
      <x:c r="N81" s="1119"/>
      <x:c r="O81" s="988"/>
      <x:c r="P81" s="1153"/>
      <x:c r="Q81" s="918"/>
      <x:c r="R81" s="918"/>
      <x:c r="S81" s="918"/>
      <x:c r="T81" s="918"/>
      <x:c r="U81" s="918"/>
      <x:c r="V81" s="918"/>
      <x:c r="W81" s="918"/>
      <x:c r="X81" s="918"/>
      <x:c r="Y81" s="918"/>
      <x:c r="Z81" s="918"/>
      <x:c r="AA81" s="918"/>
    </x:row>
    <x:row r="82" ht="18.600000381469727">
      <x:c r="A82" s="918"/>
      <x:c r="B82" s="1043">
        <x:v>46286</x:v>
      </x:c>
      <x:c r="C82" s="1044"/>
      <x:c r="D82" s="1045" t="s">
        <x:v>154</x:v>
      </x:c>
      <x:c r="E82" s="1111"/>
      <x:c r="F82" s="1112"/>
      <x:c r="G82" s="1113"/>
      <x:c r="H82" s="1114"/>
      <x:c r="I82" s="1050" t="str">
        <x:f t="shared" si="4"/>
      </x:c>
      <x:c r="J82" s="1051"/>
      <x:c r="K82" s="1052" t="str">
        <x:f t="shared" si="39"/>
      </x:c>
      <x:c r="L82" s="1047" t="str">
        <x:f t="shared" si="40"/>
      </x:c>
      <x:c r="M82" s="1103" t="str">
        <x:f t="shared" si="41"/>
      </x:c>
      <x:c r="N82" s="1118" t="n">
        <x:f t="shared" ref="N82" si="43">SUM(L82:L83)</x:f>
        <x:v>0</x:v>
      </x:c>
      <x:c r="O82" s="988"/>
      <x:c r="P82" s="1153"/>
      <x:c r="Q82" s="918"/>
      <x:c r="R82" s="918"/>
      <x:c r="S82" s="918"/>
      <x:c r="T82" s="918"/>
      <x:c r="U82" s="918"/>
      <x:c r="V82" s="918"/>
      <x:c r="W82" s="918"/>
      <x:c r="X82" s="918"/>
      <x:c r="Y82" s="918"/>
      <x:c r="Z82" s="918"/>
      <x:c r="AA82" s="918"/>
    </x:row>
    <x:row r="83" ht="18.600000381469727">
      <x:c r="A83" s="918"/>
      <x:c r="B83" s="1056"/>
      <x:c r="C83" s="1057"/>
      <x:c r="D83" s="1057" t="s">
        <x:v>164</x:v>
      </x:c>
      <x:c r="E83" s="1089"/>
      <x:c r="F83" s="1085"/>
      <x:c r="G83" s="1060"/>
      <x:c r="H83" s="1061"/>
      <x:c r="I83" s="1050" t="str">
        <x:f t="shared" si="4"/>
      </x:c>
      <x:c r="J83" s="1051"/>
      <x:c r="K83" s="1062" t="str">
        <x:f t="shared" si="39"/>
      </x:c>
      <x:c r="L83" s="1059" t="str">
        <x:f t="shared" si="40"/>
      </x:c>
      <x:c r="M83" s="1105" t="str">
        <x:f t="shared" si="41"/>
      </x:c>
      <x:c r="N83" s="1119"/>
      <x:c r="O83" s="988"/>
      <x:c r="P83" s="1153"/>
      <x:c r="Q83" s="918"/>
      <x:c r="R83" s="918"/>
      <x:c r="S83" s="918"/>
      <x:c r="T83" s="918"/>
      <x:c r="U83" s="918"/>
      <x:c r="V83" s="918"/>
      <x:c r="W83" s="918"/>
      <x:c r="X83" s="918"/>
      <x:c r="Y83" s="918"/>
      <x:c r="Z83" s="918"/>
      <x:c r="AA83" s="918"/>
    </x:row>
    <x:row r="84" ht="18.600000381469727">
      <x:c r="A84" s="918"/>
      <x:c r="B84" s="1043">
        <x:v>46287</x:v>
      </x:c>
      <x:c r="C84" s="1044"/>
      <x:c r="D84" s="1045" t="s">
        <x:v>154</x:v>
      </x:c>
      <x:c r="E84" s="1111"/>
      <x:c r="F84" s="1112"/>
      <x:c r="G84" s="1113"/>
      <x:c r="H84" s="1114"/>
      <x:c r="I84" s="1050" t="str">
        <x:f t="shared" si="4"/>
      </x:c>
      <x:c r="J84" s="1051"/>
      <x:c r="K84" s="1052" t="n">
        <x:f t="shared" ref="K84:K85" si="44">IFERROR((F84*I84*J84),"")</x:f>
        <x:v>0</x:v>
      </x:c>
      <x:c r="L84" s="1047" t="n">
        <x:f t="shared" ref="L84:L85" si="45">IFERROR(((F84*I84)*J84)*(1-H84),"")</x:f>
        <x:v>0</x:v>
      </x:c>
      <x:c r="M84" s="1103" t="n">
        <x:f t="shared" ref="M84:M85" si="46">IFERROR((K84/12),"")</x:f>
        <x:v>0</x:v>
      </x:c>
      <x:c r="N84" s="1118" t="n">
        <x:f t="shared" ref="N84" si="47">SUM(L84:L85)</x:f>
        <x:v>0</x:v>
      </x:c>
      <x:c r="O84" s="988"/>
      <x:c r="P84" s="1153"/>
      <x:c r="Q84" s="918"/>
      <x:c r="R84" s="918"/>
      <x:c r="S84" s="918"/>
      <x:c r="T84" s="918"/>
      <x:c r="U84" s="918"/>
      <x:c r="V84" s="918"/>
      <x:c r="W84" s="918"/>
      <x:c r="X84" s="918"/>
      <x:c r="Y84" s="918"/>
      <x:c r="Z84" s="918"/>
      <x:c r="AA84" s="918"/>
    </x:row>
    <x:row r="85" ht="18.600000381469727">
      <x:c r="A85" s="918"/>
      <x:c r="B85" s="1056"/>
      <x:c r="C85" s="1057"/>
      <x:c r="D85" s="1057" t="s">
        <x:v>164</x:v>
      </x:c>
      <x:c r="E85" s="1089"/>
      <x:c r="F85" s="1085"/>
      <x:c r="G85" s="1060"/>
      <x:c r="H85" s="1061"/>
      <x:c r="I85" s="1050" t="str">
        <x:f t="shared" si="4"/>
      </x:c>
      <x:c r="J85" s="1051"/>
      <x:c r="K85" s="1062" t="str">
        <x:f t="shared" si="44"/>
      </x:c>
      <x:c r="L85" s="1059" t="str">
        <x:f t="shared" si="45"/>
      </x:c>
      <x:c r="M85" s="1105" t="str">
        <x:f t="shared" si="46"/>
      </x:c>
      <x:c r="N85" s="1119"/>
      <x:c r="O85" s="988"/>
      <x:c r="P85" s="1153"/>
      <x:c r="Q85" s="918"/>
      <x:c r="R85" s="918"/>
      <x:c r="S85" s="918"/>
      <x:c r="T85" s="918"/>
      <x:c r="U85" s="918"/>
      <x:c r="V85" s="918"/>
      <x:c r="W85" s="918"/>
      <x:c r="X85" s="918"/>
      <x:c r="Y85" s="918"/>
      <x:c r="Z85" s="918"/>
      <x:c r="AA85" s="918"/>
    </x:row>
    <x:row r="86" ht="18">
      <x:c r="A86" s="918"/>
      <x:c r="B86" s="1120" t="s">
        <x:v>209</x:v>
      </x:c>
      <x:c r="C86" s="1121"/>
      <x:c r="D86" s="1121"/>
      <x:c r="E86" s="1122"/>
      <x:c r="F86" s="1123" t="n">
        <x:f>AVERAGE(F6:F85)</x:f>
        <x:v>232.46666666666667</x:v>
      </x:c>
      <x:c r="G86" s="1124"/>
      <x:c r="H86" s="1125" t="n">
        <x:f>AVERAGE(H6:H83)</x:f>
        <x:v>0.11933333333333337</x:v>
      </x:c>
      <x:c r="I86" s="1126" t="str">
        <x:f t="shared" si="4"/>
      </x:c>
      <x:c r="J86" s="1127"/>
      <x:c r="K86" s="1128" t="n">
        <x:f>AVERAGE(K6:K67)</x:f>
        <x:v>115.25619047619048</x:v>
      </x:c>
      <x:c r="L86" s="1123" t="n">
        <x:f>AVERAGE(L6:L79)</x:f>
        <x:v>82.50342692307694</x:v>
      </x:c>
      <x:c r="M86" s="1129" t="n">
        <x:f>AVERAGE(M6:M16)</x:f>
        <x:v>9.133035714285715</x:v>
      </x:c>
      <x:c r="N86" s="1130" t="n">
        <x:f>AVERAGE(N6:N83)</x:f>
        <x:v>55.00228461538463</x:v>
      </x:c>
      <x:c r="O86" s="988"/>
      <x:c r="P86" s="918"/>
      <x:c r="Q86" s="918"/>
      <x:c r="R86" s="918"/>
      <x:c r="S86" s="1143"/>
      <x:c r="T86" s="918"/>
      <x:c r="U86" s="918"/>
      <x:c r="V86" s="918"/>
      <x:c r="W86" s="918"/>
      <x:c r="X86" s="918"/>
      <x:c r="Y86" s="918"/>
      <x:c r="Z86" s="918"/>
      <x:c r="AA86" s="918"/>
    </x:row>
    <x:row r="87" ht="18.600000381469727">
      <x:c r="A87" s="918"/>
      <x:c r="B87" s="2151" t="s">
        <x:v>59</x:v>
      </x:c>
      <x:c r="C87" s="1159"/>
      <x:c r="D87" s="1160"/>
      <x:c r="E87" s="1160"/>
      <x:c r="F87" s="1134" t="n">
        <x:f>SUM(F6:F83)</x:f>
        <x:v>3487</x:v>
      </x:c>
      <x:c r="G87" s="1160"/>
      <x:c r="H87" s="1135"/>
      <x:c r="I87" s="1135"/>
      <x:c r="J87" s="1160"/>
      <x:c r="K87" s="1161"/>
      <x:c r="L87" s="1162"/>
      <x:c r="M87" s="1160"/>
      <x:c r="N87" s="1138" t="n">
        <x:f>SUM(N6:N85)</x:f>
        <x:v>2145.0891000000006</x:v>
      </x:c>
      <x:c r="O87" s="988"/>
      <x:c r="P87" s="918"/>
      <x:c r="Q87" s="1143"/>
      <x:c r="R87" s="1143"/>
      <x:c r="S87" s="1139"/>
      <x:c r="T87" s="918"/>
      <x:c r="U87" s="918"/>
      <x:c r="V87" s="918"/>
      <x:c r="W87" s="918"/>
      <x:c r="X87" s="918"/>
      <x:c r="Y87" s="918"/>
      <x:c r="Z87" s="918"/>
      <x:c r="AA87" s="918"/>
    </x:row>
    <x:row r="88" ht="15">
      <x:c r="D88" s="7"/>
      <x:c r="F88" s="319"/>
      <x:c r="H88" s="322"/>
      <x:c r="I88" s="324"/>
    </x:row>
    <x:row r="89">
      <x:c r="K89" s="13"/>
    </x:row>
    <x:row r="90">
      <x:c r="F90" s="320"/>
      <x:c r="I90" s="320"/>
    </x:row>
  </x:sheetData>
  <x:mergeCells>
    <x:mergeCell ref="B30:C31"/>
    <x:mergeCell ref="B4:O4"/>
    <x:mergeCell ref="W5:AA5"/>
    <x:mergeCell ref="B82:C83"/>
    <x:mergeCell ref="N82:N83"/>
    <x:mergeCell ref="B76:C77"/>
    <x:mergeCell ref="N76:N77"/>
    <x:mergeCell ref="B78:C79"/>
    <x:mergeCell ref="N78:N79"/>
    <x:mergeCell ref="B80:C81"/>
    <x:mergeCell ref="N80:N81"/>
    <x:mergeCell ref="B64:C65"/>
    <x:mergeCell ref="N64:N65"/>
    <x:mergeCell ref="B8:C9"/>
    <x:mergeCell ref="N8:N9"/>
    <x:mergeCell ref="B28:C29"/>
    <x:mergeCell ref="N28:N29"/>
    <x:mergeCell ref="B5:C5"/>
    <x:mergeCell ref="B24:C25"/>
    <x:mergeCell ref="N24:N25"/>
    <x:mergeCell ref="B26:C27"/>
    <x:mergeCell ref="N26:N27"/>
    <x:mergeCell ref="B18:C19"/>
    <x:mergeCell ref="N18:N19"/>
    <x:mergeCell ref="B20:C21"/>
    <x:mergeCell ref="N20:N21"/>
    <x:mergeCell ref="N30:N31"/>
    <x:mergeCell ref="B32:C33"/>
    <x:mergeCell ref="N32:N33"/>
    <x:mergeCell ref="S5:T5"/>
    <x:mergeCell ref="B6:C7"/>
    <x:mergeCell ref="N6:N7"/>
    <x:mergeCell ref="B22:C23"/>
    <x:mergeCell ref="N22:N23"/>
    <x:mergeCell ref="B10:C11"/>
    <x:mergeCell ref="N10:N11"/>
    <x:mergeCell ref="B12:C13"/>
    <x:mergeCell ref="N12:N13"/>
    <x:mergeCell ref="B14:C15"/>
    <x:mergeCell ref="N14:N15"/>
    <x:mergeCell ref="B16:C17"/>
    <x:mergeCell ref="N16:N17"/>
    <x:mergeCell ref="B50:C51"/>
    <x:mergeCell ref="B34:C35"/>
    <x:mergeCell ref="N34:N35"/>
    <x:mergeCell ref="B36:C37"/>
    <x:mergeCell ref="N36:N37"/>
    <x:mergeCell ref="B38:C39"/>
    <x:mergeCell ref="N38:N39"/>
    <x:mergeCell ref="B44:C45"/>
    <x:mergeCell ref="N44:N45"/>
    <x:mergeCell ref="B46:C47"/>
    <x:mergeCell ref="N46:N47"/>
    <x:mergeCell ref="B48:C49"/>
    <x:mergeCell ref="N48:N49"/>
    <x:mergeCell ref="B86:C86"/>
    <x:mergeCell ref="B87:C87"/>
    <x:mergeCell ref="B62:C63"/>
    <x:mergeCell ref="N62:N63"/>
    <x:mergeCell ref="B66:C67"/>
    <x:mergeCell ref="N66:N67"/>
    <x:mergeCell ref="B68:C69"/>
    <x:mergeCell ref="B70:C71"/>
    <x:mergeCell ref="B72:C73"/>
    <x:mergeCell ref="B74:C75"/>
    <x:mergeCell ref="N68:N69"/>
    <x:mergeCell ref="N70:N71"/>
    <x:mergeCell ref="N72:N73"/>
    <x:mergeCell ref="N74:N75"/>
    <x:mergeCell ref="B84:C85"/>
    <x:mergeCell ref="N84:N85"/>
    <x:mergeCell ref="O36:O37"/>
    <x:mergeCell ref="B60:C61"/>
    <x:mergeCell ref="N60:N61"/>
    <x:mergeCell ref="B54:C55"/>
    <x:mergeCell ref="N54:N55"/>
    <x:mergeCell ref="B56:C57"/>
    <x:mergeCell ref="N56:N57"/>
    <x:mergeCell ref="B58:C59"/>
    <x:mergeCell ref="N58:N59"/>
    <x:mergeCell ref="B40:C41"/>
    <x:mergeCell ref="N40:N41"/>
    <x:mergeCell ref="N50:N51"/>
    <x:mergeCell ref="B52:C53"/>
    <x:mergeCell ref="N52:N53"/>
    <x:mergeCell ref="B42:C43"/>
    <x:mergeCell ref="N42:N43"/>
  </x:mergeCells>
  <x:dataValidations count="1">
    <x:dataValidation type="list" allowBlank="1" showInputMessage="1" showErrorMessage="1" sqref="G6:G86">
      <x:formula1>$S$6:$S$10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D8AE4B"/>
  </x:sheetPr>
  <x:sheetViews>
    <x:sheetView showGridLines="0" workbookViewId="0"/>
  </x:sheetViews>
  <x:sheetFormatPr defaultRowHeight="14.399999618530273"/>
  <x:cols>
    <x:col min="1" max="1" width="8.88671875" style="1" customWidth="0"/>
    <x:col min="2" max="2" width="8.44140625" style="1" customWidth="1"/>
    <x:col min="3" max="3" width="11.5546875" style="1" customWidth="1"/>
    <x:col min="4" max="4" width="42.44140625" style="1" customWidth="1"/>
    <x:col min="5" max="5" width="13.77734375" style="1" customWidth="1"/>
    <x:col min="6" max="6" width="22.6640625" style="1" customWidth="1"/>
    <x:col min="7" max="7" width="11.6640625" style="1" customWidth="1"/>
    <x:col min="8" max="8" width="9.21875" style="415" customWidth="1"/>
    <x:col min="9" max="9" width="9.5546875" style="415" customWidth="1"/>
    <x:col min="10" max="10" width="11.21875" style="415" customWidth="1"/>
    <x:col min="11" max="11" width="12" style="415" customWidth="1"/>
    <x:col min="12" max="12" width="11.77734375" style="415" customWidth="1"/>
    <x:col min="13" max="13" width="14.44140625" style="415" customWidth="1"/>
    <x:col min="14" max="14" width="8.88671875" style="1" customWidth="0"/>
    <x:col min="15" max="15" width="17.44140625" style="1" customWidth="1"/>
    <x:col min="16" max="16" width="8.88671875" style="1" customWidth="0"/>
    <x:col min="17" max="17" width="8.88671875" style="1" customWidth="1"/>
    <x:col min="18" max="18" width="22" style="1" customWidth="1"/>
    <x:col min="19" max="19" width="11.44140625" style="1" customWidth="1"/>
    <x:col min="20" max="21" width="8.88671875" style="1" customWidth="0"/>
    <x:col min="22" max="22" width="8" style="1" customWidth="1"/>
    <x:col min="23" max="24" width="8.88671875" style="1" customWidth="0"/>
    <x:col min="25" max="25" width="26.44140625" style="1" customWidth="1"/>
    <x:col min="26" max="26" width="10.6640625" style="1" customWidth="1"/>
    <x:col min="27" max="30" width="8.88671875" style="1" customWidth="0"/>
    <x:col min="31" max="31" width="8.88671875" style="15" customWidth="0"/>
    <x:col min="32" max="16384" width="8.88671875" style="1" customWidth="0"/>
  </x:cols>
  <x:sheetData>
    <x:row r="1" ht="15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  <x:c r="S1" s="918"/>
      <x:c r="T1" s="918"/>
      <x:c r="U1" s="918"/>
      <x:c r="V1" s="918"/>
      <x:c r="W1" s="918"/>
      <x:c r="X1" s="918"/>
      <x:c r="Y1" s="918"/>
      <x:c r="Z1" s="918"/>
      <x:c r="AA1" s="918"/>
      <x:c r="AB1" s="918"/>
      <x:c r="AC1" s="918"/>
      <x:c r="AD1" s="1018">
        <x:v>1</x:v>
      </x:c>
      <x:c r="AE1" s="1018">
        <x:v>4.7E-2</x:v>
      </x:c>
      <x:c r="AF1" s="918"/>
      <x:c r="AG1" s="918"/>
      <x:c r="AH1" s="918"/>
      <x:c r="AI1" s="918"/>
      <x:c r="AJ1" s="918"/>
      <x:c r="AK1" s="918"/>
    </x:row>
    <x:row r="2" ht="24" customHeight="1">
      <x:c r="A2" s="918"/>
      <x:c r="B2" s="1850" t="s">
        <x:v>210</x:v>
      </x:c>
      <x:c r="C2" s="1851"/>
      <x:c r="D2" s="1851"/>
      <x:c r="E2" s="1851"/>
      <x:c r="F2" s="1851"/>
      <x:c r="G2" s="1851"/>
      <x:c r="H2" s="1851"/>
      <x:c r="I2" s="1851"/>
      <x:c r="J2" s="1851"/>
      <x:c r="K2" s="1851"/>
      <x:c r="L2" s="1851"/>
      <x:c r="M2" s="1852"/>
      <x:c r="N2" s="1851"/>
      <x:c r="O2" s="1851"/>
      <x:c r="P2" s="1851"/>
      <x:c r="Q2" s="1851"/>
      <x:c r="R2" s="1851"/>
      <x:c r="S2" s="1851"/>
      <x:c r="T2" s="1851"/>
      <x:c r="U2" s="1851"/>
      <x:c r="V2" s="1851"/>
      <x:c r="W2" s="1851"/>
      <x:c r="X2" s="1851"/>
      <x:c r="Y2" s="1851"/>
      <x:c r="Z2" s="1851"/>
      <x:c r="AA2" s="1851"/>
      <x:c r="AB2" s="1851"/>
      <x:c r="AC2" s="1851"/>
      <x:c r="AD2" s="1896">
        <x:v>2</x:v>
      </x:c>
      <x:c r="AE2" s="1896">
        <x:v>9.9000000000000005E-2</x:v>
      </x:c>
      <x:c r="AF2" s="1851"/>
      <x:c r="AG2" s="1851"/>
      <x:c r="AH2" s="1851"/>
      <x:c r="AI2" s="1851"/>
      <x:c r="AJ2" s="1851"/>
      <x:c r="AK2" s="1851"/>
    </x:row>
    <x:row r="3" ht="18" customHeight="1">
      <x:c r="A3" s="918"/>
      <x:c r="B3" s="1905" t="s">
        <x:v>211</x:v>
      </x:c>
      <x:c r="C3" s="1906"/>
      <x:c r="D3" s="1906"/>
      <x:c r="E3" s="1906"/>
      <x:c r="F3" s="1906"/>
      <x:c r="G3" s="1906"/>
      <x:c r="H3" s="1906"/>
      <x:c r="I3" s="1906"/>
      <x:c r="J3" s="1906"/>
      <x:c r="K3" s="1906"/>
      <x:c r="L3" s="1906"/>
      <x:c r="M3" s="1907"/>
      <x:c r="N3" s="1675"/>
      <x:c r="O3" s="1675"/>
      <x:c r="P3" s="1675"/>
      <x:c r="Q3" s="1675"/>
      <x:c r="R3" s="1675"/>
      <x:c r="S3" s="1675"/>
      <x:c r="T3" s="1675"/>
      <x:c r="U3" s="1675"/>
      <x:c r="V3" s="1675"/>
      <x:c r="W3" s="1675"/>
      <x:c r="X3" s="1675"/>
      <x:c r="Y3" s="1675"/>
      <x:c r="Z3" s="1675"/>
      <x:c r="AA3" s="1675"/>
      <x:c r="AB3" s="1675"/>
      <x:c r="AC3" s="1675"/>
      <x:c r="AD3" s="1908">
        <x:v>3</x:v>
      </x:c>
      <x:c r="AE3" s="1908">
        <x:v>0.16</x:v>
      </x:c>
      <x:c r="AF3" s="1675"/>
      <x:c r="AG3" s="1675"/>
      <x:c r="AH3" s="1675"/>
      <x:c r="AI3" s="1675"/>
      <x:c r="AJ3" s="1675"/>
      <x:c r="AK3" s="1675"/>
    </x:row>
    <x:row r="4">
      <x:c r="A4" s="918"/>
      <x:c r="B4" s="1205"/>
      <x:c r="C4" s="1205"/>
      <x:c r="D4" s="1205"/>
      <x:c r="E4" s="1205"/>
      <x:c r="F4" s="1205"/>
      <x:c r="G4" s="1205"/>
      <x:c r="H4" s="1206"/>
      <x:c r="I4" s="1206"/>
      <x:c r="J4" s="1206"/>
      <x:c r="K4" s="1206"/>
      <x:c r="L4" s="1206"/>
      <x:c r="M4" s="1206"/>
      <x:c r="N4" s="918"/>
      <x:c r="O4" s="918"/>
      <x:c r="P4" s="918"/>
      <x:c r="Q4" s="918"/>
      <x:c r="R4" s="918"/>
      <x:c r="S4" s="918"/>
      <x:c r="T4" s="918"/>
      <x:c r="U4" s="918"/>
      <x:c r="V4" s="918"/>
      <x:c r="W4" s="918"/>
      <x:c r="X4" s="918"/>
      <x:c r="Y4" s="918"/>
      <x:c r="Z4" s="918"/>
      <x:c r="AA4" s="918"/>
      <x:c r="AB4" s="918"/>
      <x:c r="AC4" s="918"/>
      <x:c r="AD4" s="1018">
        <x:v>4</x:v>
      </x:c>
      <x:c r="AE4" s="1018">
        <x:v>0.16700000000000001</x:v>
      </x:c>
      <x:c r="AF4" s="918"/>
      <x:c r="AG4" s="918"/>
      <x:c r="AH4" s="918"/>
      <x:c r="AI4" s="918"/>
      <x:c r="AJ4" s="918"/>
      <x:c r="AK4" s="918"/>
    </x:row>
    <x:row r="5">
      <x:c r="A5" s="918"/>
      <x:c r="B5" s="1205"/>
      <x:c r="C5" s="1205"/>
      <x:c r="D5" s="1205"/>
      <x:c r="E5" s="1205"/>
      <x:c r="F5" s="1205"/>
      <x:c r="G5" s="1205"/>
      <x:c r="H5" s="1206"/>
      <x:c r="I5" s="1206"/>
      <x:c r="J5" s="1206"/>
      <x:c r="K5" s="1206"/>
      <x:c r="L5" s="1206"/>
      <x:c r="M5" s="1206"/>
      <x:c r="N5" s="918"/>
      <x:c r="O5" s="1144" t="n">
        <x:f>1.42*0.95</x:f>
        <x:v>1.349</x:v>
      </x:c>
      <x:c r="P5" s="918"/>
      <x:c r="Q5" s="918"/>
      <x:c r="R5" s="918"/>
      <x:c r="S5" s="918"/>
      <x:c r="T5" s="918"/>
      <x:c r="U5" s="918"/>
      <x:c r="V5" s="918"/>
      <x:c r="W5" s="918"/>
      <x:c r="X5" s="918"/>
      <x:c r="Y5" s="918"/>
      <x:c r="Z5" s="918"/>
      <x:c r="AA5" s="918"/>
      <x:c r="AB5" s="918"/>
      <x:c r="AC5" s="918"/>
      <x:c r="AD5" s="1018">
        <x:v>5</x:v>
      </x:c>
      <x:c r="AE5" s="988">
        <x:v>0.17799999999999999</x:v>
      </x:c>
      <x:c r="AF5" s="918"/>
      <x:c r="AG5" s="918"/>
      <x:c r="AH5" s="918"/>
      <x:c r="AI5" s="918"/>
      <x:c r="AJ5" s="918"/>
      <x:c r="AK5" s="918"/>
    </x:row>
    <x:row r="6">
      <x:c r="A6" s="918"/>
      <x:c r="B6" s="918"/>
      <x:c r="C6" s="918"/>
      <x:c r="D6" s="918"/>
      <x:c r="E6" s="918"/>
      <x:c r="F6" s="918"/>
      <x:c r="G6" s="918"/>
      <x:c r="H6" s="918"/>
      <x:c r="I6" s="918"/>
      <x:c r="J6" s="918"/>
      <x:c r="K6" s="918"/>
      <x:c r="L6" s="918"/>
      <x:c r="M6" s="918"/>
      <x:c r="N6" s="918"/>
      <x:c r="O6" s="918"/>
      <x:c r="P6" s="918"/>
      <x:c r="Q6" s="918"/>
      <x:c r="R6" s="918"/>
      <x:c r="S6" s="918"/>
      <x:c r="T6" s="918"/>
      <x:c r="U6" s="918"/>
      <x:c r="V6" s="918"/>
      <x:c r="W6" s="918"/>
      <x:c r="X6" s="918"/>
      <x:c r="Y6" s="918"/>
      <x:c r="Z6" s="918"/>
      <x:c r="AA6" s="918"/>
      <x:c r="AB6" s="918"/>
      <x:c r="AC6" s="918"/>
      <x:c r="AD6" s="1018">
        <x:v>6</x:v>
      </x:c>
      <x:c r="AE6" s="988">
        <x:v>0.17899999999999999</x:v>
      </x:c>
      <x:c r="AF6" s="918"/>
      <x:c r="AG6" s="918"/>
      <x:c r="AH6" s="918"/>
      <x:c r="AI6" s="918"/>
      <x:c r="AJ6" s="918"/>
      <x:c r="AK6" s="918"/>
    </x:row>
    <x:row r="7" ht="22" customHeight="1">
      <x:c r="A7" s="918"/>
      <x:c r="B7" s="1697" t="s">
        <x:v>72</x:v>
      </x:c>
      <x:c r="C7" s="1697" t="s">
        <x:v>74</x:v>
      </x:c>
      <x:c r="D7" s="1697" t="s">
        <x:v>212</x:v>
      </x:c>
      <x:c r="E7" s="1697" t="s">
        <x:v>213</x:v>
      </x:c>
      <x:c r="F7" s="1697" t="s">
        <x:v>214</x:v>
      </x:c>
      <x:c r="G7" s="1697" t="s">
        <x:v>215</x:v>
      </x:c>
      <x:c r="H7" s="1697" t="s">
        <x:v>216</x:v>
      </x:c>
      <x:c r="I7" s="1697" t="s">
        <x:v>217</x:v>
      </x:c>
      <x:c r="J7" s="1697" t="s">
        <x:v>218</x:v>
      </x:c>
      <x:c r="K7" s="1697" t="s">
        <x:v>219</x:v>
      </x:c>
      <x:c r="L7" s="1697" t="s">
        <x:v>220</x:v>
      </x:c>
      <x:c r="M7" s="1697" t="s">
        <x:v>66</x:v>
      </x:c>
      <x:c r="N7" s="918"/>
      <x:c r="O7" s="918"/>
      <x:c r="P7" s="918"/>
      <x:c r="Q7" s="1697" t="s">
        <x:v>71</x:v>
      </x:c>
      <x:c r="R7" s="1697"/>
      <x:c r="S7" s="1697"/>
      <x:c r="T7" s="1697"/>
      <x:c r="U7" s="1697"/>
      <x:c r="V7" s="1697"/>
      <x:c r="W7" s="918"/>
      <x:c r="X7" s="918"/>
      <x:c r="Y7" s="918"/>
      <x:c r="Z7" s="918"/>
      <x:c r="AA7" s="918"/>
      <x:c r="AB7" s="918"/>
      <x:c r="AC7" s="918"/>
      <x:c r="AD7" s="1018">
        <x:v>7</x:v>
      </x:c>
      <x:c r="AE7" s="988">
        <x:v>0.21</x:v>
      </x:c>
      <x:c r="AF7" s="918"/>
      <x:c r="AG7" s="918"/>
      <x:c r="AH7" s="918"/>
      <x:c r="AI7" s="918"/>
      <x:c r="AJ7" s="918"/>
      <x:c r="AK7" s="918"/>
    </x:row>
    <x:row r="8" ht="22" customHeight="1">
      <x:c r="A8" s="918"/>
      <x:c r="B8" s="1018">
        <x:v>1</x:v>
      </x:c>
      <x:c r="C8" s="986">
        <x:v>46174</x:v>
      </x:c>
      <x:c r="D8" s="1018" t="s">
        <x:v>221</x:v>
      </x:c>
      <x:c r="E8" s="1018" t="s">
        <x:v>222</x:v>
      </x:c>
      <x:c r="F8" s="1018" t="s">
        <x:v>223</x:v>
      </x:c>
      <x:c r="G8" s="1018"/>
      <x:c r="H8" s="1208">
        <x:v>41</x:v>
      </x:c>
      <x:c r="I8" s="1208">
        <x:v>1.35</x:v>
      </x:c>
      <x:c r="J8" s="1209" t="n">
        <x:f>H8*I8</x:f>
        <x:v>55.35</x:v>
      </x:c>
      <x:c r="K8" s="1209" t="n">
        <x:f>I8*G8</x:f>
        <x:v>0</x:v>
      </x:c>
      <x:c r="L8" s="1208">
        <x:v>1.0269999999999999</x:v>
      </x:c>
      <x:c r="M8" s="1209" t="n">
        <x:f>L8*J8</x:f>
        <x:v>56.844449999999995</x:v>
      </x:c>
      <x:c r="N8" s="2153" t="s">
        <x:v>65</x:v>
      </x:c>
      <x:c r="O8" s="1144" t="n">
        <x:f>MEDIAN(L8:L39)</x:f>
        <x:v>1.116</x:v>
      </x:c>
      <x:c r="P8" s="918"/>
      <x:c r="Q8" s="1719" t="s">
        <x:v>72</x:v>
      </x:c>
      <x:c r="R8" s="1719" t="s">
        <x:v>73</x:v>
      </x:c>
      <x:c r="S8" s="1719" t="s">
        <x:v>74</x:v>
      </x:c>
      <x:c r="T8" s="1719" t="s">
        <x:v>75</x:v>
      </x:c>
      <x:c r="U8" s="1719" t="s">
        <x:v>76</x:v>
      </x:c>
      <x:c r="V8" s="1719" t="s">
        <x:v>77</x:v>
      </x:c>
      <x:c r="W8" s="918"/>
      <x:c r="X8" s="918"/>
      <x:c r="Y8" s="1791"/>
      <x:c r="Z8" s="1791"/>
      <x:c r="AA8" s="1791"/>
      <x:c r="AB8" s="918"/>
      <x:c r="AC8" s="918"/>
      <x:c r="AD8" s="1018">
        <x:v>8</x:v>
      </x:c>
      <x:c r="AE8" s="1018">
        <x:v>0.21199999999999999</x:v>
      </x:c>
      <x:c r="AF8" s="918"/>
      <x:c r="AG8" s="918"/>
      <x:c r="AH8" s="918"/>
      <x:c r="AI8" s="918"/>
      <x:c r="AJ8" s="918"/>
      <x:c r="AK8" s="918"/>
    </x:row>
    <x:row r="9" ht="22" customHeight="1">
      <x:c r="A9" s="918"/>
      <x:c r="B9" s="1018">
        <x:v>2</x:v>
      </x:c>
      <x:c r="C9" s="986">
        <x:v>46174</x:v>
      </x:c>
      <x:c r="D9" s="1018" t="s">
        <x:v>224</x:v>
      </x:c>
      <x:c r="E9" s="1018" t="s">
        <x:v>225</x:v>
      </x:c>
      <x:c r="F9" s="1018" t="s">
        <x:v>226</x:v>
      </x:c>
      <x:c r="G9" s="1018"/>
      <x:c r="H9" s="1208">
        <x:v>16</x:v>
      </x:c>
      <x:c r="I9" s="1208">
        <x:v>1.35</x:v>
      </x:c>
      <x:c r="J9" s="1209" t="n">
        <x:f t="shared" ref="J9:J12" si="0">H9*I9</x:f>
        <x:v>21.6</x:v>
      </x:c>
      <x:c r="K9" s="1209" t="n">
        <x:f t="shared" ref="K9:K12" si="1">I9*G9</x:f>
        <x:v>0</x:v>
      </x:c>
      <x:c r="L9" s="1208">
        <x:v>1.228</x:v>
      </x:c>
      <x:c r="M9" s="1209" t="n">
        <x:f t="shared" ref="M9:M39" si="2">L9*J9</x:f>
        <x:v>26.524800000000003</x:v>
      </x:c>
      <x:c r="N9" s="2155" t="s">
        <x:v>227</x:v>
      </x:c>
      <x:c r="O9" s="1212" t="n">
        <x:f>AVERAGE(L8:L39)</x:f>
        <x:v>1.7894999999999999</x:v>
      </x:c>
      <x:c r="P9" s="918"/>
      <x:c r="Q9" s="1018">
        <x:v>1</x:v>
      </x:c>
      <x:c r="R9" s="988" t="s">
        <x:v>78</x:v>
      </x:c>
      <x:c r="S9" s="984">
        <x:v>46197</x:v>
      </x:c>
      <x:c r="T9" s="988">
        <x:v>0.54600000000000004</x:v>
      </x:c>
      <x:c r="U9" s="988"/>
      <x:c r="V9" s="988"/>
      <x:c r="W9" s="918"/>
      <x:c r="X9" s="918"/>
      <x:c r="Y9" s="2147" t="s">
        <x:v>228</x:v>
      </x:c>
      <x:c r="Z9" s="1792" t="n">
        <x:f>AVERAGE(T9:T261)</x:f>
        <x:v>0.8990150375939849</x:v>
      </x:c>
      <x:c r="AA9" s="1792"/>
      <x:c r="AB9" s="918"/>
      <x:c r="AC9" s="918"/>
      <x:c r="AD9" s="1018">
        <x:v>9</x:v>
      </x:c>
      <x:c r="AE9" s="1018">
        <x:v>0.23100000000000001</x:v>
      </x:c>
      <x:c r="AF9" s="918"/>
      <x:c r="AG9" s="918"/>
      <x:c r="AH9" s="918"/>
      <x:c r="AI9" s="918"/>
      <x:c r="AJ9" s="918"/>
      <x:c r="AK9" s="918"/>
    </x:row>
    <x:row r="10" ht="22" customHeight="1">
      <x:c r="A10" s="918"/>
      <x:c r="B10" s="1018">
        <x:v>3</x:v>
      </x:c>
      <x:c r="C10" s="986">
        <x:v>46175</x:v>
      </x:c>
      <x:c r="D10" s="1018" t="s">
        <x:v>229</x:v>
      </x:c>
      <x:c r="E10" s="1018" t="s">
        <x:v>230</x:v>
      </x:c>
      <x:c r="F10" s="1018" t="s">
        <x:v>231</x:v>
      </x:c>
      <x:c r="G10" s="1018"/>
      <x:c r="H10" s="1208">
        <x:v>93</x:v>
      </x:c>
      <x:c r="I10" s="1208">
        <x:v>1.35</x:v>
      </x:c>
      <x:c r="J10" s="1209">
        <x:f t="shared" si="0"/>
        <x:v>125.55000000000001</x:v>
      </x:c>
      <x:c r="K10" s="1209">
        <x:f t="shared" si="1"/>
        <x:v>0</x:v>
      </x:c>
      <x:c r="L10" s="1215">
        <x:v>0.6</x:v>
      </x:c>
      <x:c r="M10" s="1209">
        <x:f t="shared" si="2"/>
        <x:v>75.33</x:v>
      </x:c>
      <x:c r="N10" s="918"/>
      <x:c r="O10" s="918"/>
      <x:c r="P10" s="918"/>
      <x:c r="Q10" s="1018">
        <x:v>2</x:v>
      </x:c>
      <x:c r="R10" s="988" t="s">
        <x:v>80</x:v>
      </x:c>
      <x:c r="S10" s="984">
        <x:v>46197</x:v>
      </x:c>
      <x:c r="T10" s="988">
        <x:v>0.57599999999999996</x:v>
      </x:c>
      <x:c r="U10" s="988"/>
      <x:c r="V10" s="988"/>
      <x:c r="W10" s="918"/>
      <x:c r="X10" s="918"/>
      <x:c r="Y10" s="2147" t="s">
        <x:v>65</x:v>
      </x:c>
      <x:c r="Z10" s="1792" t="n">
        <x:f>MEDIAN(T9:T330)</x:f>
        <x:v>0.662</x:v>
      </x:c>
      <x:c r="AA10" s="1791"/>
      <x:c r="AB10" s="918"/>
      <x:c r="AC10" s="918"/>
      <x:c r="AD10" s="1018">
        <x:v>10</x:v>
      </x:c>
      <x:c r="AE10" s="1018">
        <x:v>0.24</x:v>
      </x:c>
      <x:c r="AF10" s="918"/>
      <x:c r="AG10" s="918"/>
      <x:c r="AH10" s="918"/>
      <x:c r="AI10" s="918"/>
      <x:c r="AJ10" s="918"/>
      <x:c r="AK10" s="918"/>
    </x:row>
    <x:row r="11" ht="22" customHeight="1">
      <x:c r="A11" s="918"/>
      <x:c r="B11" s="1018">
        <x:v>4</x:v>
      </x:c>
      <x:c r="C11" s="986">
        <x:v>46175</x:v>
      </x:c>
      <x:c r="D11" s="1018" t="s">
        <x:v>232</x:v>
      </x:c>
      <x:c r="E11" s="1018" t="s">
        <x:v>233</x:v>
      </x:c>
      <x:c r="F11" s="1018" t="s">
        <x:v>223</x:v>
      </x:c>
      <x:c r="G11" s="1018"/>
      <x:c r="H11" s="1208">
        <x:v>40</x:v>
      </x:c>
      <x:c r="I11" s="1208">
        <x:v>1.35</x:v>
      </x:c>
      <x:c r="J11" s="1209">
        <x:f t="shared" si="0"/>
        <x:v>54</x:v>
      </x:c>
      <x:c r="K11" s="1209">
        <x:f t="shared" si="1"/>
        <x:v>0</x:v>
      </x:c>
      <x:c r="L11" s="1208">
        <x:v>1.0269999999999999</x:v>
      </x:c>
      <x:c r="M11" s="1209">
        <x:f t="shared" si="2"/>
        <x:v>55.457999999999998</x:v>
      </x:c>
      <x:c r="N11" s="918"/>
      <x:c r="O11" s="1211"/>
      <x:c r="P11" s="918"/>
      <x:c r="Q11" s="1018">
        <x:v>3</x:v>
      </x:c>
      <x:c r="R11" s="988" t="s">
        <x:v>82</x:v>
      </x:c>
      <x:c r="S11" s="984">
        <x:v>46197</x:v>
      </x:c>
      <x:c r="T11" s="988">
        <x:v>0.83899999999999997</x:v>
      </x:c>
      <x:c r="U11" s="988"/>
      <x:c r="V11" s="988"/>
      <x:c r="W11" s="918"/>
      <x:c r="X11" s="918"/>
      <x:c r="Y11" s="2147" t="s">
        <x:v>64</x:v>
      </x:c>
      <x:c r="Z11" s="1792" t="n">
        <x:f>MIN(T9:T353)</x:f>
        <x:v>0.047</x:v>
      </x:c>
      <x:c r="AA11" s="1791"/>
      <x:c r="AB11" s="918"/>
      <x:c r="AC11" s="918"/>
      <x:c r="AD11" s="1018">
        <x:v>11</x:v>
      </x:c>
      <x:c r="AE11" s="1018">
        <x:v>0.24199999999999999</x:v>
      </x:c>
      <x:c r="AF11" s="918"/>
      <x:c r="AG11" s="918"/>
      <x:c r="AH11" s="918"/>
      <x:c r="AI11" s="918"/>
      <x:c r="AJ11" s="918"/>
      <x:c r="AK11" s="918"/>
    </x:row>
    <x:row r="12" ht="22" customHeight="1">
      <x:c r="A12" s="918"/>
      <x:c r="B12" s="1018">
        <x:v>5</x:v>
      </x:c>
      <x:c r="C12" s="986">
        <x:v>46175</x:v>
      </x:c>
      <x:c r="D12" s="1018" t="s">
        <x:v>234</x:v>
      </x:c>
      <x:c r="E12" s="1018" t="s">
        <x:v>235</x:v>
      </x:c>
      <x:c r="F12" s="1018" t="s">
        <x:v>226</x:v>
      </x:c>
      <x:c r="G12" s="1018"/>
      <x:c r="H12" s="1208">
        <x:v>13</x:v>
      </x:c>
      <x:c r="I12" s="1208">
        <x:v>1.35</x:v>
      </x:c>
      <x:c r="J12" s="1209">
        <x:f t="shared" si="0"/>
        <x:v>17.55</x:v>
      </x:c>
      <x:c r="K12" s="1209">
        <x:f t="shared" si="1"/>
        <x:v>0</x:v>
      </x:c>
      <x:c r="L12" s="1208">
        <x:v>1.228</x:v>
      </x:c>
      <x:c r="M12" s="1209">
        <x:f t="shared" si="2"/>
        <x:v>21.551400000000001</x:v>
      </x:c>
      <x:c r="N12" s="918"/>
      <x:c r="O12" s="918"/>
      <x:c r="P12" s="918"/>
      <x:c r="Q12" s="1018">
        <x:v>4</x:v>
      </x:c>
      <x:c r="R12" s="988" t="s">
        <x:v>84</x:v>
      </x:c>
      <x:c r="S12" s="984">
        <x:v>46197</x:v>
      </x:c>
      <x:c r="T12" s="988">
        <x:v>2.0110000000000001</x:v>
      </x:c>
      <x:c r="U12" s="988"/>
      <x:c r="V12" s="988"/>
      <x:c r="W12" s="918"/>
      <x:c r="X12" s="918"/>
      <x:c r="Y12" s="2147" t="s">
        <x:v>62</x:v>
      </x:c>
      <x:c r="Z12" s="1792" t="n">
        <x:f>MAX(T9:T242)</x:f>
        <x:v>4.383</x:v>
      </x:c>
      <x:c r="AA12" s="1791"/>
      <x:c r="AB12" s="918"/>
      <x:c r="AC12" s="918"/>
      <x:c r="AD12" s="1018">
        <x:v>12</x:v>
      </x:c>
      <x:c r="AE12" s="1018">
        <x:v>0.252</x:v>
      </x:c>
      <x:c r="AF12" s="918"/>
      <x:c r="AG12" s="918"/>
      <x:c r="AH12" s="918"/>
      <x:c r="AI12" s="918"/>
      <x:c r="AJ12" s="918"/>
      <x:c r="AK12" s="918"/>
    </x:row>
    <x:row r="13" ht="22" customHeight="1">
      <x:c r="A13" s="918"/>
      <x:c r="B13" s="1018">
        <x:v>6</x:v>
      </x:c>
      <x:c r="C13" s="986">
        <x:v>46249</x:v>
      </x:c>
      <x:c r="D13" s="1018"/>
      <x:c r="E13" s="1018" t="s">
        <x:v>236</x:v>
      </x:c>
      <x:c r="F13" s="1018" t="s">
        <x:v>236</x:v>
      </x:c>
      <x:c r="G13" s="1018">
        <x:v>200</x:v>
      </x:c>
      <x:c r="H13" s="1208">
        <x:v>310</x:v>
      </x:c>
      <x:c r="I13" s="1208">
        <x:v>1.39</x:v>
      </x:c>
      <x:c r="J13" s="1209" t="n">
        <x:f>H13*I13</x:f>
        <x:v>430.9</x:v>
      </x:c>
      <x:c r="K13" s="1209" t="n">
        <x:f t="shared" ref="K13:K22" si="3">I13*G13</x:f>
        <x:v>278</x:v>
      </x:c>
      <x:c r="L13" s="1208">
        <x:v>1.1220000000000001</x:v>
      </x:c>
      <x:c r="M13" s="1209">
        <x:f t="shared" si="2"/>
        <x:v>483.46980000000002</x:v>
      </x:c>
      <x:c r="N13" s="918"/>
      <x:c r="O13" s="918"/>
      <x:c r="P13" s="918"/>
      <x:c r="Q13" s="1018">
        <x:v>5</x:v>
      </x:c>
      <x:c r="R13" s="988" t="s">
        <x:v>86</x:v>
      </x:c>
      <x:c r="S13" s="984">
        <x:v>46197</x:v>
      </x:c>
      <x:c r="T13" s="988">
        <x:v>0.94399999999999995</x:v>
      </x:c>
      <x:c r="U13" s="988"/>
      <x:c r="V13" s="988"/>
      <x:c r="W13" s="918"/>
      <x:c r="X13" s="918"/>
      <x:c r="Y13" s="1791" t="s">
        <x:v>237</x:v>
      </x:c>
      <x:c r="Z13" s="1793" t="n">
        <x:f>((Z9-Z10)/(Z9+Z10)/2)</x:f>
        <x:v>0.07591696168388601</x:v>
      </x:c>
      <x:c r="AA13" s="1792"/>
      <x:c r="AB13" s="918"/>
      <x:c r="AC13" s="918"/>
      <x:c r="AD13" s="1018">
        <x:v>13</x:v>
      </x:c>
      <x:c r="AE13" s="1018">
        <x:v>0.253</x:v>
      </x:c>
      <x:c r="AF13" s="918"/>
      <x:c r="AG13" s="918"/>
      <x:c r="AH13" s="918"/>
      <x:c r="AI13" s="918"/>
      <x:c r="AJ13" s="918"/>
      <x:c r="AK13" s="918"/>
    </x:row>
    <x:row r="14" ht="22" customHeight="1">
      <x:c r="A14" s="918"/>
      <x:c r="B14" s="1018">
        <x:v>7</x:v>
      </x:c>
      <x:c r="C14" s="986">
        <x:v>46250</x:v>
      </x:c>
      <x:c r="D14" s="1018"/>
      <x:c r="E14" s="1018" t="s">
        <x:v>238</x:v>
      </x:c>
      <x:c r="F14" s="1018" t="s">
        <x:v>238</x:v>
      </x:c>
      <x:c r="G14" s="1018">
        <x:v>220</x:v>
      </x:c>
      <x:c r="H14" s="1208">
        <x:v>190</x:v>
      </x:c>
      <x:c r="I14" s="1208">
        <x:v>1.39</x:v>
      </x:c>
      <x:c r="J14" s="1209" t="n">
        <x:f>H14*I14</x:f>
        <x:v>264.09999999999997</x:v>
      </x:c>
      <x:c r="K14" s="1209">
        <x:f t="shared" si="3"/>
        <x:v>305.79999999999995</x:v>
      </x:c>
      <x:c r="L14" s="1208">
        <x:v>1.1220000000000001</x:v>
      </x:c>
      <x:c r="M14" s="1209">
        <x:f t="shared" si="2"/>
        <x:v>296.3202</x:v>
      </x:c>
      <x:c r="N14" s="918"/>
      <x:c r="O14" s="1144" t="n">
        <x:f>MEDIAN(L8:L22)</x:f>
        <x:v>1.11</x:v>
      </x:c>
      <x:c r="P14" s="918"/>
      <x:c r="Q14" s="1018">
        <x:v>6</x:v>
      </x:c>
      <x:c r="R14" s="988" t="s">
        <x:v>88</x:v>
      </x:c>
      <x:c r="S14" s="984">
        <x:v>46197</x:v>
      </x:c>
      <x:c r="T14" s="988">
        <x:v>0.70199999999999996</x:v>
      </x:c>
      <x:c r="U14" s="988"/>
      <x:c r="V14" s="988"/>
      <x:c r="W14" s="918"/>
      <x:c r="X14" s="918"/>
      <x:c r="Y14" s="1791" t="s">
        <x:v>239</x:v>
      </x:c>
      <x:c r="Z14" s="1792" t="n">
        <x:f>Z9-Z10</x:f>
        <x:v>0.2370150375939849</x:v>
      </x:c>
      <x:c r="AA14" s="1791"/>
      <x:c r="AB14" s="918"/>
      <x:c r="AC14" s="918"/>
      <x:c r="AD14" s="1018">
        <x:v>14</x:v>
      </x:c>
      <x:c r="AE14" s="1018">
        <x:v>0.30399999999999999</x:v>
      </x:c>
      <x:c r="AF14" s="918"/>
      <x:c r="AG14" s="918"/>
      <x:c r="AH14" s="918"/>
      <x:c r="AI14" s="918"/>
      <x:c r="AJ14" s="918"/>
      <x:c r="AK14" s="918"/>
    </x:row>
    <x:row r="15">
      <x:c r="A15" s="918"/>
      <x:c r="B15" s="1018">
        <x:v>8</x:v>
      </x:c>
      <x:c r="C15" s="986">
        <x:v>46251</x:v>
      </x:c>
      <x:c r="D15" s="1018"/>
      <x:c r="E15" s="1018"/>
      <x:c r="F15" s="1018" t="s">
        <x:v>223</x:v>
      </x:c>
      <x:c r="G15" s="1018">
        <x:v>210</x:v>
      </x:c>
      <x:c r="H15" s="1208">
        <x:v>34</x:v>
      </x:c>
      <x:c r="I15" s="1208">
        <x:v>1.39</x:v>
      </x:c>
      <x:c r="J15" s="1209" t="n">
        <x:f>H15*I15</x:f>
        <x:v>47.26</x:v>
      </x:c>
      <x:c r="K15" s="1209">
        <x:f t="shared" si="3"/>
        <x:v>291.89999999999998</x:v>
      </x:c>
      <x:c r="L15" s="1208">
        <x:v>1.02</x:v>
      </x:c>
      <x:c r="M15" s="1209">
        <x:f t="shared" si="2"/>
        <x:v>48.205199999999998</x:v>
      </x:c>
      <x:c r="N15" s="1212"/>
      <x:c r="O15" s="918"/>
      <x:c r="P15" s="918"/>
      <x:c r="Q15" s="1018">
        <x:v>7</x:v>
      </x:c>
      <x:c r="R15" s="988" t="s">
        <x:v>90</x:v>
      </x:c>
      <x:c r="S15" s="984">
        <x:v>46197</x:v>
      </x:c>
      <x:c r="T15" s="988">
        <x:v>3.2160000000000002</x:v>
      </x:c>
      <x:c r="U15" s="988"/>
      <x:c r="V15" s="988"/>
      <x:c r="W15" s="918"/>
      <x:c r="X15" s="918"/>
      <x:c r="Y15" s="918"/>
      <x:c r="Z15" s="918"/>
      <x:c r="AA15" s="918"/>
      <x:c r="AB15" s="918"/>
      <x:c r="AC15" s="918"/>
      <x:c r="AD15" s="1018">
        <x:v>15</x:v>
      </x:c>
      <x:c r="AE15" s="1018">
        <x:v>0.308</x:v>
      </x:c>
      <x:c r="AF15" s="918"/>
      <x:c r="AG15" s="918"/>
      <x:c r="AH15" s="918"/>
      <x:c r="AI15" s="918"/>
      <x:c r="AJ15" s="918"/>
      <x:c r="AK15" s="918"/>
    </x:row>
    <x:row r="16">
      <x:c r="A16" s="918"/>
      <x:c r="B16" s="1018">
        <x:v>9</x:v>
      </x:c>
      <x:c r="C16" s="986">
        <x:v>46252</x:v>
      </x:c>
      <x:c r="D16" s="1208"/>
      <x:c r="E16" s="1018"/>
      <x:c r="F16" s="1018" t="s">
        <x:v>223</x:v>
      </x:c>
      <x:c r="G16" s="1018">
        <x:v>30</x:v>
      </x:c>
      <x:c r="H16" s="1208">
        <x:v>64</x:v>
      </x:c>
      <x:c r="I16" s="1208">
        <x:v>1.39</x:v>
      </x:c>
      <x:c r="J16" s="1209" t="n">
        <x:f>H16*I16</x:f>
        <x:v>88.96</x:v>
      </x:c>
      <x:c r="K16" s="1209">
        <x:f t="shared" si="3"/>
        <x:v>41.699999999999996</x:v>
      </x:c>
      <x:c r="L16" s="1217">
        <x:v>1.02</x:v>
      </x:c>
      <x:c r="M16" s="1209">
        <x:f t="shared" si="2"/>
        <x:v>90.739199999999997</x:v>
      </x:c>
      <x:c r="N16" s="918"/>
      <x:c r="O16" s="918"/>
      <x:c r="P16" s="918"/>
      <x:c r="Q16" s="1018">
        <x:v>8</x:v>
      </x:c>
      <x:c r="R16" s="988" t="s">
        <x:v>92</x:v>
      </x:c>
      <x:c r="S16" s="984">
        <x:v>46197</x:v>
      </x:c>
      <x:c r="T16" s="988">
        <x:v>0.56200000000000006</x:v>
      </x:c>
      <x:c r="U16" s="988"/>
      <x:c r="V16" s="988"/>
      <x:c r="W16" s="918"/>
      <x:c r="X16" s="918"/>
      <x:c r="Y16" s="918"/>
      <x:c r="Z16" s="918"/>
      <x:c r="AA16" s="918"/>
      <x:c r="AB16" s="918"/>
      <x:c r="AC16" s="918"/>
      <x:c r="AD16" s="1018">
        <x:v>16</x:v>
      </x:c>
      <x:c r="AE16" s="1018">
        <x:v>0.31</x:v>
      </x:c>
      <x:c r="AF16" s="918"/>
      <x:c r="AG16" s="918"/>
      <x:c r="AH16" s="918"/>
      <x:c r="AI16" s="918"/>
      <x:c r="AJ16" s="918"/>
      <x:c r="AK16" s="918"/>
    </x:row>
    <x:row r="17">
      <x:c r="A17" s="918"/>
      <x:c r="B17" s="1018">
        <x:v>10</x:v>
      </x:c>
      <x:c r="C17" s="986">
        <x:v>46253</x:v>
      </x:c>
      <x:c r="D17" s="1018"/>
      <x:c r="E17" s="1018"/>
      <x:c r="F17" s="1018" t="s">
        <x:v>223</x:v>
      </x:c>
      <x:c r="G17" s="1018">
        <x:v>60</x:v>
      </x:c>
      <x:c r="H17" s="1208">
        <x:v>62</x:v>
      </x:c>
      <x:c r="I17" s="1208">
        <x:v>1.39</x:v>
      </x:c>
      <x:c r="J17" s="1209" t="n">
        <x:f t="shared" ref="J17:J39" si="4">H17*I17</x:f>
        <x:v>86.17999999999999</x:v>
      </x:c>
      <x:c r="K17" s="1209">
        <x:f t="shared" si="3"/>
        <x:v>83.399999999999991</x:v>
      </x:c>
      <x:c r="L17" s="1208">
        <x:v>0.93500000000000005</x:v>
      </x:c>
      <x:c r="M17" s="1209">
        <x:f t="shared" si="2"/>
        <x:v>80.578299999999999</x:v>
      </x:c>
      <x:c r="N17" s="918"/>
      <x:c r="O17" s="918"/>
      <x:c r="P17" s="918"/>
      <x:c r="Q17" s="1018">
        <x:v>9</x:v>
      </x:c>
      <x:c r="R17" s="988" t="s">
        <x:v>94</x:v>
      </x:c>
      <x:c r="S17" s="984">
        <x:v>46197</x:v>
      </x:c>
      <x:c r="T17" s="988">
        <x:v>0.79</x:v>
      </x:c>
      <x:c r="U17" s="988"/>
      <x:c r="V17" s="988"/>
      <x:c r="W17" s="918"/>
      <x:c r="X17" s="918"/>
      <x:c r="Y17" s="918"/>
      <x:c r="Z17" s="1212"/>
      <x:c r="AA17" s="918"/>
      <x:c r="AB17" s="918"/>
      <x:c r="AC17" s="918"/>
      <x:c r="AD17" s="1018">
        <x:v>17</x:v>
      </x:c>
      <x:c r="AE17" s="1018">
        <x:v>0.318</x:v>
      </x:c>
      <x:c r="AF17" s="918"/>
      <x:c r="AG17" s="918"/>
      <x:c r="AH17" s="918"/>
      <x:c r="AI17" s="918"/>
      <x:c r="AJ17" s="918"/>
      <x:c r="AK17" s="918"/>
    </x:row>
    <x:row r="18">
      <x:c r="A18" s="918"/>
      <x:c r="B18" s="1018">
        <x:v>11</x:v>
      </x:c>
      <x:c r="C18" s="986">
        <x:v>46254</x:v>
      </x:c>
      <x:c r="D18" s="1018"/>
      <x:c r="E18" s="1018"/>
      <x:c r="F18" s="1018" t="s">
        <x:v>223</x:v>
      </x:c>
      <x:c r="G18" s="1018">
        <x:v>60</x:v>
      </x:c>
      <x:c r="H18" s="1208">
        <x:v>108</x:v>
      </x:c>
      <x:c r="I18" s="1208">
        <x:v>1.39</x:v>
      </x:c>
      <x:c r="J18" s="1209">
        <x:f t="shared" si="4"/>
        <x:v>150.11999999999998</x:v>
      </x:c>
      <x:c r="K18" s="1209">
        <x:f t="shared" si="3"/>
        <x:v>83.399999999999991</x:v>
      </x:c>
      <x:c r="L18" s="1208">
        <x:v>1.1100000000000001</x:v>
      </x:c>
      <x:c r="M18" s="1209">
        <x:f t="shared" si="2"/>
        <x:v>166.63319999999999</x:v>
      </x:c>
      <x:c r="N18" s="1144">
        <x:v>1358</x:v>
      </x:c>
      <x:c r="O18" s="918"/>
      <x:c r="P18" s="918"/>
      <x:c r="Q18" s="1018">
        <x:v>10</x:v>
      </x:c>
      <x:c r="R18" s="988" t="s">
        <x:v>96</x:v>
      </x:c>
      <x:c r="S18" s="984">
        <x:v>46197</x:v>
      </x:c>
      <x:c r="T18" s="988">
        <x:v>1.583</x:v>
      </x:c>
      <x:c r="U18" s="988"/>
      <x:c r="V18" s="988"/>
      <x:c r="W18" s="918"/>
      <x:c r="X18" s="918"/>
      <x:c r="Y18" s="918"/>
      <x:c r="Z18" s="918"/>
      <x:c r="AA18" s="918"/>
      <x:c r="AB18" s="918"/>
      <x:c r="AC18" s="918"/>
      <x:c r="AD18" s="1018">
        <x:v>18</x:v>
      </x:c>
      <x:c r="AE18" s="1018">
        <x:v>0.32300000000000001</x:v>
      </x:c>
      <x:c r="AF18" s="918"/>
      <x:c r="AG18" s="918"/>
      <x:c r="AH18" s="918"/>
      <x:c r="AI18" s="918"/>
      <x:c r="AJ18" s="918"/>
      <x:c r="AK18" s="918"/>
    </x:row>
    <x:row r="19">
      <x:c r="A19" s="918"/>
      <x:c r="B19" s="1018">
        <x:v>12</x:v>
      </x:c>
      <x:c r="C19" s="986">
        <x:v>46255</x:v>
      </x:c>
      <x:c r="D19" s="1018"/>
      <x:c r="E19" s="1018"/>
      <x:c r="F19" s="1018" t="s">
        <x:v>223</x:v>
      </x:c>
      <x:c r="G19" s="1018">
        <x:v>150</x:v>
      </x:c>
      <x:c r="H19" s="1208">
        <x:v>130</x:v>
      </x:c>
      <x:c r="I19" s="1208">
        <x:v>1.39</x:v>
      </x:c>
      <x:c r="J19" s="1209" t="n">
        <x:f>H19*I19</x:f>
        <x:v>180.7</x:v>
      </x:c>
      <x:c r="K19" s="1209">
        <x:f t="shared" si="3"/>
        <x:v>208.49999999999997</x:v>
      </x:c>
      <x:c r="L19" s="1208">
        <x:v>12.308999999999999</x:v>
      </x:c>
      <x:c r="M19" s="1209">
        <x:f t="shared" si="2"/>
        <x:v>2224.2362999999996</x:v>
      </x:c>
      <x:c r="N19" s="918"/>
      <x:c r="O19" s="918"/>
      <x:c r="P19" s="918"/>
      <x:c r="Q19" s="1018">
        <x:v>11</x:v>
      </x:c>
      <x:c r="R19" s="988" t="s">
        <x:v>98</x:v>
      </x:c>
      <x:c r="S19" s="984">
        <x:v>46181</x:v>
      </x:c>
      <x:c r="T19" s="988">
        <x:v>1.9630000000000001</x:v>
      </x:c>
      <x:c r="U19" s="988"/>
      <x:c r="V19" s="988"/>
      <x:c r="W19" s="918"/>
      <x:c r="X19" s="918"/>
      <x:c r="Y19" s="918"/>
      <x:c r="Z19" s="918"/>
      <x:c r="AA19" s="918"/>
      <x:c r="AB19" s="918"/>
      <x:c r="AC19" s="918"/>
      <x:c r="AD19" s="1018">
        <x:v>19</x:v>
      </x:c>
      <x:c r="AE19" s="1018">
        <x:v>0.32600000000000001</x:v>
      </x:c>
      <x:c r="AF19" s="918"/>
      <x:c r="AG19" s="918"/>
      <x:c r="AH19" s="918"/>
      <x:c r="AI19" s="918"/>
      <x:c r="AJ19" s="918"/>
      <x:c r="AK19" s="918"/>
    </x:row>
    <x:row r="20">
      <x:c r="A20" s="918"/>
      <x:c r="B20" s="1018">
        <x:v>13</x:v>
      </x:c>
      <x:c r="C20" s="986">
        <x:v>46257</x:v>
      </x:c>
      <x:c r="D20" s="1018"/>
      <x:c r="E20" s="1018"/>
      <x:c r="F20" s="1018" t="s">
        <x:v>223</x:v>
      </x:c>
      <x:c r="G20" s="1018">
        <x:v>110</x:v>
      </x:c>
      <x:c r="H20" s="1208">
        <x:v>94</x:v>
      </x:c>
      <x:c r="I20" s="1208">
        <x:v>1.39</x:v>
      </x:c>
      <x:c r="J20" s="1209">
        <x:f t="shared" si="4"/>
        <x:v>130.66</x:v>
      </x:c>
      <x:c r="K20" s="1209">
        <x:f t="shared" si="3"/>
        <x:v>152.89999999999998</x:v>
      </x:c>
      <x:c r="L20" s="1208">
        <x:v>0.86</x:v>
      </x:c>
      <x:c r="M20" s="1209">
        <x:f t="shared" si="2"/>
        <x:v>112.3676</x:v>
      </x:c>
      <x:c r="N20" s="918"/>
      <x:c r="O20" s="1144" t="n">
        <x:f>N18*1.39</x:f>
        <x:v>1887.62</x:v>
      </x:c>
      <x:c r="P20" s="918"/>
      <x:c r="Q20" s="1018">
        <x:v>12</x:v>
      </x:c>
      <x:c r="R20" s="988" t="s">
        <x:v>100</x:v>
      </x:c>
      <x:c r="S20" s="984">
        <x:v>46181</x:v>
      </x:c>
      <x:c r="T20" s="988">
        <x:v>0.73499999999999999</x:v>
      </x:c>
      <x:c r="U20" s="988"/>
      <x:c r="V20" s="988"/>
      <x:c r="W20" s="918"/>
      <x:c r="X20" s="918"/>
      <x:c r="Y20" s="918"/>
      <x:c r="Z20" s="918"/>
      <x:c r="AA20" s="918"/>
      <x:c r="AB20" s="918"/>
      <x:c r="AC20" s="918"/>
      <x:c r="AD20" s="1018">
        <x:v>20</x:v>
      </x:c>
      <x:c r="AE20" s="988">
        <x:v>0.33600000000000002</x:v>
      </x:c>
      <x:c r="AF20" s="918"/>
      <x:c r="AG20" s="918"/>
      <x:c r="AH20" s="918"/>
      <x:c r="AI20" s="918"/>
      <x:c r="AJ20" s="918"/>
      <x:c r="AK20" s="918"/>
    </x:row>
    <x:row r="21">
      <x:c r="A21" s="918"/>
      <x:c r="B21" s="1018">
        <x:v>14</x:v>
      </x:c>
      <x:c r="C21" s="986">
        <x:v>46261</x:v>
      </x:c>
      <x:c r="D21" s="1018"/>
      <x:c r="E21" s="1018"/>
      <x:c r="F21" s="1018" t="s">
        <x:v>223</x:v>
      </x:c>
      <x:c r="G21" s="1018">
        <x:v>100</x:v>
      </x:c>
      <x:c r="H21" s="1208">
        <x:v>310</x:v>
      </x:c>
      <x:c r="I21" s="1218">
        <x:v>1.3</x:v>
      </x:c>
      <x:c r="J21" s="1209">
        <x:f t="shared" si="4"/>
        <x:v>403</x:v>
      </x:c>
      <x:c r="K21" s="1209">
        <x:f t="shared" si="3"/>
        <x:v>130</x:v>
      </x:c>
      <x:c r="L21" s="1208">
        <x:v>1.2969999999999999</x:v>
      </x:c>
      <x:c r="M21" s="1209">
        <x:f t="shared" si="2"/>
        <x:v>522.69099999999992</x:v>
      </x:c>
      <x:c r="N21" s="918"/>
      <x:c r="O21" s="918"/>
      <x:c r="P21" s="918"/>
      <x:c r="Q21" s="1018">
        <x:v>13</x:v>
      </x:c>
      <x:c r="R21" s="988" t="s">
        <x:v>102</x:v>
      </x:c>
      <x:c r="S21" s="984">
        <x:v>46181</x:v>
      </x:c>
      <x:c r="T21" s="988">
        <x:v>0.34799999999999998</x:v>
      </x:c>
      <x:c r="U21" s="988"/>
      <x:c r="V21" s="988"/>
      <x:c r="W21" s="918"/>
      <x:c r="X21" s="918"/>
      <x:c r="Y21" s="918"/>
      <x:c r="Z21" s="918"/>
      <x:c r="AA21" s="918"/>
      <x:c r="AB21" s="918"/>
      <x:c r="AC21" s="918"/>
      <x:c r="AD21" s="1018">
        <x:v>21</x:v>
      </x:c>
      <x:c r="AE21" s="1018">
        <x:v>0.33700000000000002</x:v>
      </x:c>
      <x:c r="AF21" s="918"/>
      <x:c r="AG21" s="918"/>
      <x:c r="AH21" s="918"/>
      <x:c r="AI21" s="918"/>
      <x:c r="AJ21" s="918"/>
      <x:c r="AK21" s="918"/>
    </x:row>
    <x:row r="22">
      <x:c r="A22" s="918"/>
      <x:c r="B22" s="1018">
        <x:v>15</x:v>
      </x:c>
      <x:c r="C22" s="984">
        <x:v>46262</x:v>
      </x:c>
      <x:c r="D22" s="988"/>
      <x:c r="E22" s="988"/>
      <x:c r="F22" s="1018" t="s">
        <x:v>223</x:v>
      </x:c>
      <x:c r="G22" s="1018">
        <x:v>280</x:v>
      </x:c>
      <x:c r="H22" s="1208">
        <x:v>56</x:v>
      </x:c>
      <x:c r="I22" s="1218">
        <x:v>1.3</x:v>
      </x:c>
      <x:c r="J22" s="1209">
        <x:f t="shared" si="4"/>
        <x:v>72.8</x:v>
      </x:c>
      <x:c r="K22" s="1209">
        <x:f t="shared" si="3"/>
        <x:v>364</x:v>
      </x:c>
      <x:c r="L22" s="1208">
        <x:v>1.4970000000000001</x:v>
      </x:c>
      <x:c r="M22" s="1209">
        <x:f t="shared" si="2"/>
        <x:v>108.9816</x:v>
      </x:c>
      <x:c r="N22" s="918"/>
      <x:c r="O22" s="1144" t="n">
        <x:f>366*1.39</x:f>
        <x:v>508.73999999999995</x:v>
      </x:c>
      <x:c r="P22" s="918"/>
      <x:c r="Q22" s="1018">
        <x:v>14</x:v>
      </x:c>
      <x:c r="R22" s="988" t="s">
        <x:v>104</x:v>
      </x:c>
      <x:c r="S22" s="984">
        <x:v>46181</x:v>
      </x:c>
      <x:c r="T22" s="988">
        <x:v>1.2929999999999999</x:v>
      </x:c>
      <x:c r="U22" s="988"/>
      <x:c r="V22" s="988"/>
      <x:c r="W22" s="918"/>
      <x:c r="X22" s="918"/>
      <x:c r="Y22" s="918"/>
      <x:c r="Z22" s="918"/>
      <x:c r="AA22" s="918"/>
      <x:c r="AB22" s="918"/>
      <x:c r="AC22" s="918"/>
      <x:c r="AD22" s="1018">
        <x:v>22</x:v>
      </x:c>
      <x:c r="AE22" s="1018">
        <x:v>0.34</x:v>
      </x:c>
      <x:c r="AF22" s="918"/>
      <x:c r="AG22" s="918"/>
      <x:c r="AH22" s="918"/>
      <x:c r="AI22" s="918"/>
      <x:c r="AJ22" s="918"/>
      <x:c r="AK22" s="918"/>
    </x:row>
    <x:row r="23">
      <x:c r="A23" s="918"/>
      <x:c r="B23" s="1018">
        <x:v>16</x:v>
      </x:c>
      <x:c r="C23" s="984">
        <x:v>46263</x:v>
      </x:c>
      <x:c r="D23" s="1219"/>
      <x:c r="E23" s="1219"/>
      <x:c r="F23" s="1219"/>
      <x:c r="G23" s="1220"/>
      <x:c r="H23" s="1220"/>
      <x:c r="I23" s="1220"/>
      <x:c r="J23" s="1220"/>
      <x:c r="K23" s="1220"/>
      <x:c r="L23" s="1154"/>
      <x:c r="M23" s="1209">
        <x:f t="shared" si="2"/>
        <x:v>0</x:v>
      </x:c>
      <x:c r="N23" s="918"/>
      <x:c r="O23" s="918"/>
      <x:c r="P23" s="918"/>
      <x:c r="Q23" s="1018">
        <x:v>15</x:v>
      </x:c>
      <x:c r="R23" s="988" t="s">
        <x:v>106</x:v>
      </x:c>
      <x:c r="S23" s="984">
        <x:v>46181</x:v>
      </x:c>
      <x:c r="T23" s="988">
        <x:v>0.43</x:v>
      </x:c>
      <x:c r="U23" s="988"/>
      <x:c r="V23" s="988"/>
      <x:c r="W23" s="918"/>
      <x:c r="X23" s="918"/>
      <x:c r="Y23" s="918"/>
      <x:c r="Z23" s="918"/>
      <x:c r="AA23" s="918"/>
      <x:c r="AB23" s="918"/>
      <x:c r="AC23" s="918"/>
      <x:c r="AD23" s="1018">
        <x:v>23</x:v>
      </x:c>
      <x:c r="AE23" s="1018">
        <x:v>0.34399999999999997</x:v>
      </x:c>
      <x:c r="AF23" s="918"/>
      <x:c r="AG23" s="918"/>
      <x:c r="AH23" s="918"/>
      <x:c r="AI23" s="918"/>
      <x:c r="AJ23" s="918"/>
      <x:c r="AK23" s="918"/>
    </x:row>
    <x:row r="24">
      <x:c r="A24" s="918"/>
      <x:c r="B24" s="1018">
        <x:v>17</x:v>
      </x:c>
      <x:c r="C24" s="984">
        <x:v>46264</x:v>
      </x:c>
      <x:c r="D24" s="988"/>
      <x:c r="E24" s="988"/>
      <x:c r="F24" s="988"/>
      <x:c r="G24" s="988"/>
      <x:c r="H24" s="1154"/>
      <x:c r="I24" s="1208">
        <x:v>1.35</x:v>
      </x:c>
      <x:c r="J24" s="1209">
        <x:f t="shared" si="4"/>
        <x:v>0</x:v>
      </x:c>
      <x:c r="K24" s="1209"/>
      <x:c r="L24" s="1154"/>
      <x:c r="M24" s="1209">
        <x:f t="shared" si="2"/>
        <x:v>0</x:v>
      </x:c>
      <x:c r="N24" s="918"/>
      <x:c r="O24" s="918"/>
      <x:c r="P24" s="918"/>
      <x:c r="Q24" s="1018">
        <x:v>16</x:v>
      </x:c>
      <x:c r="R24" s="988" t="s">
        <x:v>108</x:v>
      </x:c>
      <x:c r="S24" s="984">
        <x:v>46180</x:v>
      </x:c>
      <x:c r="T24" s="988">
        <x:v>0.55800000000000005</x:v>
      </x:c>
      <x:c r="U24" s="988"/>
      <x:c r="V24" s="988"/>
      <x:c r="W24" s="918"/>
      <x:c r="X24" s="918"/>
      <x:c r="Y24" s="918"/>
      <x:c r="Z24" s="918"/>
      <x:c r="AA24" s="918"/>
      <x:c r="AB24" s="918"/>
      <x:c r="AC24" s="918"/>
      <x:c r="AD24" s="1018">
        <x:v>24</x:v>
      </x:c>
      <x:c r="AE24" s="1018">
        <x:v>0.34799999999999998</x:v>
      </x:c>
      <x:c r="AF24" s="918"/>
      <x:c r="AG24" s="918"/>
      <x:c r="AH24" s="918"/>
      <x:c r="AI24" s="918"/>
      <x:c r="AJ24" s="918"/>
      <x:c r="AK24" s="918"/>
    </x:row>
    <x:row r="25">
      <x:c r="A25" s="918"/>
      <x:c r="B25" s="1018">
        <x:v>18</x:v>
      </x:c>
      <x:c r="C25" s="984">
        <x:v>46265</x:v>
      </x:c>
      <x:c r="D25" s="988"/>
      <x:c r="E25" s="988"/>
      <x:c r="F25" s="988" t="s">
        <x:v>223</x:v>
      </x:c>
      <x:c r="G25" s="988"/>
      <x:c r="H25" s="1154">
        <x:v>23</x:v>
      </x:c>
      <x:c r="I25" s="1208">
        <x:v>1.3</x:v>
      </x:c>
      <x:c r="J25" s="1209">
        <x:f t="shared" si="4"/>
        <x:v>29.900000000000002</x:v>
      </x:c>
      <x:c r="K25" s="1209"/>
      <x:c r="L25" s="1154">
        <x:v>1.23</x:v>
      </x:c>
      <x:c r="M25" s="1209">
        <x:f t="shared" si="2"/>
        <x:v>36.777000000000001</x:v>
      </x:c>
      <x:c r="N25" s="918"/>
      <x:c r="O25" s="918"/>
      <x:c r="P25" s="918"/>
      <x:c r="Q25" s="1018">
        <x:v>17</x:v>
      </x:c>
      <x:c r="R25" s="988" t="s">
        <x:v>110</x:v>
      </x:c>
      <x:c r="S25" s="984">
        <x:v>46180</x:v>
      </x:c>
      <x:c r="T25" s="988">
        <x:v>0.60399999999999998</x:v>
      </x:c>
      <x:c r="U25" s="988"/>
      <x:c r="V25" s="988"/>
      <x:c r="W25" s="918"/>
      <x:c r="X25" s="918"/>
      <x:c r="Y25" s="918"/>
      <x:c r="Z25" s="918"/>
      <x:c r="AA25" s="918"/>
      <x:c r="AB25" s="918"/>
      <x:c r="AC25" s="918"/>
      <x:c r="AD25" s="1018">
        <x:v>25</x:v>
      </x:c>
      <x:c r="AE25" s="1018">
        <x:v>0.35099999999999998</x:v>
      </x:c>
      <x:c r="AF25" s="918"/>
      <x:c r="AG25" s="918"/>
      <x:c r="AH25" s="918"/>
      <x:c r="AI25" s="918"/>
      <x:c r="AJ25" s="918"/>
      <x:c r="AK25" s="918"/>
    </x:row>
    <x:row r="26">
      <x:c r="A26" s="918"/>
      <x:c r="B26" s="1018">
        <x:v>19</x:v>
      </x:c>
      <x:c r="C26" s="988"/>
      <x:c r="D26" s="988"/>
      <x:c r="E26" s="988"/>
      <x:c r="F26" s="988"/>
      <x:c r="G26" s="988"/>
      <x:c r="H26" s="1154"/>
      <x:c r="I26" s="1208">
        <x:v>1.35</x:v>
      </x:c>
      <x:c r="J26" s="1209">
        <x:f t="shared" si="4"/>
        <x:v>0</x:v>
      </x:c>
      <x:c r="K26" s="1209"/>
      <x:c r="L26" s="1154"/>
      <x:c r="M26" s="1209">
        <x:f t="shared" si="2"/>
        <x:v>0</x:v>
      </x:c>
      <x:c r="N26" s="918"/>
      <x:c r="O26" s="918"/>
      <x:c r="P26" s="918"/>
      <x:c r="Q26" s="1018">
        <x:v>18</x:v>
      </x:c>
      <x:c r="R26" s="988" t="s">
        <x:v>112</x:v>
      </x:c>
      <x:c r="S26" s="984">
        <x:v>46180</x:v>
      </x:c>
      <x:c r="T26" s="988">
        <x:v>4.383</x:v>
      </x:c>
      <x:c r="U26" s="988"/>
      <x:c r="V26" s="988"/>
      <x:c r="W26" s="918"/>
      <x:c r="X26" s="918"/>
      <x:c r="Y26" s="918"/>
      <x:c r="Z26" s="918"/>
      <x:c r="AA26" s="918"/>
      <x:c r="AB26" s="918"/>
      <x:c r="AC26" s="918"/>
      <x:c r="AD26" s="1018">
        <x:v>26</x:v>
      </x:c>
      <x:c r="AE26" s="1018">
        <x:v>0.35099999999999998</x:v>
      </x:c>
      <x:c r="AF26" s="918"/>
      <x:c r="AG26" s="918"/>
      <x:c r="AH26" s="918"/>
      <x:c r="AI26" s="918"/>
      <x:c r="AJ26" s="918"/>
      <x:c r="AK26" s="918"/>
      <x:c r="AL26" s="13"/>
    </x:row>
    <x:row r="27">
      <x:c r="A27" s="918"/>
      <x:c r="B27" s="1018">
        <x:v>20</x:v>
      </x:c>
      <x:c r="C27" s="988"/>
      <x:c r="D27" s="988"/>
      <x:c r="E27" s="988"/>
      <x:c r="F27" s="988"/>
      <x:c r="G27" s="988"/>
      <x:c r="H27" s="1154"/>
      <x:c r="I27" s="1208">
        <x:v>1.35</x:v>
      </x:c>
      <x:c r="J27" s="1209">
        <x:f t="shared" si="4"/>
        <x:v>0</x:v>
      </x:c>
      <x:c r="K27" s="1209"/>
      <x:c r="L27" s="1154"/>
      <x:c r="M27" s="1209">
        <x:f t="shared" si="2"/>
        <x:v>0</x:v>
      </x:c>
      <x:c r="N27" s="918"/>
      <x:c r="O27" s="1144" t="n">
        <x:f>4/7</x:f>
        <x:v>0.5714285714285714</x:v>
      </x:c>
      <x:c r="P27" s="918"/>
      <x:c r="Q27" s="1018">
        <x:v>19</x:v>
      </x:c>
      <x:c r="R27" s="988" t="s">
        <x:v>113</x:v>
      </x:c>
      <x:c r="S27" s="984">
        <x:v>46180</x:v>
      </x:c>
      <x:c r="T27" s="988">
        <x:v>3.2330000000000001</x:v>
      </x:c>
      <x:c r="U27" s="988"/>
      <x:c r="V27" s="988"/>
      <x:c r="W27" s="918"/>
      <x:c r="X27" s="918"/>
      <x:c r="Y27" s="918"/>
      <x:c r="Z27" s="918"/>
      <x:c r="AA27" s="918"/>
      <x:c r="AB27" s="918"/>
      <x:c r="AC27" s="918"/>
      <x:c r="AD27" s="1018">
        <x:v>27</x:v>
      </x:c>
      <x:c r="AE27" s="1018">
        <x:v>0.35099999999999998</x:v>
      </x:c>
      <x:c r="AF27" s="918"/>
      <x:c r="AG27" s="918"/>
      <x:c r="AH27" s="918"/>
      <x:c r="AI27" s="918"/>
      <x:c r="AJ27" s="918"/>
      <x:c r="AK27" s="918"/>
    </x:row>
    <x:row r="28">
      <x:c r="A28" s="918"/>
      <x:c r="B28" s="1018">
        <x:v>21</x:v>
      </x:c>
      <x:c r="C28" s="988"/>
      <x:c r="D28" s="988"/>
      <x:c r="E28" s="988"/>
      <x:c r="F28" s="988"/>
      <x:c r="G28" s="988"/>
      <x:c r="H28" s="1154"/>
      <x:c r="I28" s="1208">
        <x:v>1.35</x:v>
      </x:c>
      <x:c r="J28" s="1209">
        <x:f t="shared" si="4"/>
        <x:v>0</x:v>
      </x:c>
      <x:c r="K28" s="1209"/>
      <x:c r="L28" s="1154"/>
      <x:c r="M28" s="1209">
        <x:f t="shared" si="2"/>
        <x:v>0</x:v>
      </x:c>
      <x:c r="N28" s="918"/>
      <x:c r="O28" s="1144" t="n">
        <x:f>3/7</x:f>
        <x:v>0.42857142857142855</x:v>
      </x:c>
      <x:c r="P28" s="918"/>
      <x:c r="Q28" s="1018">
        <x:v>20</x:v>
      </x:c>
      <x:c r="R28" s="988" t="s">
        <x:v>114</x:v>
      </x:c>
      <x:c r="S28" s="984">
        <x:v>46180</x:v>
      </x:c>
      <x:c r="T28" s="988">
        <x:v>1.635</x:v>
      </x:c>
      <x:c r="U28" s="988"/>
      <x:c r="V28" s="988"/>
      <x:c r="W28" s="918"/>
      <x:c r="X28" s="918"/>
      <x:c r="Y28" s="918"/>
      <x:c r="Z28" s="918"/>
      <x:c r="AA28" s="918"/>
      <x:c r="AB28" s="918"/>
      <x:c r="AC28" s="918"/>
      <x:c r="AD28" s="1018">
        <x:v>28</x:v>
      </x:c>
      <x:c r="AE28" s="1018">
        <x:v>0.35399999999999998</x:v>
      </x:c>
      <x:c r="AF28" s="918"/>
      <x:c r="AG28" s="918"/>
      <x:c r="AH28" s="918"/>
      <x:c r="AI28" s="918"/>
      <x:c r="AJ28" s="918"/>
      <x:c r="AK28" s="918"/>
    </x:row>
    <x:row r="29">
      <x:c r="A29" s="918"/>
      <x:c r="B29" s="1018">
        <x:v>22</x:v>
      </x:c>
      <x:c r="C29" s="988"/>
      <x:c r="D29" s="988"/>
      <x:c r="E29" s="988"/>
      <x:c r="F29" s="988"/>
      <x:c r="G29" s="988"/>
      <x:c r="H29" s="1154"/>
      <x:c r="I29" s="1208">
        <x:v>1.35</x:v>
      </x:c>
      <x:c r="J29" s="1209">
        <x:f t="shared" si="4"/>
        <x:v>0</x:v>
      </x:c>
      <x:c r="K29" s="1209"/>
      <x:c r="L29" s="1154"/>
      <x:c r="M29" s="1209">
        <x:f t="shared" si="2"/>
        <x:v>0</x:v>
      </x:c>
      <x:c r="N29" s="918"/>
      <x:c r="O29" s="918"/>
      <x:c r="P29" s="918"/>
      <x:c r="Q29" s="1018">
        <x:v>21</x:v>
      </x:c>
      <x:c r="R29" s="988" t="s">
        <x:v>115</x:v>
      </x:c>
      <x:c r="S29" s="984">
        <x:v>46180</x:v>
      </x:c>
      <x:c r="T29" s="988">
        <x:v>1.2390000000000001</x:v>
      </x:c>
      <x:c r="U29" s="988"/>
      <x:c r="V29" s="988"/>
      <x:c r="W29" s="918"/>
      <x:c r="X29" s="918"/>
      <x:c r="Y29" s="918"/>
      <x:c r="Z29" s="918"/>
      <x:c r="AA29" s="918"/>
      <x:c r="AB29" s="918"/>
      <x:c r="AC29" s="918"/>
      <x:c r="AD29" s="1018">
        <x:v>29</x:v>
      </x:c>
      <x:c r="AE29" s="1018">
        <x:v>0.35699999999999998</x:v>
      </x:c>
      <x:c r="AF29" s="918"/>
      <x:c r="AG29" s="918"/>
      <x:c r="AH29" s="918"/>
      <x:c r="AI29" s="918"/>
      <x:c r="AJ29" s="918"/>
      <x:c r="AK29" s="918"/>
    </x:row>
    <x:row r="30">
      <x:c r="A30" s="918"/>
      <x:c r="B30" s="1018">
        <x:v>23</x:v>
      </x:c>
      <x:c r="C30" s="988"/>
      <x:c r="D30" s="988"/>
      <x:c r="E30" s="988"/>
      <x:c r="F30" s="988"/>
      <x:c r="G30" s="988"/>
      <x:c r="H30" s="1154"/>
      <x:c r="I30" s="1208">
        <x:v>1.35</x:v>
      </x:c>
      <x:c r="J30" s="1209">
        <x:f t="shared" si="4"/>
        <x:v>0</x:v>
      </x:c>
      <x:c r="K30" s="1209"/>
      <x:c r="L30" s="1154"/>
      <x:c r="M30" s="1209">
        <x:f t="shared" si="2"/>
        <x:v>0</x:v>
      </x:c>
      <x:c r="N30" s="918"/>
      <x:c r="O30" s="918"/>
      <x:c r="P30" s="918"/>
      <x:c r="Q30" s="1018">
        <x:v>22</x:v>
      </x:c>
      <x:c r="R30" s="988" t="s">
        <x:v>116</x:v>
      </x:c>
      <x:c r="S30" s="984">
        <x:v>46180</x:v>
      </x:c>
      <x:c r="T30" s="988">
        <x:v>0.84699999999999998</x:v>
      </x:c>
      <x:c r="U30" s="988"/>
      <x:c r="V30" s="988"/>
      <x:c r="W30" s="918"/>
      <x:c r="X30" s="918"/>
      <x:c r="Y30" s="918"/>
      <x:c r="Z30" s="918"/>
      <x:c r="AA30" s="918"/>
      <x:c r="AB30" s="918"/>
      <x:c r="AC30" s="918"/>
      <x:c r="AD30" s="1018">
        <x:v>30</x:v>
      </x:c>
      <x:c r="AE30" s="988">
        <x:v>0.35799999999999998</x:v>
      </x:c>
      <x:c r="AF30" s="918"/>
      <x:c r="AG30" s="918"/>
      <x:c r="AH30" s="918"/>
      <x:c r="AI30" s="918"/>
      <x:c r="AJ30" s="918"/>
      <x:c r="AK30" s="918"/>
    </x:row>
    <x:row r="31">
      <x:c r="A31" s="918"/>
      <x:c r="B31" s="1018">
        <x:v>24</x:v>
      </x:c>
      <x:c r="C31" s="988"/>
      <x:c r="D31" s="988"/>
      <x:c r="E31" s="988"/>
      <x:c r="F31" s="988"/>
      <x:c r="G31" s="988"/>
      <x:c r="H31" s="1154"/>
      <x:c r="I31" s="1208">
        <x:v>1.35</x:v>
      </x:c>
      <x:c r="J31" s="1209">
        <x:f t="shared" si="4"/>
        <x:v>0</x:v>
      </x:c>
      <x:c r="K31" s="1209"/>
      <x:c r="L31" s="1154"/>
      <x:c r="M31" s="1209">
        <x:f t="shared" si="2"/>
        <x:v>0</x:v>
      </x:c>
      <x:c r="N31" s="918"/>
      <x:c r="O31" s="918"/>
      <x:c r="P31" s="918"/>
      <x:c r="Q31" s="1018">
        <x:v>23</x:v>
      </x:c>
      <x:c r="R31" s="988" t="s">
        <x:v>108</x:v>
      </x:c>
      <x:c r="S31" s="984">
        <x:v>46176</x:v>
      </x:c>
      <x:c r="T31" s="988">
        <x:v>2.72</x:v>
      </x:c>
      <x:c r="U31" s="988"/>
      <x:c r="V31" s="988"/>
      <x:c r="W31" s="918"/>
      <x:c r="X31" s="918"/>
      <x:c r="Y31" s="918"/>
      <x:c r="Z31" s="918"/>
      <x:c r="AA31" s="918"/>
      <x:c r="AB31" s="918"/>
      <x:c r="AC31" s="918"/>
      <x:c r="AD31" s="1018">
        <x:v>31</x:v>
      </x:c>
      <x:c r="AE31" s="1018">
        <x:v>0.38800000000000001</x:v>
      </x:c>
      <x:c r="AF31" s="918"/>
      <x:c r="AG31" s="918"/>
      <x:c r="AH31" s="918"/>
      <x:c r="AI31" s="918"/>
      <x:c r="AJ31" s="918"/>
      <x:c r="AK31" s="918"/>
    </x:row>
    <x:row r="32">
      <x:c r="A32" s="918"/>
      <x:c r="B32" s="1018">
        <x:v>25</x:v>
      </x:c>
      <x:c r="C32" s="988"/>
      <x:c r="D32" s="988"/>
      <x:c r="E32" s="988"/>
      <x:c r="F32" s="988"/>
      <x:c r="G32" s="988"/>
      <x:c r="H32" s="1154"/>
      <x:c r="I32" s="1208">
        <x:v>1.35</x:v>
      </x:c>
      <x:c r="J32" s="1209">
        <x:f t="shared" si="4"/>
        <x:v>0</x:v>
      </x:c>
      <x:c r="K32" s="1209"/>
      <x:c r="L32" s="1154"/>
      <x:c r="M32" s="1209">
        <x:f t="shared" si="2"/>
        <x:v>0</x:v>
      </x:c>
      <x:c r="N32" s="918"/>
      <x:c r="O32" s="918"/>
      <x:c r="P32" s="918"/>
      <x:c r="Q32" s="1018">
        <x:v>24</x:v>
      </x:c>
      <x:c r="R32" s="988" t="s">
        <x:v>110</x:v>
      </x:c>
      <x:c r="S32" s="984">
        <x:v>46176</x:v>
      </x:c>
      <x:c r="T32" s="988">
        <x:v>0.57599999999999996</x:v>
      </x:c>
      <x:c r="U32" s="988"/>
      <x:c r="V32" s="988"/>
      <x:c r="W32" s="918"/>
      <x:c r="X32" s="918"/>
      <x:c r="Y32" s="918"/>
      <x:c r="Z32" s="918"/>
      <x:c r="AA32" s="918"/>
      <x:c r="AB32" s="918"/>
      <x:c r="AC32" s="918"/>
      <x:c r="AD32" s="1018">
        <x:v>32</x:v>
      </x:c>
      <x:c r="AE32" s="988">
        <x:v>0.38800000000000001</x:v>
      </x:c>
      <x:c r="AF32" s="918"/>
      <x:c r="AG32" s="918"/>
      <x:c r="AH32" s="918"/>
      <x:c r="AI32" s="918"/>
      <x:c r="AJ32" s="918"/>
      <x:c r="AK32" s="918"/>
    </x:row>
    <x:row r="33">
      <x:c r="A33" s="918"/>
      <x:c r="B33" s="1018">
        <x:v>26</x:v>
      </x:c>
      <x:c r="C33" s="988"/>
      <x:c r="D33" s="988"/>
      <x:c r="E33" s="988"/>
      <x:c r="F33" s="988"/>
      <x:c r="G33" s="988"/>
      <x:c r="H33" s="1154"/>
      <x:c r="I33" s="1208">
        <x:v>1.35</x:v>
      </x:c>
      <x:c r="J33" s="1209">
        <x:f t="shared" si="4"/>
        <x:v>0</x:v>
      </x:c>
      <x:c r="K33" s="1209"/>
      <x:c r="L33" s="1154"/>
      <x:c r="M33" s="1209">
        <x:f t="shared" si="2"/>
        <x:v>0</x:v>
      </x:c>
      <x:c r="N33" s="918"/>
      <x:c r="O33" s="918"/>
      <x:c r="P33" s="918"/>
      <x:c r="Q33" s="1018">
        <x:v>25</x:v>
      </x:c>
      <x:c r="R33" s="988" t="s">
        <x:v>112</x:v>
      </x:c>
      <x:c r="S33" s="984">
        <x:v>46176</x:v>
      </x:c>
      <x:c r="T33" s="988">
        <x:v>0.66300000000000003</x:v>
      </x:c>
      <x:c r="U33" s="988"/>
      <x:c r="V33" s="988"/>
      <x:c r="W33" s="918"/>
      <x:c r="X33" s="918"/>
      <x:c r="Y33" s="918"/>
      <x:c r="Z33" s="918"/>
      <x:c r="AA33" s="918"/>
      <x:c r="AB33" s="918"/>
      <x:c r="AC33" s="918"/>
      <x:c r="AD33" s="1018">
        <x:v>33</x:v>
      </x:c>
      <x:c r="AE33" s="1018">
        <x:v>0.40699999999999997</x:v>
      </x:c>
      <x:c r="AF33" s="918"/>
      <x:c r="AG33" s="918"/>
      <x:c r="AH33" s="918"/>
      <x:c r="AI33" s="918"/>
      <x:c r="AJ33" s="918"/>
      <x:c r="AK33" s="918"/>
    </x:row>
    <x:row r="34">
      <x:c r="A34" s="918"/>
      <x:c r="B34" s="1018">
        <x:v>27</x:v>
      </x:c>
      <x:c r="C34" s="988"/>
      <x:c r="D34" s="988"/>
      <x:c r="E34" s="988"/>
      <x:c r="F34" s="988"/>
      <x:c r="G34" s="988"/>
      <x:c r="H34" s="1154"/>
      <x:c r="I34" s="1208">
        <x:v>1.35</x:v>
      </x:c>
      <x:c r="J34" s="1209">
        <x:f t="shared" si="4"/>
        <x:v>0</x:v>
      </x:c>
      <x:c r="K34" s="1209"/>
      <x:c r="L34" s="1154"/>
      <x:c r="M34" s="1209">
        <x:f t="shared" si="2"/>
        <x:v>0</x:v>
      </x:c>
      <x:c r="N34" s="918"/>
      <x:c r="O34" s="918"/>
      <x:c r="P34" s="918"/>
      <x:c r="Q34" s="1018">
        <x:v>26</x:v>
      </x:c>
      <x:c r="R34" s="988" t="s">
        <x:v>113</x:v>
      </x:c>
      <x:c r="S34" s="984">
        <x:v>46176</x:v>
      </x:c>
      <x:c r="T34" s="988">
        <x:v>1.8220000000000001</x:v>
      </x:c>
      <x:c r="U34" s="988"/>
      <x:c r="V34" s="988"/>
      <x:c r="W34" s="918"/>
      <x:c r="X34" s="918"/>
      <x:c r="Y34" s="918"/>
      <x:c r="Z34" s="918"/>
      <x:c r="AA34" s="918"/>
      <x:c r="AB34" s="918"/>
      <x:c r="AC34" s="918"/>
      <x:c r="AD34" s="1018">
        <x:v>34</x:v>
      </x:c>
      <x:c r="AE34" s="988">
        <x:v>0.42</x:v>
      </x:c>
      <x:c r="AF34" s="918"/>
      <x:c r="AG34" s="918"/>
      <x:c r="AH34" s="918"/>
      <x:c r="AI34" s="918"/>
      <x:c r="AJ34" s="918"/>
      <x:c r="AK34" s="918"/>
    </x:row>
    <x:row r="35">
      <x:c r="A35" s="918"/>
      <x:c r="B35" s="1018">
        <x:v>28</x:v>
      </x:c>
      <x:c r="C35" s="988"/>
      <x:c r="D35" s="988"/>
      <x:c r="E35" s="988"/>
      <x:c r="F35" s="988"/>
      <x:c r="G35" s="988"/>
      <x:c r="H35" s="1154"/>
      <x:c r="I35" s="1208">
        <x:v>1.35</x:v>
      </x:c>
      <x:c r="J35" s="1209">
        <x:f t="shared" si="4"/>
        <x:v>0</x:v>
      </x:c>
      <x:c r="K35" s="1209"/>
      <x:c r="L35" s="1154"/>
      <x:c r="M35" s="1209">
        <x:f t="shared" si="2"/>
        <x:v>0</x:v>
      </x:c>
      <x:c r="N35" s="918"/>
      <x:c r="O35" s="918"/>
      <x:c r="P35" s="918"/>
      <x:c r="Q35" s="1018">
        <x:v>27</x:v>
      </x:c>
      <x:c r="R35" s="988" t="s">
        <x:v>114</x:v>
      </x:c>
      <x:c r="S35" s="984">
        <x:v>46176</x:v>
      </x:c>
      <x:c r="T35" s="988">
        <x:v>0.79700000000000004</x:v>
      </x:c>
      <x:c r="U35" s="988"/>
      <x:c r="V35" s="988"/>
      <x:c r="W35" s="918"/>
      <x:c r="X35" s="918"/>
      <x:c r="Y35" s="918"/>
      <x:c r="Z35" s="918"/>
      <x:c r="AA35" s="918"/>
      <x:c r="AB35" s="918"/>
      <x:c r="AC35" s="918"/>
      <x:c r="AD35" s="1018">
        <x:v>35</x:v>
      </x:c>
      <x:c r="AE35" s="1018">
        <x:v>0.42199999999999999</x:v>
      </x:c>
      <x:c r="AF35" s="918"/>
      <x:c r="AG35" s="918"/>
      <x:c r="AH35" s="918"/>
      <x:c r="AI35" s="918"/>
      <x:c r="AJ35" s="918"/>
      <x:c r="AK35" s="918"/>
    </x:row>
    <x:row r="36">
      <x:c r="A36" s="918"/>
      <x:c r="B36" s="1018">
        <x:v>29</x:v>
      </x:c>
      <x:c r="C36" s="988"/>
      <x:c r="D36" s="988"/>
      <x:c r="E36" s="988"/>
      <x:c r="F36" s="988"/>
      <x:c r="G36" s="988"/>
      <x:c r="H36" s="1154"/>
      <x:c r="I36" s="1208">
        <x:v>1.35</x:v>
      </x:c>
      <x:c r="J36" s="1209">
        <x:f t="shared" si="4"/>
        <x:v>0</x:v>
      </x:c>
      <x:c r="K36" s="1209"/>
      <x:c r="L36" s="1154"/>
      <x:c r="M36" s="1209">
        <x:f t="shared" si="2"/>
        <x:v>0</x:v>
      </x:c>
      <x:c r="N36" s="918"/>
      <x:c r="O36" s="918"/>
      <x:c r="P36" s="918"/>
      <x:c r="Q36" s="1018">
        <x:v>28</x:v>
      </x:c>
      <x:c r="R36" s="988" t="s">
        <x:v>115</x:v>
      </x:c>
      <x:c r="S36" s="984">
        <x:v>46176</x:v>
      </x:c>
      <x:c r="T36" s="988">
        <x:v>1.3919999999999999</x:v>
      </x:c>
      <x:c r="U36" s="988"/>
      <x:c r="V36" s="988"/>
      <x:c r="W36" s="918"/>
      <x:c r="X36" s="918"/>
      <x:c r="Y36" s="918"/>
      <x:c r="Z36" s="918"/>
      <x:c r="AA36" s="918"/>
      <x:c r="AB36" s="918"/>
      <x:c r="AC36" s="918"/>
      <x:c r="AD36" s="1018">
        <x:v>36</x:v>
      </x:c>
      <x:c r="AE36" s="1018">
        <x:v>0.43</x:v>
      </x:c>
      <x:c r="AF36" s="918"/>
      <x:c r="AG36" s="918"/>
      <x:c r="AH36" s="918"/>
      <x:c r="AI36" s="918"/>
      <x:c r="AJ36" s="918"/>
      <x:c r="AK36" s="918"/>
    </x:row>
    <x:row r="37">
      <x:c r="A37" s="918"/>
      <x:c r="B37" s="1018">
        <x:v>30</x:v>
      </x:c>
      <x:c r="C37" s="988"/>
      <x:c r="D37" s="988"/>
      <x:c r="E37" s="988"/>
      <x:c r="F37" s="988"/>
      <x:c r="G37" s="988"/>
      <x:c r="H37" s="1154"/>
      <x:c r="I37" s="1208">
        <x:v>1.35</x:v>
      </x:c>
      <x:c r="J37" s="1209">
        <x:f t="shared" si="4"/>
        <x:v>0</x:v>
      </x:c>
      <x:c r="K37" s="1209"/>
      <x:c r="L37" s="1154"/>
      <x:c r="M37" s="1209">
        <x:f t="shared" si="2"/>
        <x:v>0</x:v>
      </x:c>
      <x:c r="N37" s="918"/>
      <x:c r="O37" s="918"/>
      <x:c r="P37" s="918"/>
      <x:c r="Q37" s="1018">
        <x:v>29</x:v>
      </x:c>
      <x:c r="R37" s="988" t="s">
        <x:v>116</x:v>
      </x:c>
      <x:c r="S37" s="984">
        <x:v>46176</x:v>
      </x:c>
      <x:c r="T37" s="988">
        <x:v>0.70699999999999996</x:v>
      </x:c>
      <x:c r="U37" s="988"/>
      <x:c r="V37" s="988"/>
      <x:c r="W37" s="918"/>
      <x:c r="X37" s="918"/>
      <x:c r="Y37" s="918"/>
      <x:c r="Z37" s="918"/>
      <x:c r="AA37" s="918"/>
      <x:c r="AB37" s="918"/>
      <x:c r="AC37" s="918"/>
      <x:c r="AD37" s="1018">
        <x:v>37</x:v>
      </x:c>
      <x:c r="AE37" s="1018">
        <x:v>0.438</x:v>
      </x:c>
      <x:c r="AF37" s="918"/>
      <x:c r="AG37" s="918"/>
      <x:c r="AH37" s="918"/>
      <x:c r="AI37" s="918"/>
      <x:c r="AJ37" s="918"/>
      <x:c r="AK37" s="918"/>
    </x:row>
    <x:row r="38" ht="15">
      <x:c r="A38" s="918"/>
      <x:c r="B38" s="1018">
        <x:v>31</x:v>
      </x:c>
      <x:c r="C38" s="988"/>
      <x:c r="D38" s="988"/>
      <x:c r="E38" s="988"/>
      <x:c r="F38" s="988"/>
      <x:c r="G38" s="988"/>
      <x:c r="H38" s="1154"/>
      <x:c r="I38" s="1208">
        <x:v>1.35</x:v>
      </x:c>
      <x:c r="J38" s="1209">
        <x:f t="shared" si="4"/>
        <x:v>0</x:v>
      </x:c>
      <x:c r="K38" s="1209"/>
      <x:c r="L38" s="1154"/>
      <x:c r="M38" s="1209">
        <x:f t="shared" si="2"/>
        <x:v>0</x:v>
      </x:c>
      <x:c r="N38" s="918"/>
      <x:c r="O38" s="918"/>
      <x:c r="P38" s="918"/>
      <x:c r="Q38" s="1018">
        <x:v>30</x:v>
      </x:c>
      <x:c r="R38" s="988" t="s">
        <x:v>118</x:v>
      </x:c>
      <x:c r="S38" s="984">
        <x:v>46176</x:v>
      </x:c>
      <x:c r="T38" s="988">
        <x:v>1.552</x:v>
      </x:c>
      <x:c r="U38" s="988"/>
      <x:c r="V38" s="988"/>
      <x:c r="W38" s="918"/>
      <x:c r="X38" s="918"/>
      <x:c r="Y38" s="918"/>
      <x:c r="Z38" s="918"/>
      <x:c r="AA38" s="918"/>
      <x:c r="AB38" s="918"/>
      <x:c r="AC38" s="918"/>
      <x:c r="AD38" s="1018">
        <x:v>38</x:v>
      </x:c>
      <x:c r="AE38" s="1018">
        <x:v>0.45400000000000001</x:v>
      </x:c>
      <x:c r="AF38" s="918"/>
      <x:c r="AG38" s="918"/>
      <x:c r="AH38" s="918"/>
      <x:c r="AI38" s="918"/>
      <x:c r="AJ38" s="918"/>
      <x:c r="AK38" s="918"/>
    </x:row>
    <x:row r="39">
      <x:c r="A39" s="918"/>
      <x:c r="B39" s="1018">
        <x:v>32</x:v>
      </x:c>
      <x:c r="C39" s="988"/>
      <x:c r="D39" s="988"/>
      <x:c r="E39" s="988"/>
      <x:c r="F39" s="988"/>
      <x:c r="G39" s="988"/>
      <x:c r="H39" s="1154"/>
      <x:c r="I39" s="1208">
        <x:v>1.35</x:v>
      </x:c>
      <x:c r="J39" s="1209">
        <x:f t="shared" si="4"/>
        <x:v>0</x:v>
      </x:c>
      <x:c r="K39" s="1209"/>
      <x:c r="L39" s="1154"/>
      <x:c r="M39" s="1209">
        <x:f t="shared" si="2"/>
        <x:v>0</x:v>
      </x:c>
      <x:c r="N39" s="918"/>
      <x:c r="O39" s="918"/>
      <x:c r="P39" s="918"/>
      <x:c r="Q39" s="1018">
        <x:v>31</x:v>
      </x:c>
      <x:c r="R39" s="988" t="s">
        <x:v>119</x:v>
      </x:c>
      <x:c r="S39" s="984">
        <x:v>46176</x:v>
      </x:c>
      <x:c r="T39" s="988">
        <x:v>0.76500000000000001</x:v>
      </x:c>
      <x:c r="U39" s="988"/>
      <x:c r="V39" s="988"/>
      <x:c r="W39" s="918"/>
      <x:c r="X39" s="918"/>
      <x:c r="Y39" s="918"/>
      <x:c r="Z39" s="918"/>
      <x:c r="AA39" s="918"/>
      <x:c r="AB39" s="918"/>
      <x:c r="AC39" s="918"/>
      <x:c r="AD39" s="1018">
        <x:v>39</x:v>
      </x:c>
      <x:c r="AE39" s="1018">
        <x:v>0.45500000000000002</x:v>
      </x:c>
      <x:c r="AF39" s="918"/>
      <x:c r="AG39" s="1221" t="s">
        <x:v>240</x:v>
      </x:c>
      <x:c r="AH39" s="1222"/>
      <x:c r="AI39" s="1222"/>
      <x:c r="AJ39" s="1222"/>
      <x:c r="AK39" s="1222"/>
      <x:c r="AL39" s="693"/>
    </x:row>
    <x:row r="40">
      <x:c r="A40" s="918"/>
      <x:c r="B40" s="1926" t="s">
        <x:v>60</x:v>
      </x:c>
      <x:c r="C40" s="1926"/>
      <x:c r="D40" s="1926"/>
      <x:c r="E40" s="1926"/>
      <x:c r="F40" s="1926"/>
      <x:c r="G40" s="1926"/>
      <x:c r="H40" s="1766"/>
      <x:c r="I40" s="1766"/>
      <x:c r="J40" s="1766"/>
      <x:c r="K40" s="1766"/>
      <x:c r="L40" s="1927" t="n">
        <x:f>AVERAGE(L8:L22)</x:f>
        <x:v>1.8267999999999998</x:v>
      </x:c>
      <x:c r="M40" s="1928" t="n">
        <x:f>SUM(M8:M39)</x:f>
        <x:v>4406.70805</x:v>
      </x:c>
      <x:c r="N40" s="1226"/>
      <x:c r="O40" s="1227"/>
      <x:c r="P40" s="918"/>
      <x:c r="Q40" s="1018">
        <x:v>32</x:v>
      </x:c>
      <x:c r="R40" s="988" t="s">
        <x:v>120</x:v>
      </x:c>
      <x:c r="S40" s="984">
        <x:v>46176</x:v>
      </x:c>
      <x:c r="T40" s="988">
        <x:v>1.2350000000000001</x:v>
      </x:c>
      <x:c r="U40" s="988"/>
      <x:c r="V40" s="988"/>
      <x:c r="W40" s="918"/>
      <x:c r="X40" s="918"/>
      <x:c r="Y40" s="918"/>
      <x:c r="Z40" s="918"/>
      <x:c r="AA40" s="918"/>
      <x:c r="AB40" s="918"/>
      <x:c r="AC40" s="918"/>
      <x:c r="AD40" s="1018">
        <x:v>40</x:v>
      </x:c>
      <x:c r="AE40" s="1018">
        <x:v>0.45800000000000002</x:v>
      </x:c>
      <x:c r="AF40" s="918"/>
      <x:c r="AG40" s="1228"/>
      <x:c r="AH40" s="1229"/>
      <x:c r="AI40" s="1229"/>
      <x:c r="AJ40" s="1229"/>
      <x:c r="AK40" s="1229"/>
      <x:c r="AL40" s="696"/>
    </x:row>
    <x:row r="41">
      <x:c r="A41" s="918"/>
      <x:c r="B41" s="2157" t="s">
        <x:v>59</x:v>
      </x:c>
      <x:c r="C41" s="1747"/>
      <x:c r="D41" s="1747"/>
      <x:c r="E41" s="1747"/>
      <x:c r="F41" s="1747"/>
      <x:c r="G41" s="1747" t="n">
        <x:f>SUM(G8:G39)</x:f>
        <x:v>1420</x:v>
      </x:c>
      <x:c r="H41" s="1934" t="n">
        <x:f>SUM(H8:H39)</x:f>
        <x:v>1584</x:v>
      </x:c>
      <x:c r="I41" s="1934"/>
      <x:c r="J41" s="1935" t="n">
        <x:f>SUM(J8:J39)</x:f>
        <x:v>2158.6300000000006</x:v>
      </x:c>
      <x:c r="K41" s="1935" t="n">
        <x:f>SUM(K8:K39)</x:f>
        <x:v>1939.6</x:v>
      </x:c>
      <x:c r="L41" s="1936" t="n">
        <x:f>MEDIAN(L8:L22)</x:f>
        <x:v>1.11</x:v>
      </x:c>
      <x:c r="M41" s="1935" t="n">
        <x:f>L41*J41</x:f>
        <x:v>2396.079300000001</x:v>
      </x:c>
      <x:c r="N41" s="1155"/>
      <x:c r="O41" s="918"/>
      <x:c r="P41" s="918"/>
      <x:c r="Q41" s="987">
        <x:v>33</x:v>
      </x:c>
      <x:c r="R41" s="987" t="s">
        <x:v>121</x:v>
      </x:c>
      <x:c r="S41" s="986">
        <x:v>46251</x:v>
      </x:c>
      <x:c r="T41" s="1018">
        <x:v>1.0349999999999999</x:v>
      </x:c>
      <x:c r="U41" s="987"/>
      <x:c r="V41" s="987"/>
      <x:c r="W41" s="918"/>
      <x:c r="X41" s="918"/>
      <x:c r="Y41" s="918"/>
      <x:c r="Z41" s="918"/>
      <x:c r="AA41" s="918"/>
      <x:c r="AB41" s="918"/>
      <x:c r="AC41" s="918"/>
      <x:c r="AD41" s="1018">
        <x:v>41</x:v>
      </x:c>
      <x:c r="AE41" s="988">
        <x:v>0.48799999999999999</x:v>
      </x:c>
      <x:c r="AF41" s="918"/>
      <x:c r="AG41" s="1232">
        <x:v>1</x:v>
      </x:c>
      <x:c r="AH41" s="1211">
        <x:v>0.81</x:v>
      </x:c>
      <x:c r="AI41" s="918"/>
      <x:c r="AJ41" s="1144">
        <x:v>1</x:v>
      </x:c>
      <x:c r="AK41" s="1233">
        <x:v>1.6</x:v>
      </x:c>
      <x:c r="AL41" s="429"/>
    </x:row>
    <x:row r="42">
      <x:c r="A42" s="918"/>
      <x:c r="B42" s="918"/>
      <x:c r="C42" s="918"/>
      <x:c r="D42" s="918"/>
      <x:c r="E42" s="918"/>
      <x:c r="F42" s="918"/>
      <x:c r="G42" s="918"/>
      <x:c r="H42" s="918"/>
      <x:c r="I42" s="918"/>
      <x:c r="J42" s="918"/>
      <x:c r="K42" s="918"/>
      <x:c r="L42" s="1234"/>
      <x:c r="M42" s="918"/>
      <x:c r="N42" s="918"/>
      <x:c r="O42" s="918"/>
      <x:c r="P42" s="918"/>
      <x:c r="Q42" s="987">
        <x:v>34</x:v>
      </x:c>
      <x:c r="R42" s="987" t="s">
        <x:v>122</x:v>
      </x:c>
      <x:c r="S42" s="986">
        <x:v>46251</x:v>
      </x:c>
      <x:c r="T42" s="1018">
        <x:v>0.52600000000000002</x:v>
      </x:c>
      <x:c r="U42" s="987"/>
      <x:c r="V42" s="987"/>
      <x:c r="W42" s="918"/>
      <x:c r="X42" s="918"/>
      <x:c r="Y42" s="1139"/>
      <x:c r="Z42" s="918"/>
      <x:c r="AA42" s="918"/>
      <x:c r="AB42" s="918"/>
      <x:c r="AC42" s="918"/>
      <x:c r="AD42" s="1018">
        <x:v>42</x:v>
      </x:c>
      <x:c r="AE42" s="1018">
        <x:v>0.48899999999999999</x:v>
      </x:c>
      <x:c r="AF42" s="918"/>
      <x:c r="AG42" s="1232">
        <x:v>2</x:v>
      </x:c>
      <x:c r="AH42" s="1211">
        <x:v>0.81</x:v>
      </x:c>
      <x:c r="AI42" s="918"/>
      <x:c r="AJ42" s="1144">
        <x:v>2</x:v>
      </x:c>
      <x:c r="AK42" s="1233">
        <x:v>1.6</x:v>
      </x:c>
      <x:c r="AL42" s="429"/>
    </x:row>
    <x:row r="43" ht="43.20000076293945">
      <x:c r="A43" s="918"/>
      <x:c r="B43" s="918"/>
      <x:c r="C43" s="918"/>
      <x:c r="D43" s="918"/>
      <x:c r="E43" s="918"/>
      <x:c r="F43" s="918"/>
      <x:c r="G43" s="918"/>
      <x:c r="H43" s="918"/>
      <x:c r="I43" s="918"/>
      <x:c r="J43" s="918"/>
      <x:c r="K43" s="918"/>
      <x:c r="L43" s="1207" t="s">
        <x:v>241</x:v>
      </x:c>
      <x:c r="M43" s="1218" t="n">
        <x:f>M40/J41</x:f>
        <x:v>2.0414374163242424</x:v>
      </x:c>
      <x:c r="N43" s="918"/>
      <x:c r="O43" s="918"/>
      <x:c r="P43" s="918"/>
      <x:c r="Q43" s="987">
        <x:v>35</x:v>
      </x:c>
      <x:c r="R43" s="987" t="s">
        <x:v>123</x:v>
      </x:c>
      <x:c r="S43" s="986">
        <x:v>46251</x:v>
      </x:c>
      <x:c r="T43" s="1018">
        <x:v>0.81599999999999995</x:v>
      </x:c>
      <x:c r="U43" s="987"/>
      <x:c r="V43" s="987"/>
      <x:c r="W43" s="918"/>
      <x:c r="X43" s="918"/>
      <x:c r="Y43" s="918"/>
      <x:c r="Z43" s="918"/>
      <x:c r="AA43" s="918"/>
      <x:c r="AB43" s="918"/>
      <x:c r="AC43" s="918"/>
      <x:c r="AD43" s="1018">
        <x:v>43</x:v>
      </x:c>
      <x:c r="AE43" s="1018">
        <x:v>0.501</x:v>
      </x:c>
      <x:c r="AF43" s="918"/>
      <x:c r="AG43" s="1232">
        <x:v>3</x:v>
      </x:c>
      <x:c r="AH43" s="1211">
        <x:v>0.81</x:v>
      </x:c>
      <x:c r="AI43" s="918"/>
      <x:c r="AJ43" s="1144">
        <x:v>3</x:v>
      </x:c>
      <x:c r="AK43" s="1233">
        <x:v>1.6</x:v>
      </x:c>
      <x:c r="AL43" s="429"/>
    </x:row>
    <x:row r="44">
      <x:c r="A44" s="918"/>
      <x:c r="B44" s="918"/>
      <x:c r="C44" s="918"/>
      <x:c r="D44" s="918"/>
      <x:c r="E44" s="918"/>
      <x:c r="F44" s="918"/>
      <x:c r="G44" s="918"/>
      <x:c r="H44" s="918"/>
      <x:c r="I44" s="1235"/>
      <x:c r="J44" s="1235"/>
      <x:c r="K44" s="1235"/>
      <x:c r="L44" s="1234"/>
      <x:c r="M44" s="918"/>
      <x:c r="N44" s="918"/>
      <x:c r="O44" s="918"/>
      <x:c r="P44" s="918"/>
      <x:c r="Q44" s="987">
        <x:v>36</x:v>
      </x:c>
      <x:c r="R44" s="987" t="s">
        <x:v>124</x:v>
      </x:c>
      <x:c r="S44" s="986">
        <x:v>46251</x:v>
      </x:c>
      <x:c r="T44" s="1018">
        <x:v>0.34399999999999997</x:v>
      </x:c>
      <x:c r="U44" s="987"/>
      <x:c r="V44" s="987"/>
      <x:c r="W44" s="918"/>
      <x:c r="X44" s="918"/>
      <x:c r="Y44" s="918"/>
      <x:c r="Z44" s="918"/>
      <x:c r="AA44" s="918"/>
      <x:c r="AB44" s="918"/>
      <x:c r="AC44" s="918"/>
      <x:c r="AD44" s="1018">
        <x:v>44</x:v>
      </x:c>
      <x:c r="AE44" s="1018">
        <x:v>0.502</x:v>
      </x:c>
      <x:c r="AF44" s="918"/>
      <x:c r="AG44" s="1232">
        <x:v>4</x:v>
      </x:c>
      <x:c r="AH44" s="1211">
        <x:v>0.81</x:v>
      </x:c>
      <x:c r="AI44" s="918"/>
      <x:c r="AJ44" s="1144">
        <x:v>4</x:v>
      </x:c>
      <x:c r="AK44" s="1233">
        <x:v>1.6</x:v>
      </x:c>
      <x:c r="AL44" s="429"/>
    </x:row>
    <x:row r="45">
      <x:c r="A45" s="918"/>
      <x:c r="B45" s="918"/>
      <x:c r="C45" s="918"/>
      <x:c r="D45" s="918"/>
      <x:c r="E45" s="918"/>
      <x:c r="F45" s="918"/>
      <x:c r="G45" s="918"/>
      <x:c r="H45" s="918"/>
      <x:c r="I45" s="1235"/>
      <x:c r="J45" s="918"/>
      <x:c r="K45" s="918"/>
      <x:c r="L45" s="918"/>
      <x:c r="M45" s="918"/>
      <x:c r="N45" s="918"/>
      <x:c r="O45" s="918"/>
      <x:c r="P45" s="918"/>
      <x:c r="Q45" s="987">
        <x:v>37</x:v>
      </x:c>
      <x:c r="R45" s="987" t="s">
        <x:v>125</x:v>
      </x:c>
      <x:c r="S45" s="986">
        <x:v>46251</x:v>
      </x:c>
      <x:c r="T45" s="1018">
        <x:v>0.30399999999999999</x:v>
      </x:c>
      <x:c r="U45" s="987"/>
      <x:c r="V45" s="987"/>
      <x:c r="W45" s="918"/>
      <x:c r="X45" s="918"/>
      <x:c r="Y45" s="918"/>
      <x:c r="Z45" s="918"/>
      <x:c r="AA45" s="918"/>
      <x:c r="AB45" s="918"/>
      <x:c r="AC45" s="918"/>
      <x:c r="AD45" s="1018">
        <x:v>45</x:v>
      </x:c>
      <x:c r="AE45" s="1018">
        <x:v>0.50600000000000001</x:v>
      </x:c>
      <x:c r="AF45" s="918"/>
      <x:c r="AG45" s="1232">
        <x:v>5</x:v>
      </x:c>
      <x:c r="AH45" s="1211">
        <x:v>0.81</x:v>
      </x:c>
      <x:c r="AI45" s="918"/>
      <x:c r="AJ45" s="1144">
        <x:v>5</x:v>
      </x:c>
      <x:c r="AK45" s="1233">
        <x:v>1.6</x:v>
      </x:c>
      <x:c r="AL45" s="429"/>
    </x:row>
    <x:row r="46">
      <x:c r="A46" s="918"/>
      <x:c r="B46" s="918"/>
      <x:c r="C46" s="918"/>
      <x:c r="D46" s="918"/>
      <x:c r="E46" s="918"/>
      <x:c r="F46" s="918"/>
      <x:c r="G46" s="918"/>
      <x:c r="H46" s="918"/>
      <x:c r="I46" s="918"/>
      <x:c r="J46" s="1235"/>
      <x:c r="K46" s="918"/>
      <x:c r="L46" s="918"/>
      <x:c r="M46" s="918"/>
      <x:c r="N46" s="918"/>
      <x:c r="O46" s="918"/>
      <x:c r="P46" s="918"/>
      <x:c r="Q46" s="987">
        <x:v>38</x:v>
      </x:c>
      <x:c r="R46" s="987" t="s">
        <x:v>126</x:v>
      </x:c>
      <x:c r="S46" s="986">
        <x:v>46251</x:v>
      </x:c>
      <x:c r="T46" s="1018">
        <x:v>0.74399999999999999</x:v>
      </x:c>
      <x:c r="U46" s="987"/>
      <x:c r="V46" s="987"/>
      <x:c r="W46" s="918"/>
      <x:c r="X46" s="918"/>
      <x:c r="Y46" s="918"/>
      <x:c r="Z46" s="918"/>
      <x:c r="AA46" s="918"/>
      <x:c r="AB46" s="918"/>
      <x:c r="AC46" s="918"/>
      <x:c r="AD46" s="1018">
        <x:v>46</x:v>
      </x:c>
      <x:c r="AE46" s="1018">
        <x:v>0.52600000000000002</x:v>
      </x:c>
      <x:c r="AF46" s="918"/>
      <x:c r="AG46" s="1232">
        <x:v>6</x:v>
      </x:c>
      <x:c r="AH46" s="1211">
        <x:v>0.81</x:v>
      </x:c>
      <x:c r="AI46" s="918"/>
      <x:c r="AJ46" s="1144">
        <x:v>6</x:v>
      </x:c>
      <x:c r="AK46" s="1233">
        <x:v>1.6</x:v>
      </x:c>
      <x:c r="AL46" s="429"/>
    </x:row>
    <x:row r="47">
      <x:c r="A47" s="918"/>
      <x:c r="B47" s="1144" t="s">
        <x:v>242</x:v>
      </x:c>
      <x:c r="C47" s="986">
        <x:v>46245</x:v>
      </x:c>
      <x:c r="D47" s="1018" t="s">
        <x:v>243</x:v>
      </x:c>
      <x:c r="E47" s="1018" t="s">
        <x:v>244</x:v>
      </x:c>
      <x:c r="F47" s="1018"/>
      <x:c r="G47" s="1018"/>
      <x:c r="H47" s="1208">
        <x:v>271</x:v>
      </x:c>
      <x:c r="I47" s="1208">
        <x:v>1.35</x:v>
      </x:c>
      <x:c r="J47" s="1209" t="n">
        <x:f>H47*I47</x:f>
        <x:v>365.85</x:v>
      </x:c>
      <x:c r="K47" s="1236"/>
      <x:c r="L47" s="918"/>
      <x:c r="M47" s="1235"/>
      <x:c r="N47" s="918"/>
      <x:c r="O47" s="918"/>
      <x:c r="P47" s="918"/>
      <x:c r="Q47" s="987">
        <x:v>39</x:v>
      </x:c>
      <x:c r="R47" s="987" t="s">
        <x:v>127</x:v>
      </x:c>
      <x:c r="S47" s="986">
        <x:v>46251</x:v>
      </x:c>
      <x:c r="T47" s="1018">
        <x:v>0.56299999999999994</x:v>
      </x:c>
      <x:c r="U47" s="987"/>
      <x:c r="V47" s="987"/>
      <x:c r="W47" s="918"/>
      <x:c r="X47" s="918"/>
      <x:c r="Y47" s="918"/>
      <x:c r="Z47" s="918"/>
      <x:c r="AA47" s="918"/>
      <x:c r="AB47" s="918"/>
      <x:c r="AC47" s="918"/>
      <x:c r="AD47" s="1018">
        <x:v>47</x:v>
      </x:c>
      <x:c r="AE47" s="988">
        <x:v>0.53800000000000003</x:v>
      </x:c>
      <x:c r="AF47" s="918"/>
      <x:c r="AG47" s="1232">
        <x:v>7</x:v>
      </x:c>
      <x:c r="AH47" s="1211">
        <x:v>0.81</x:v>
      </x:c>
      <x:c r="AI47" s="918"/>
      <x:c r="AJ47" s="1144">
        <x:v>7</x:v>
      </x:c>
      <x:c r="AK47" s="1233">
        <x:v>1.6</x:v>
      </x:c>
      <x:c r="AL47" s="429"/>
    </x:row>
    <x:row r="48">
      <x:c r="A48" s="918"/>
      <x:c r="B48" s="918"/>
      <x:c r="C48" s="918"/>
      <x:c r="D48" s="918"/>
      <x:c r="E48" s="918"/>
      <x:c r="F48" s="918"/>
      <x:c r="G48" s="918"/>
      <x:c r="H48" s="918"/>
      <x:c r="I48" s="918"/>
      <x:c r="J48" s="1235"/>
      <x:c r="K48" s="918"/>
      <x:c r="L48" s="918"/>
      <x:c r="M48" s="918"/>
      <x:c r="N48" s="918"/>
      <x:c r="O48" s="918"/>
      <x:c r="P48" s="918"/>
      <x:c r="Q48" s="987">
        <x:v>40</x:v>
      </x:c>
      <x:c r="R48" s="987" t="s">
        <x:v>128</x:v>
      </x:c>
      <x:c r="S48" s="986">
        <x:v>46251</x:v>
      </x:c>
      <x:c r="T48" s="1018">
        <x:v>0.438</x:v>
      </x:c>
      <x:c r="U48" s="987"/>
      <x:c r="V48" s="987"/>
      <x:c r="W48" s="918"/>
      <x:c r="X48" s="918"/>
      <x:c r="Y48" s="918"/>
      <x:c r="Z48" s="918"/>
      <x:c r="AA48" s="918"/>
      <x:c r="AB48" s="918"/>
      <x:c r="AC48" s="918"/>
      <x:c r="AD48" s="1018">
        <x:v>48</x:v>
      </x:c>
      <x:c r="AE48" s="1018">
        <x:v>0.54600000000000004</x:v>
      </x:c>
      <x:c r="AF48" s="918"/>
      <x:c r="AG48" s="1232">
        <x:v>8</x:v>
      </x:c>
      <x:c r="AH48" s="1211">
        <x:v>0.81</x:v>
      </x:c>
      <x:c r="AI48" s="918"/>
      <x:c r="AJ48" s="1144">
        <x:v>8</x:v>
      </x:c>
      <x:c r="AK48" s="1233">
        <x:v>1.6</x:v>
      </x:c>
      <x:c r="AL48" s="429"/>
    </x:row>
    <x:row r="49">
      <x:c r="A49" s="918"/>
      <x:c r="B49" s="918"/>
      <x:c r="C49" s="918"/>
      <x:c r="D49" s="918"/>
      <x:c r="E49" s="918"/>
      <x:c r="F49" s="918"/>
      <x:c r="G49" s="918"/>
      <x:c r="H49" s="918"/>
      <x:c r="I49" s="918"/>
      <x:c r="J49" s="918"/>
      <x:c r="K49" s="918"/>
      <x:c r="L49" s="918"/>
      <x:c r="M49" s="918"/>
      <x:c r="N49" s="918"/>
      <x:c r="O49" s="918"/>
      <x:c r="P49" s="918"/>
      <x:c r="Q49" s="987">
        <x:v>41</x:v>
      </x:c>
      <x:c r="R49" s="987" t="s">
        <x:v>129</x:v>
      </x:c>
      <x:c r="S49" s="986">
        <x:v>46251</x:v>
      </x:c>
      <x:c r="T49" s="1018">
        <x:v>0.45800000000000002</x:v>
      </x:c>
      <x:c r="U49" s="987"/>
      <x:c r="V49" s="987"/>
      <x:c r="W49" s="918"/>
      <x:c r="X49" s="918"/>
      <x:c r="Y49" s="918"/>
      <x:c r="Z49" s="918"/>
      <x:c r="AA49" s="918"/>
      <x:c r="AB49" s="918"/>
      <x:c r="AC49" s="918"/>
      <x:c r="AD49" s="1018">
        <x:v>49</x:v>
      </x:c>
      <x:c r="AE49" s="1018">
        <x:v>0.55500000000000005</x:v>
      </x:c>
      <x:c r="AF49" s="918"/>
      <x:c r="AG49" s="1232">
        <x:v>9</x:v>
      </x:c>
      <x:c r="AH49" s="1211">
        <x:v>0.81</x:v>
      </x:c>
      <x:c r="AI49" s="918"/>
      <x:c r="AJ49" s="1144">
        <x:v>9</x:v>
      </x:c>
      <x:c r="AK49" s="1233">
        <x:v>1.6</x:v>
      </x:c>
      <x:c r="AL49" s="429"/>
    </x:row>
    <x:row r="50">
      <x:c r="A50" s="918"/>
      <x:c r="B50" s="918"/>
      <x:c r="C50" s="918"/>
      <x:c r="D50" s="918"/>
      <x:c r="E50" s="918"/>
      <x:c r="F50" s="918"/>
      <x:c r="G50" s="1018">
        <x:v>41</x:v>
      </x:c>
      <x:c r="H50" s="918"/>
      <x:c r="I50" s="918"/>
      <x:c r="J50" s="1235"/>
      <x:c r="K50" s="918"/>
      <x:c r="L50" s="918"/>
      <x:c r="M50" s="918"/>
      <x:c r="N50" s="918"/>
      <x:c r="O50" s="918"/>
      <x:c r="P50" s="918"/>
      <x:c r="Q50" s="987">
        <x:v>42</x:v>
      </x:c>
      <x:c r="R50" s="987" t="s">
        <x:v>97</x:v>
      </x:c>
      <x:c r="S50" s="986">
        <x:v>46252</x:v>
      </x:c>
      <x:c r="T50" s="1018">
        <x:v>0.55800000000000005</x:v>
      </x:c>
      <x:c r="U50" s="987"/>
      <x:c r="V50" s="987"/>
      <x:c r="W50" s="918"/>
      <x:c r="X50" s="918"/>
      <x:c r="Y50" s="918"/>
      <x:c r="Z50" s="918"/>
      <x:c r="AA50" s="918"/>
      <x:c r="AB50" s="918"/>
      <x:c r="AC50" s="918"/>
      <x:c r="AD50" s="1018">
        <x:v>50</x:v>
      </x:c>
      <x:c r="AE50" s="1018">
        <x:v>0.55600000000000005</x:v>
      </x:c>
      <x:c r="AF50" s="918"/>
      <x:c r="AG50" s="1232">
        <x:v>10</x:v>
      </x:c>
      <x:c r="AH50" s="1211">
        <x:v>0.81</x:v>
      </x:c>
      <x:c r="AI50" s="918"/>
      <x:c r="AJ50" s="1144">
        <x:v>10</x:v>
      </x:c>
      <x:c r="AK50" s="1233">
        <x:v>1.6</x:v>
      </x:c>
      <x:c r="AL50" s="429"/>
    </x:row>
    <x:row r="51">
      <x:c r="A51" s="918"/>
      <x:c r="B51" s="918"/>
      <x:c r="C51" s="918"/>
      <x:c r="D51" s="918"/>
      <x:c r="E51" s="918"/>
      <x:c r="F51" s="918"/>
      <x:c r="G51" s="1018">
        <x:v>16</x:v>
      </x:c>
      <x:c r="H51" s="918"/>
      <x:c r="I51" s="918"/>
      <x:c r="J51" s="918"/>
      <x:c r="K51" s="918"/>
      <x:c r="L51" s="918"/>
      <x:c r="M51" s="918"/>
      <x:c r="N51" s="918"/>
      <x:c r="O51" s="918"/>
      <x:c r="P51" s="918"/>
      <x:c r="Q51" s="987">
        <x:v>43</x:v>
      </x:c>
      <x:c r="R51" s="987" t="s">
        <x:v>99</x:v>
      </x:c>
      <x:c r="S51" s="986">
        <x:v>46252</x:v>
      </x:c>
      <x:c r="T51" s="1018">
        <x:v>0.501</x:v>
      </x:c>
      <x:c r="U51" s="987"/>
      <x:c r="V51" s="987"/>
      <x:c r="W51" s="918"/>
      <x:c r="X51" s="918"/>
      <x:c r="Y51" s="918"/>
      <x:c r="Z51" s="918"/>
      <x:c r="AA51" s="918"/>
      <x:c r="AB51" s="918"/>
      <x:c r="AC51" s="918"/>
      <x:c r="AD51" s="1018">
        <x:v>51</x:v>
      </x:c>
      <x:c r="AE51" s="1018">
        <x:v>0.55800000000000005</x:v>
      </x:c>
      <x:c r="AF51" s="918"/>
      <x:c r="AG51" s="1232">
        <x:v>11</x:v>
      </x:c>
      <x:c r="AH51" s="1211">
        <x:v>0.81</x:v>
      </x:c>
      <x:c r="AI51" s="918"/>
      <x:c r="AJ51" s="1144">
        <x:v>11</x:v>
      </x:c>
      <x:c r="AK51" s="1233">
        <x:v>1.6</x:v>
      </x:c>
      <x:c r="AL51" s="429"/>
    </x:row>
    <x:row r="52">
      <x:c r="A52" s="918"/>
      <x:c r="B52" s="918"/>
      <x:c r="C52" s="918"/>
      <x:c r="D52" s="918"/>
      <x:c r="E52" s="918"/>
      <x:c r="F52" s="918"/>
      <x:c r="G52" s="1018">
        <x:v>93</x:v>
      </x:c>
      <x:c r="H52" s="918"/>
      <x:c r="I52" s="1235"/>
      <x:c r="J52" s="918"/>
      <x:c r="K52" s="918"/>
      <x:c r="L52" s="918"/>
      <x:c r="M52" s="918"/>
      <x:c r="N52" s="918"/>
      <x:c r="O52" s="918"/>
      <x:c r="P52" s="918"/>
      <x:c r="Q52" s="987">
        <x:v>44</x:v>
      </x:c>
      <x:c r="R52" s="987" t="s">
        <x:v>101</x:v>
      </x:c>
      <x:c r="S52" s="986">
        <x:v>46252</x:v>
      </x:c>
      <x:c r="T52" s="1018">
        <x:v>1.25</x:v>
      </x:c>
      <x:c r="U52" s="987"/>
      <x:c r="V52" s="987"/>
      <x:c r="W52" s="918"/>
      <x:c r="X52" s="918"/>
      <x:c r="Y52" s="918"/>
      <x:c r="Z52" s="918"/>
      <x:c r="AA52" s="918"/>
      <x:c r="AB52" s="918"/>
      <x:c r="AC52" s="918"/>
      <x:c r="AD52" s="1018">
        <x:v>52</x:v>
      </x:c>
      <x:c r="AE52" s="1018">
        <x:v>0.55800000000000005</x:v>
      </x:c>
      <x:c r="AF52" s="918"/>
      <x:c r="AG52" s="1232">
        <x:v>12</x:v>
      </x:c>
      <x:c r="AH52" s="1211">
        <x:v>0.81</x:v>
      </x:c>
      <x:c r="AI52" s="918"/>
      <x:c r="AJ52" s="1144">
        <x:v>12</x:v>
      </x:c>
      <x:c r="AK52" s="1233">
        <x:v>1.6</x:v>
      </x:c>
      <x:c r="AL52" s="429"/>
    </x:row>
    <x:row r="53">
      <x:c r="A53" s="918"/>
      <x:c r="B53" s="918"/>
      <x:c r="C53" s="918"/>
      <x:c r="D53" s="918"/>
      <x:c r="E53" s="918"/>
      <x:c r="F53" s="918"/>
      <x:c r="G53" s="1018">
        <x:v>40</x:v>
      </x:c>
      <x:c r="H53" s="1237" t="n">
        <x:f>1800+1000</x:f>
        <x:v>2800</x:v>
      </x:c>
      <x:c r="I53" s="918"/>
      <x:c r="J53" s="918"/>
      <x:c r="K53" s="918"/>
      <x:c r="L53" s="918"/>
      <x:c r="M53" s="918"/>
      <x:c r="N53" s="918"/>
      <x:c r="O53" s="918"/>
      <x:c r="P53" s="918"/>
      <x:c r="Q53" s="987">
        <x:v>45</x:v>
      </x:c>
      <x:c r="R53" s="987" t="s">
        <x:v>107</x:v>
      </x:c>
      <x:c r="S53" s="985">
        <x:v>46253</x:v>
      </x:c>
      <x:c r="T53" s="987">
        <x:v>0.35099999999999998</x:v>
      </x:c>
      <x:c r="U53" s="987"/>
      <x:c r="V53" s="987"/>
      <x:c r="W53" s="918"/>
      <x:c r="X53" s="918"/>
      <x:c r="Y53" s="918"/>
      <x:c r="Z53" s="918"/>
      <x:c r="AA53" s="918"/>
      <x:c r="AB53" s="918"/>
      <x:c r="AC53" s="918"/>
      <x:c r="AD53" s="1018">
        <x:v>53</x:v>
      </x:c>
      <x:c r="AE53" s="1018">
        <x:v>0.56200000000000006</x:v>
      </x:c>
      <x:c r="AF53" s="918"/>
      <x:c r="AG53" s="1232">
        <x:v>13</x:v>
      </x:c>
      <x:c r="AH53" s="1211">
        <x:v>0.81</x:v>
      </x:c>
      <x:c r="AI53" s="918"/>
      <x:c r="AJ53" s="1144">
        <x:v>13</x:v>
      </x:c>
      <x:c r="AK53" s="1233">
        <x:v>1.6</x:v>
      </x:c>
      <x:c r="AL53" s="429"/>
    </x:row>
    <x:row r="54">
      <x:c r="A54" s="918"/>
      <x:c r="B54" s="918"/>
      <x:c r="C54" s="918"/>
      <x:c r="D54" s="918"/>
      <x:c r="E54" s="918"/>
      <x:c r="F54" s="918"/>
      <x:c r="G54" s="1018">
        <x:v>13</x:v>
      </x:c>
      <x:c r="H54" s="918"/>
      <x:c r="I54" s="918"/>
      <x:c r="J54" s="918"/>
      <x:c r="K54" s="918"/>
      <x:c r="L54" s="918"/>
      <x:c r="M54" s="918"/>
      <x:c r="N54" s="918"/>
      <x:c r="O54" s="918"/>
      <x:c r="P54" s="918"/>
      <x:c r="Q54" s="987">
        <x:v>46</x:v>
      </x:c>
      <x:c r="R54" s="987" t="s">
        <x:v>130</x:v>
      </x:c>
      <x:c r="S54" s="985">
        <x:v>46253</x:v>
      </x:c>
      <x:c r="T54" s="987">
        <x:v>2.028</x:v>
      </x:c>
      <x:c r="U54" s="987"/>
      <x:c r="V54" s="987"/>
      <x:c r="W54" s="918"/>
      <x:c r="X54" s="918"/>
      <x:c r="Y54" s="918"/>
      <x:c r="Z54" s="918"/>
      <x:c r="AA54" s="918"/>
      <x:c r="AB54" s="918"/>
      <x:c r="AC54" s="918"/>
      <x:c r="AD54" s="1018">
        <x:v>54</x:v>
      </x:c>
      <x:c r="AE54" s="1018">
        <x:v>0.56299999999999994</x:v>
      </x:c>
      <x:c r="AF54" s="918"/>
      <x:c r="AG54" s="1232">
        <x:v>14</x:v>
      </x:c>
      <x:c r="AH54" s="1211">
        <x:v>0.81</x:v>
      </x:c>
      <x:c r="AI54" s="918"/>
      <x:c r="AJ54" s="1144">
        <x:v>14</x:v>
      </x:c>
      <x:c r="AK54" s="1233">
        <x:v>1.6</x:v>
      </x:c>
      <x:c r="AL54" s="429"/>
    </x:row>
    <x:row r="55">
      <x:c r="A55" s="918"/>
      <x:c r="B55" s="918"/>
      <x:c r="C55" s="918"/>
      <x:c r="D55" s="918"/>
      <x:c r="E55" s="918"/>
      <x:c r="F55" s="918"/>
      <x:c r="G55" s="1018">
        <x:v>190</x:v>
      </x:c>
      <x:c r="H55" s="918"/>
      <x:c r="I55" s="918"/>
      <x:c r="J55" s="918"/>
      <x:c r="K55" s="918"/>
      <x:c r="L55" s="918"/>
      <x:c r="M55" s="918"/>
      <x:c r="N55" s="918"/>
      <x:c r="O55" s="918"/>
      <x:c r="P55" s="918"/>
      <x:c r="Q55" s="987">
        <x:v>47</x:v>
      </x:c>
      <x:c r="R55" s="987" t="s">
        <x:v>109</x:v>
      </x:c>
      <x:c r="S55" s="985">
        <x:v>46253</x:v>
      </x:c>
      <x:c r="T55" s="987">
        <x:v>1.8380000000000001</x:v>
      </x:c>
      <x:c r="U55" s="987"/>
      <x:c r="V55" s="987"/>
      <x:c r="W55" s="918"/>
      <x:c r="X55" s="918"/>
      <x:c r="Y55" s="918"/>
      <x:c r="Z55" s="918"/>
      <x:c r="AA55" s="918"/>
      <x:c r="AB55" s="918"/>
      <x:c r="AC55" s="918"/>
      <x:c r="AD55" s="1018">
        <x:v>55</x:v>
      </x:c>
      <x:c r="AE55" s="1018">
        <x:v>0.57399999999999995</x:v>
      </x:c>
      <x:c r="AF55" s="918"/>
      <x:c r="AG55" s="1232">
        <x:v>15</x:v>
      </x:c>
      <x:c r="AH55" s="1211">
        <x:v>0.81</x:v>
      </x:c>
      <x:c r="AI55" s="918"/>
      <x:c r="AJ55" s="1144">
        <x:v>15</x:v>
      </x:c>
      <x:c r="AK55" s="1233">
        <x:v>1.6</x:v>
      </x:c>
      <x:c r="AL55" s="429"/>
    </x:row>
    <x:row r="56">
      <x:c r="A56" s="918"/>
      <x:c r="B56" s="918"/>
      <x:c r="C56" s="918"/>
      <x:c r="D56" s="918"/>
      <x:c r="E56" s="918"/>
      <x:c r="F56" s="918"/>
      <x:c r="G56" s="1018">
        <x:v>220</x:v>
      </x:c>
      <x:c r="H56" s="918"/>
      <x:c r="I56" s="918"/>
      <x:c r="J56" s="918"/>
      <x:c r="K56" s="918"/>
      <x:c r="L56" s="918"/>
      <x:c r="M56" s="918"/>
      <x:c r="N56" s="918"/>
      <x:c r="O56" s="918"/>
      <x:c r="P56" s="918"/>
      <x:c r="Q56" s="987">
        <x:v>48</x:v>
      </x:c>
      <x:c r="R56" s="987" t="s">
        <x:v>131</x:v>
      </x:c>
      <x:c r="S56" s="985">
        <x:v>46253</x:v>
      </x:c>
      <x:c r="T56" s="987">
        <x:v>1.3220000000000001</x:v>
      </x:c>
      <x:c r="U56" s="987"/>
      <x:c r="V56" s="987"/>
      <x:c r="W56" s="918"/>
      <x:c r="X56" s="918"/>
      <x:c r="Y56" s="918"/>
      <x:c r="Z56" s="918"/>
      <x:c r="AA56" s="918"/>
      <x:c r="AB56" s="918"/>
      <x:c r="AC56" s="918"/>
      <x:c r="AD56" s="1018">
        <x:v>56</x:v>
      </x:c>
      <x:c r="AE56" s="1018">
        <x:v>0.57599999999999996</x:v>
      </x:c>
      <x:c r="AF56" s="918"/>
      <x:c r="AG56" s="1232">
        <x:v>16</x:v>
      </x:c>
      <x:c r="AH56" s="1211">
        <x:v>0.81</x:v>
      </x:c>
      <x:c r="AI56" s="918"/>
      <x:c r="AJ56" s="1144">
        <x:v>16</x:v>
      </x:c>
      <x:c r="AK56" s="1233">
        <x:v>1.6</x:v>
      </x:c>
      <x:c r="AL56" s="429"/>
    </x:row>
    <x:row r="57">
      <x:c r="A57" s="918"/>
      <x:c r="B57" s="918"/>
      <x:c r="C57" s="918"/>
      <x:c r="D57" s="918"/>
      <x:c r="E57" s="918"/>
      <x:c r="F57" s="918"/>
      <x:c r="G57" s="918"/>
      <x:c r="H57" s="918"/>
      <x:c r="I57" s="918"/>
      <x:c r="J57" s="918"/>
      <x:c r="K57" s="918"/>
      <x:c r="L57" s="918"/>
      <x:c r="M57" s="918"/>
      <x:c r="N57" s="918"/>
      <x:c r="O57" s="918"/>
      <x:c r="P57" s="918"/>
      <x:c r="Q57" s="987">
        <x:v>49</x:v>
      </x:c>
      <x:c r="R57" s="987" t="s">
        <x:v>111</x:v>
      </x:c>
      <x:c r="S57" s="985">
        <x:v>46253</x:v>
      </x:c>
      <x:c r="T57" s="987">
        <x:v>0.65100000000000002</x:v>
      </x:c>
      <x:c r="U57" s="987"/>
      <x:c r="V57" s="987"/>
      <x:c r="W57" s="918"/>
      <x:c r="X57" s="918"/>
      <x:c r="Y57" s="918"/>
      <x:c r="Z57" s="918"/>
      <x:c r="AA57" s="918"/>
      <x:c r="AB57" s="918"/>
      <x:c r="AC57" s="918"/>
      <x:c r="AD57" s="1018">
        <x:v>57</x:v>
      </x:c>
      <x:c r="AE57" s="1018">
        <x:v>0.57599999999999996</x:v>
      </x:c>
      <x:c r="AF57" s="918"/>
      <x:c r="AG57" s="1232">
        <x:v>17</x:v>
      </x:c>
      <x:c r="AH57" s="1211">
        <x:v>0.81</x:v>
      </x:c>
      <x:c r="AI57" s="918"/>
      <x:c r="AJ57" s="1144">
        <x:v>17</x:v>
      </x:c>
      <x:c r="AK57" s="1233">
        <x:v>1.6</x:v>
      </x:c>
      <x:c r="AL57" s="429"/>
    </x:row>
    <x:row r="58">
      <x:c r="A58" s="918"/>
      <x:c r="B58" s="918"/>
      <x:c r="C58" s="918"/>
      <x:c r="D58" s="918"/>
      <x:c r="E58" s="918"/>
      <x:c r="F58" s="918"/>
      <x:c r="G58" s="918"/>
      <x:c r="H58" s="918"/>
      <x:c r="I58" s="918"/>
      <x:c r="J58" s="918"/>
      <x:c r="K58" s="918"/>
      <x:c r="L58" s="918"/>
      <x:c r="M58" s="918"/>
      <x:c r="N58" s="918"/>
      <x:c r="O58" s="918"/>
      <x:c r="P58" s="918"/>
      <x:c r="Q58" s="987">
        <x:v>50</x:v>
      </x:c>
      <x:c r="R58" s="987" t="s">
        <x:v>132</x:v>
      </x:c>
      <x:c r="S58" s="985">
        <x:v>46253</x:v>
      </x:c>
      <x:c r="T58" s="987">
        <x:v>0.50600000000000001</x:v>
      </x:c>
      <x:c r="U58" s="987"/>
      <x:c r="V58" s="987"/>
      <x:c r="W58" s="918"/>
      <x:c r="X58" s="918"/>
      <x:c r="Y58" s="918"/>
      <x:c r="Z58" s="918"/>
      <x:c r="AA58" s="918"/>
      <x:c r="AB58" s="918"/>
      <x:c r="AC58" s="918"/>
      <x:c r="AD58" s="1018">
        <x:v>58</x:v>
      </x:c>
      <x:c r="AE58" s="1018">
        <x:v>0.60399999999999998</x:v>
      </x:c>
      <x:c r="AF58" s="918"/>
      <x:c r="AG58" s="1232">
        <x:v>18</x:v>
      </x:c>
      <x:c r="AH58" s="1211">
        <x:v>0.81</x:v>
      </x:c>
      <x:c r="AI58" s="918"/>
      <x:c r="AJ58" s="1144">
        <x:v>18</x:v>
      </x:c>
      <x:c r="AK58" s="1233">
        <x:v>1.6</x:v>
      </x:c>
      <x:c r="AL58" s="429"/>
    </x:row>
    <x:row r="59">
      <x:c r="A59" s="918"/>
      <x:c r="B59" s="918"/>
      <x:c r="C59" s="918"/>
      <x:c r="D59" s="918"/>
      <x:c r="E59" s="918"/>
      <x:c r="F59" s="918"/>
      <x:c r="G59" s="918"/>
      <x:c r="H59" s="918"/>
      <x:c r="I59" s="918"/>
      <x:c r="J59" s="918"/>
      <x:c r="K59" s="918"/>
      <x:c r="L59" s="918"/>
      <x:c r="M59" s="918"/>
      <x:c r="N59" s="918"/>
      <x:c r="O59" s="918"/>
      <x:c r="P59" s="918"/>
      <x:c r="Q59" s="987">
        <x:v>51</x:v>
      </x:c>
      <x:c r="R59" s="987" t="s">
        <x:v>79</x:v>
      </x:c>
      <x:c r="S59" s="985">
        <x:v>46253</x:v>
      </x:c>
      <x:c r="T59" s="987">
        <x:v>0.67300000000000004</x:v>
      </x:c>
      <x:c r="U59" s="987"/>
      <x:c r="V59" s="987"/>
      <x:c r="W59" s="918"/>
      <x:c r="X59" s="918"/>
      <x:c r="Y59" s="918"/>
      <x:c r="Z59" s="918"/>
      <x:c r="AA59" s="918"/>
      <x:c r="AB59" s="918"/>
      <x:c r="AC59" s="918"/>
      <x:c r="AD59" s="1018">
        <x:v>59</x:v>
      </x:c>
      <x:c r="AE59" s="1018">
        <x:v>0.60399999999999998</x:v>
      </x:c>
      <x:c r="AF59" s="918"/>
      <x:c r="AG59" s="1232">
        <x:v>19</x:v>
      </x:c>
      <x:c r="AH59" s="1211">
        <x:v>0.81</x:v>
      </x:c>
      <x:c r="AI59" s="918"/>
      <x:c r="AJ59" s="1144">
        <x:v>19</x:v>
      </x:c>
      <x:c r="AK59" s="1233">
        <x:v>1.6</x:v>
      </x:c>
      <x:c r="AL59" s="429"/>
    </x:row>
    <x:row r="60">
      <x:c r="A60" s="918"/>
      <x:c r="B60" s="918"/>
      <x:c r="C60" s="918"/>
      <x:c r="D60" s="918"/>
      <x:c r="E60" s="918"/>
      <x:c r="F60" s="918"/>
      <x:c r="G60" s="918"/>
      <x:c r="H60" s="918"/>
      <x:c r="I60" s="918"/>
      <x:c r="J60" s="918"/>
      <x:c r="K60" s="918"/>
      <x:c r="L60" s="918"/>
      <x:c r="M60" s="918"/>
      <x:c r="N60" s="918"/>
      <x:c r="O60" s="918"/>
      <x:c r="P60" s="918"/>
      <x:c r="Q60" s="987">
        <x:v>52</x:v>
      </x:c>
      <x:c r="R60" s="987" t="s">
        <x:v>81</x:v>
      </x:c>
      <x:c r="S60" s="985">
        <x:v>46253</x:v>
      </x:c>
      <x:c r="T60" s="987">
        <x:v>0.66200000000000003</x:v>
      </x:c>
      <x:c r="U60" s="987"/>
      <x:c r="V60" s="987"/>
      <x:c r="W60" s="918"/>
      <x:c r="X60" s="918"/>
      <x:c r="Y60" s="918"/>
      <x:c r="Z60" s="918"/>
      <x:c r="AA60" s="918"/>
      <x:c r="AB60" s="918"/>
      <x:c r="AC60" s="918"/>
      <x:c r="AD60" s="1018">
        <x:v>60</x:v>
      </x:c>
      <x:c r="AE60" s="988">
        <x:v>0.61099999999999999</x:v>
      </x:c>
      <x:c r="AF60" s="918"/>
      <x:c r="AG60" s="1232">
        <x:v>20</x:v>
      </x:c>
      <x:c r="AH60" s="1211">
        <x:v>0.81</x:v>
      </x:c>
      <x:c r="AI60" s="918"/>
      <x:c r="AJ60" s="1144">
        <x:v>20</x:v>
      </x:c>
      <x:c r="AK60" s="1233">
        <x:v>1.6</x:v>
      </x:c>
      <x:c r="AL60" s="429"/>
    </x:row>
    <x:row r="61">
      <x:c r="A61" s="918"/>
      <x:c r="B61" s="918"/>
      <x:c r="C61" s="918"/>
      <x:c r="D61" s="918"/>
      <x:c r="E61" s="918"/>
      <x:c r="F61" s="918"/>
      <x:c r="G61" s="918"/>
      <x:c r="H61" s="918"/>
      <x:c r="I61" s="918"/>
      <x:c r="J61" s="918"/>
      <x:c r="K61" s="918"/>
      <x:c r="L61" s="918"/>
      <x:c r="M61" s="918"/>
      <x:c r="N61" s="918"/>
      <x:c r="O61" s="918"/>
      <x:c r="P61" s="918"/>
      <x:c r="Q61" s="987">
        <x:v>53</x:v>
      </x:c>
      <x:c r="R61" s="987" t="s">
        <x:v>83</x:v>
      </x:c>
      <x:c r="S61" s="985">
        <x:v>46253</x:v>
      </x:c>
      <x:c r="T61" s="987">
        <x:v>0.55500000000000005</x:v>
      </x:c>
      <x:c r="U61" s="987"/>
      <x:c r="V61" s="987"/>
      <x:c r="W61" s="918"/>
      <x:c r="X61" s="918"/>
      <x:c r="Y61" s="918"/>
      <x:c r="Z61" s="918"/>
      <x:c r="AA61" s="918"/>
      <x:c r="AB61" s="918"/>
      <x:c r="AC61" s="918"/>
      <x:c r="AD61" s="1018">
        <x:v>61</x:v>
      </x:c>
      <x:c r="AE61" s="988">
        <x:v>0.61299999999999999</x:v>
      </x:c>
      <x:c r="AF61" s="918"/>
      <x:c r="AG61" s="1232">
        <x:v>21</x:v>
      </x:c>
      <x:c r="AH61" s="1211">
        <x:v>0.81</x:v>
      </x:c>
      <x:c r="AI61" s="918"/>
      <x:c r="AJ61" s="1144">
        <x:v>21</x:v>
      </x:c>
      <x:c r="AK61" s="1233">
        <x:v>1.6</x:v>
      </x:c>
      <x:c r="AL61" s="429"/>
    </x:row>
    <x:row r="62">
      <x:c r="A62" s="918"/>
      <x:c r="B62" s="918"/>
      <x:c r="C62" s="918"/>
      <x:c r="D62" s="918"/>
      <x:c r="E62" s="918"/>
      <x:c r="F62" s="918"/>
      <x:c r="G62" s="918"/>
      <x:c r="H62" s="918"/>
      <x:c r="I62" s="918"/>
      <x:c r="J62" s="918"/>
      <x:c r="K62" s="918"/>
      <x:c r="L62" s="918"/>
      <x:c r="M62" s="918"/>
      <x:c r="N62" s="918"/>
      <x:c r="O62" s="918"/>
      <x:c r="P62" s="918"/>
      <x:c r="Q62" s="987">
        <x:v>54</x:v>
      </x:c>
      <x:c r="R62" s="987" t="s">
        <x:v>85</x:v>
      </x:c>
      <x:c r="S62" s="985">
        <x:v>46253</x:v>
      </x:c>
      <x:c r="T62" s="987">
        <x:v>0.81299999999999994</x:v>
      </x:c>
      <x:c r="U62" s="987"/>
      <x:c r="V62" s="987"/>
      <x:c r="W62" s="918"/>
      <x:c r="X62" s="918"/>
      <x:c r="Y62" s="918"/>
      <x:c r="Z62" s="918"/>
      <x:c r="AA62" s="918"/>
      <x:c r="AB62" s="918"/>
      <x:c r="AC62" s="918"/>
      <x:c r="AD62" s="1018">
        <x:v>62</x:v>
      </x:c>
      <x:c r="AE62" s="988">
        <x:v>0.61299999999999999</x:v>
      </x:c>
      <x:c r="AF62" s="918"/>
      <x:c r="AG62" s="1232">
        <x:v>22</x:v>
      </x:c>
      <x:c r="AH62" s="1211">
        <x:v>0.81</x:v>
      </x:c>
      <x:c r="AI62" s="918"/>
      <x:c r="AJ62" s="1144">
        <x:v>22</x:v>
      </x:c>
      <x:c r="AK62" s="1233">
        <x:v>1.6</x:v>
      </x:c>
      <x:c r="AL62" s="429"/>
    </x:row>
    <x:row r="63">
      <x:c r="A63" s="918"/>
      <x:c r="B63" s="918"/>
      <x:c r="C63" s="918"/>
      <x:c r="D63" s="918"/>
      <x:c r="E63" s="918"/>
      <x:c r="F63" s="918"/>
      <x:c r="G63" s="918"/>
      <x:c r="H63" s="918"/>
      <x:c r="I63" s="918"/>
      <x:c r="J63" s="918"/>
      <x:c r="K63" s="918"/>
      <x:c r="L63" s="918"/>
      <x:c r="M63" s="918"/>
      <x:c r="N63" s="918"/>
      <x:c r="O63" s="918"/>
      <x:c r="P63" s="918"/>
      <x:c r="Q63" s="987">
        <x:v>55</x:v>
      </x:c>
      <x:c r="R63" s="987" t="s">
        <x:v>87</x:v>
      </x:c>
      <x:c r="S63" s="985">
        <x:v>46253</x:v>
      </x:c>
      <x:c r="T63" s="987">
        <x:v>1.147</x:v>
      </x:c>
      <x:c r="U63" s="987"/>
      <x:c r="V63" s="987"/>
      <x:c r="W63" s="918"/>
      <x:c r="X63" s="918"/>
      <x:c r="Y63" s="918"/>
      <x:c r="Z63" s="918"/>
      <x:c r="AA63" s="918"/>
      <x:c r="AB63" s="918"/>
      <x:c r="AC63" s="918"/>
      <x:c r="AD63" s="1018">
        <x:v>63</x:v>
      </x:c>
      <x:c r="AE63" s="1018">
        <x:v>0.61599999999999999</x:v>
      </x:c>
      <x:c r="AF63" s="918"/>
      <x:c r="AG63" s="1232">
        <x:v>23</x:v>
      </x:c>
      <x:c r="AH63" s="1211">
        <x:v>0.81</x:v>
      </x:c>
      <x:c r="AI63" s="918"/>
      <x:c r="AJ63" s="1144">
        <x:v>23</x:v>
      </x:c>
      <x:c r="AK63" s="1233">
        <x:v>1.6</x:v>
      </x:c>
      <x:c r="AL63" s="429"/>
    </x:row>
    <x:row r="64">
      <x:c r="A64" s="918"/>
      <x:c r="B64" s="918"/>
      <x:c r="C64" s="918"/>
      <x:c r="D64" s="918"/>
      <x:c r="E64" s="918"/>
      <x:c r="F64" s="918"/>
      <x:c r="G64" s="918"/>
      <x:c r="H64" s="918"/>
      <x:c r="I64" s="918"/>
      <x:c r="J64" s="918"/>
      <x:c r="K64" s="918"/>
      <x:c r="L64" s="918"/>
      <x:c r="M64" s="918"/>
      <x:c r="N64" s="918"/>
      <x:c r="O64" s="918"/>
      <x:c r="P64" s="918"/>
      <x:c r="Q64" s="987">
        <x:v>56</x:v>
      </x:c>
      <x:c r="R64" s="987" t="s">
        <x:v>89</x:v>
      </x:c>
      <x:c r="S64" s="985">
        <x:v>46253</x:v>
      </x:c>
      <x:c r="T64" s="987">
        <x:v>1.9410000000000001</x:v>
      </x:c>
      <x:c r="U64" s="987"/>
      <x:c r="V64" s="987"/>
      <x:c r="W64" s="918"/>
      <x:c r="X64" s="918"/>
      <x:c r="Y64" s="918"/>
      <x:c r="Z64" s="918"/>
      <x:c r="AA64" s="918"/>
      <x:c r="AB64" s="918"/>
      <x:c r="AC64" s="918"/>
      <x:c r="AD64" s="1018">
        <x:v>64</x:v>
      </x:c>
      <x:c r="AE64" s="1018">
        <x:v>0.63200000000000001</x:v>
      </x:c>
      <x:c r="AF64" s="918"/>
      <x:c r="AG64" s="1232">
        <x:v>24</x:v>
      </x:c>
      <x:c r="AH64" s="1211">
        <x:v>0.81</x:v>
      </x:c>
      <x:c r="AI64" s="918"/>
      <x:c r="AJ64" s="1144">
        <x:v>24</x:v>
      </x:c>
      <x:c r="AK64" s="1233">
        <x:v>1.6</x:v>
      </x:c>
      <x:c r="AL64" s="429"/>
    </x:row>
    <x:row r="65">
      <x:c r="A65" s="918"/>
      <x:c r="B65" s="918"/>
      <x:c r="C65" s="918"/>
      <x:c r="D65" s="918"/>
      <x:c r="E65" s="918"/>
      <x:c r="F65" s="918"/>
      <x:c r="G65" s="918"/>
      <x:c r="H65" s="918"/>
      <x:c r="I65" s="918"/>
      <x:c r="J65" s="918"/>
      <x:c r="K65" s="918"/>
      <x:c r="L65" s="918"/>
      <x:c r="M65" s="918"/>
      <x:c r="N65" s="918"/>
      <x:c r="O65" s="918"/>
      <x:c r="P65" s="918"/>
      <x:c r="Q65" s="987">
        <x:v>57</x:v>
      </x:c>
      <x:c r="R65" s="987" t="s">
        <x:v>91</x:v>
      </x:c>
      <x:c r="S65" s="985">
        <x:v>46253</x:v>
      </x:c>
      <x:c r="T65" s="987">
        <x:v>0.48899999999999999</x:v>
      </x:c>
      <x:c r="U65" s="987"/>
      <x:c r="V65" s="987"/>
      <x:c r="W65" s="918"/>
      <x:c r="X65" s="918"/>
      <x:c r="Y65" s="918"/>
      <x:c r="Z65" s="918"/>
      <x:c r="AA65" s="918"/>
      <x:c r="AB65" s="918"/>
      <x:c r="AC65" s="918"/>
      <x:c r="AD65" s="1018">
        <x:v>65</x:v>
      </x:c>
      <x:c r="AE65" s="1018">
        <x:v>0.63500000000000001</x:v>
      </x:c>
      <x:c r="AF65" s="918"/>
      <x:c r="AG65" s="1232">
        <x:v>25</x:v>
      </x:c>
      <x:c r="AH65" s="1211">
        <x:v>0.81</x:v>
      </x:c>
      <x:c r="AI65" s="918"/>
      <x:c r="AJ65" s="1144">
        <x:v>25</x:v>
      </x:c>
      <x:c r="AK65" s="1233">
        <x:v>1.6</x:v>
      </x:c>
      <x:c r="AL65" s="429"/>
    </x:row>
    <x:row r="66">
      <x:c r="A66" s="918"/>
      <x:c r="B66" s="918"/>
      <x:c r="C66" s="918"/>
      <x:c r="D66" s="918"/>
      <x:c r="E66" s="918"/>
      <x:c r="F66" s="918"/>
      <x:c r="G66" s="918"/>
      <x:c r="H66" s="918"/>
      <x:c r="I66" s="918"/>
      <x:c r="J66" s="918"/>
      <x:c r="K66" s="918"/>
      <x:c r="L66" s="918"/>
      <x:c r="M66" s="918"/>
      <x:c r="N66" s="918"/>
      <x:c r="O66" s="918"/>
      <x:c r="P66" s="918"/>
      <x:c r="Q66" s="987">
        <x:v>58</x:v>
      </x:c>
      <x:c r="R66" s="987" t="s">
        <x:v>93</x:v>
      </x:c>
      <x:c r="S66" s="985">
        <x:v>46253</x:v>
      </x:c>
      <x:c r="T66" s="987">
        <x:v>0.55600000000000005</x:v>
      </x:c>
      <x:c r="U66" s="987"/>
      <x:c r="V66" s="987"/>
      <x:c r="W66" s="918"/>
      <x:c r="X66" s="918"/>
      <x:c r="Y66" s="918"/>
      <x:c r="Z66" s="918"/>
      <x:c r="AA66" s="918"/>
      <x:c r="AB66" s="918"/>
      <x:c r="AC66" s="918"/>
      <x:c r="AD66" s="1018">
        <x:v>66</x:v>
      </x:c>
      <x:c r="AE66" s="1018">
        <x:v>0.65100000000000002</x:v>
      </x:c>
      <x:c r="AF66" s="918"/>
      <x:c r="AG66" s="1232">
        <x:v>26</x:v>
      </x:c>
      <x:c r="AH66" s="1211">
        <x:v>0.81</x:v>
      </x:c>
      <x:c r="AI66" s="918"/>
      <x:c r="AJ66" s="1144">
        <x:v>26</x:v>
      </x:c>
      <x:c r="AK66" s="1233">
        <x:v>1.6</x:v>
      </x:c>
      <x:c r="AL66" s="429"/>
    </x:row>
    <x:row r="67">
      <x:c r="A67" s="918"/>
      <x:c r="B67" s="918"/>
      <x:c r="C67" s="918"/>
      <x:c r="D67" s="918"/>
      <x:c r="E67" s="918"/>
      <x:c r="F67" s="918"/>
      <x:c r="G67" s="918"/>
      <x:c r="H67" s="918"/>
      <x:c r="I67" s="918"/>
      <x:c r="J67" s="918"/>
      <x:c r="K67" s="918"/>
      <x:c r="L67" s="918"/>
      <x:c r="M67" s="918"/>
      <x:c r="N67" s="918"/>
      <x:c r="O67" s="918"/>
      <x:c r="P67" s="918"/>
      <x:c r="Q67" s="987">
        <x:v>59</x:v>
      </x:c>
      <x:c r="R67" s="987" t="s">
        <x:v>95</x:v>
      </x:c>
      <x:c r="S67" s="985">
        <x:v>46253</x:v>
      </x:c>
      <x:c r="T67" s="988">
        <x:v>3.032</x:v>
      </x:c>
      <x:c r="U67" s="988"/>
      <x:c r="V67" s="988"/>
      <x:c r="W67" s="918"/>
      <x:c r="X67" s="918"/>
      <x:c r="Y67" s="918"/>
      <x:c r="Z67" s="918"/>
      <x:c r="AA67" s="918"/>
      <x:c r="AB67" s="918"/>
      <x:c r="AC67" s="918"/>
      <x:c r="AD67" s="1018">
        <x:v>67</x:v>
      </x:c>
      <x:c r="AE67" s="1018">
        <x:v>0.66200000000000003</x:v>
      </x:c>
      <x:c r="AF67" s="918"/>
      <x:c r="AG67" s="1232">
        <x:v>27</x:v>
      </x:c>
      <x:c r="AH67" s="1211">
        <x:v>0.81</x:v>
      </x:c>
      <x:c r="AI67" s="918"/>
      <x:c r="AJ67" s="1144">
        <x:v>27</x:v>
      </x:c>
      <x:c r="AK67" s="1233">
        <x:v>1.6</x:v>
      </x:c>
      <x:c r="AL67" s="429"/>
    </x:row>
    <x:row r="68">
      <x:c r="A68" s="918"/>
      <x:c r="B68" s="918"/>
      <x:c r="C68" s="918"/>
      <x:c r="D68" s="918"/>
      <x:c r="E68" s="918"/>
      <x:c r="F68" s="918"/>
      <x:c r="G68" s="918"/>
      <x:c r="H68" s="918"/>
      <x:c r="I68" s="918"/>
      <x:c r="J68" s="918"/>
      <x:c r="K68" s="918"/>
      <x:c r="L68" s="918"/>
      <x:c r="M68" s="918"/>
      <x:c r="N68" s="918"/>
      <x:c r="O68" s="918"/>
      <x:c r="P68" s="918"/>
      <x:c r="Q68" s="987">
        <x:v>60</x:v>
      </x:c>
      <x:c r="R68" s="987" t="s">
        <x:v>97</x:v>
      </x:c>
      <x:c r="S68" s="985">
        <x:v>46253</x:v>
      </x:c>
      <x:c r="T68" s="988">
        <x:v>0.63200000000000001</x:v>
      </x:c>
      <x:c r="U68" s="988"/>
      <x:c r="V68" s="988"/>
      <x:c r="W68" s="918"/>
      <x:c r="X68" s="918"/>
      <x:c r="Y68" s="918"/>
      <x:c r="Z68" s="918"/>
      <x:c r="AA68" s="918"/>
      <x:c r="AB68" s="918"/>
      <x:c r="AC68" s="918"/>
      <x:c r="AD68" s="1018">
        <x:v>68</x:v>
      </x:c>
      <x:c r="AE68" s="1018">
        <x:v>0.66300000000000003</x:v>
      </x:c>
      <x:c r="AF68" s="918"/>
      <x:c r="AG68" s="1232">
        <x:v>28</x:v>
      </x:c>
      <x:c r="AH68" s="1211">
        <x:v>0.81</x:v>
      </x:c>
      <x:c r="AI68" s="918"/>
      <x:c r="AJ68" s="1144">
        <x:v>28</x:v>
      </x:c>
      <x:c r="AK68" s="1233">
        <x:v>1.6</x:v>
      </x:c>
      <x:c r="AL68" s="429"/>
    </x:row>
    <x:row r="69">
      <x:c r="A69" s="918"/>
      <x:c r="B69" s="918"/>
      <x:c r="C69" s="918"/>
      <x:c r="D69" s="918"/>
      <x:c r="E69" s="918"/>
      <x:c r="F69" s="918"/>
      <x:c r="G69" s="918"/>
      <x:c r="H69" s="918"/>
      <x:c r="I69" s="918"/>
      <x:c r="J69" s="918"/>
      <x:c r="K69" s="918"/>
      <x:c r="L69" s="918"/>
      <x:c r="M69" s="918"/>
      <x:c r="N69" s="918"/>
      <x:c r="O69" s="918"/>
      <x:c r="P69" s="918"/>
      <x:c r="Q69" s="987">
        <x:v>61</x:v>
      </x:c>
      <x:c r="R69" s="987" t="s">
        <x:v>99</x:v>
      </x:c>
      <x:c r="S69" s="985">
        <x:v>46253</x:v>
      </x:c>
      <x:c r="T69" s="988">
        <x:v>1.0429999999999999</x:v>
      </x:c>
      <x:c r="U69" s="988"/>
      <x:c r="V69" s="988"/>
      <x:c r="W69" s="918"/>
      <x:c r="X69" s="918"/>
      <x:c r="Y69" s="918"/>
      <x:c r="Z69" s="918"/>
      <x:c r="AA69" s="918"/>
      <x:c r="AB69" s="918"/>
      <x:c r="AC69" s="918"/>
      <x:c r="AD69" s="1018">
        <x:v>69</x:v>
      </x:c>
      <x:c r="AE69" s="1018">
        <x:v>0.67300000000000004</x:v>
      </x:c>
      <x:c r="AF69" s="918"/>
      <x:c r="AG69" s="1232">
        <x:v>29</x:v>
      </x:c>
      <x:c r="AH69" s="1211">
        <x:v>0.81</x:v>
      </x:c>
      <x:c r="AI69" s="918"/>
      <x:c r="AJ69" s="1144">
        <x:v>29</x:v>
      </x:c>
      <x:c r="AK69" s="1233">
        <x:v>1.6</x:v>
      </x:c>
      <x:c r="AL69" s="429"/>
    </x:row>
    <x:row r="70">
      <x:c r="A70" s="918"/>
      <x:c r="B70" s="918"/>
      <x:c r="C70" s="918"/>
      <x:c r="D70" s="918"/>
      <x:c r="E70" s="918"/>
      <x:c r="F70" s="918"/>
      <x:c r="G70" s="918"/>
      <x:c r="H70" s="918"/>
      <x:c r="I70" s="918"/>
      <x:c r="J70" s="918"/>
      <x:c r="K70" s="918"/>
      <x:c r="L70" s="918"/>
      <x:c r="M70" s="918"/>
      <x:c r="N70" s="918"/>
      <x:c r="O70" s="918"/>
      <x:c r="P70" s="918"/>
      <x:c r="Q70" s="987">
        <x:v>62</x:v>
      </x:c>
      <x:c r="R70" s="987" t="s">
        <x:v>101</x:v>
      </x:c>
      <x:c r="S70" s="985">
        <x:v>46253</x:v>
      </x:c>
      <x:c r="T70" s="988">
        <x:v>1.59</x:v>
      </x:c>
      <x:c r="U70" s="988"/>
      <x:c r="V70" s="988"/>
      <x:c r="W70" s="918"/>
      <x:c r="X70" s="918"/>
      <x:c r="Y70" s="918"/>
      <x:c r="Z70" s="918"/>
      <x:c r="AA70" s="918"/>
      <x:c r="AB70" s="918"/>
      <x:c r="AC70" s="918"/>
      <x:c r="AD70" s="1018">
        <x:v>70</x:v>
      </x:c>
      <x:c r="AE70" s="1018">
        <x:v>0.69599999999999995</x:v>
      </x:c>
      <x:c r="AF70" s="918"/>
      <x:c r="AG70" s="1232">
        <x:v>30</x:v>
      </x:c>
      <x:c r="AH70" s="1211">
        <x:v>0.81</x:v>
      </x:c>
      <x:c r="AI70" s="918"/>
      <x:c r="AJ70" s="1144">
        <x:v>30</x:v>
      </x:c>
      <x:c r="AK70" s="1233">
        <x:v>1.6</x:v>
      </x:c>
      <x:c r="AL70" s="429"/>
    </x:row>
    <x:row r="71">
      <x:c r="A71" s="918"/>
      <x:c r="B71" s="918"/>
      <x:c r="C71" s="918"/>
      <x:c r="D71" s="918"/>
      <x:c r="E71" s="918"/>
      <x:c r="F71" s="918"/>
      <x:c r="G71" s="918"/>
      <x:c r="H71" s="918"/>
      <x:c r="I71" s="918"/>
      <x:c r="J71" s="918"/>
      <x:c r="K71" s="918"/>
      <x:c r="L71" s="918"/>
      <x:c r="M71" s="918"/>
      <x:c r="N71" s="918"/>
      <x:c r="O71" s="918"/>
      <x:c r="P71" s="918"/>
      <x:c r="Q71" s="987">
        <x:v>63</x:v>
      </x:c>
      <x:c r="R71" s="987" t="s">
        <x:v>103</x:v>
      </x:c>
      <x:c r="S71" s="985">
        <x:v>46253</x:v>
      </x:c>
      <x:c r="T71" s="988">
        <x:v>0.33700000000000002</x:v>
      </x:c>
      <x:c r="U71" s="988"/>
      <x:c r="V71" s="988"/>
      <x:c r="W71" s="918"/>
      <x:c r="X71" s="918"/>
      <x:c r="Y71" s="918"/>
      <x:c r="Z71" s="918"/>
      <x:c r="AA71" s="918"/>
      <x:c r="AB71" s="918"/>
      <x:c r="AC71" s="918"/>
      <x:c r="AD71" s="1018">
        <x:v>71</x:v>
      </x:c>
      <x:c r="AE71" s="1018">
        <x:v>0.70199999999999996</x:v>
      </x:c>
      <x:c r="AF71" s="918"/>
      <x:c r="AG71" s="1232">
        <x:v>31</x:v>
      </x:c>
      <x:c r="AH71" s="1211">
        <x:v>0.81</x:v>
      </x:c>
      <x:c r="AI71" s="918"/>
      <x:c r="AJ71" s="1144">
        <x:v>31</x:v>
      </x:c>
      <x:c r="AK71" s="1233">
        <x:v>1.6</x:v>
      </x:c>
      <x:c r="AL71" s="429"/>
    </x:row>
    <x:row r="72">
      <x:c r="A72" s="918"/>
      <x:c r="B72" s="918"/>
      <x:c r="C72" s="918"/>
      <x:c r="D72" s="918"/>
      <x:c r="E72" s="918"/>
      <x:c r="F72" s="918"/>
      <x:c r="G72" s="918"/>
      <x:c r="H72" s="918"/>
      <x:c r="I72" s="918"/>
      <x:c r="J72" s="918"/>
      <x:c r="K72" s="918"/>
      <x:c r="L72" s="918"/>
      <x:c r="M72" s="918"/>
      <x:c r="N72" s="918"/>
      <x:c r="O72" s="918"/>
      <x:c r="P72" s="918"/>
      <x:c r="Q72" s="987">
        <x:v>64</x:v>
      </x:c>
      <x:c r="R72" s="987" t="s">
        <x:v>105</x:v>
      </x:c>
      <x:c r="S72" s="985">
        <x:v>46253</x:v>
      </x:c>
      <x:c r="T72" s="988">
        <x:v>0.252</x:v>
      </x:c>
      <x:c r="U72" s="988"/>
      <x:c r="V72" s="988"/>
      <x:c r="W72" s="918"/>
      <x:c r="X72" s="918"/>
      <x:c r="Y72" s="918"/>
      <x:c r="Z72" s="918"/>
      <x:c r="AA72" s="918"/>
      <x:c r="AB72" s="918"/>
      <x:c r="AC72" s="918"/>
      <x:c r="AD72" s="1018">
        <x:v>72</x:v>
      </x:c>
      <x:c r="AE72" s="1018">
        <x:v>0.70699999999999996</x:v>
      </x:c>
      <x:c r="AF72" s="918"/>
      <x:c r="AG72" s="1232">
        <x:v>32</x:v>
      </x:c>
      <x:c r="AH72" s="1211">
        <x:v>0.81</x:v>
      </x:c>
      <x:c r="AI72" s="918"/>
      <x:c r="AJ72" s="1144">
        <x:v>32</x:v>
      </x:c>
      <x:c r="AK72" s="1233">
        <x:v>1.6</x:v>
      </x:c>
      <x:c r="AL72" s="429"/>
    </x:row>
    <x:row r="73">
      <x:c r="A73" s="918"/>
      <x:c r="B73" s="918"/>
      <x:c r="C73" s="918"/>
      <x:c r="D73" s="918"/>
      <x:c r="E73" s="918"/>
      <x:c r="F73" s="918"/>
      <x:c r="G73" s="918"/>
      <x:c r="H73" s="918"/>
      <x:c r="I73" s="918"/>
      <x:c r="J73" s="918"/>
      <x:c r="K73" s="918"/>
      <x:c r="L73" s="918"/>
      <x:c r="M73" s="918"/>
      <x:c r="N73" s="918"/>
      <x:c r="O73" s="918"/>
      <x:c r="P73" s="918"/>
      <x:c r="Q73" s="987">
        <x:v>65</x:v>
      </x:c>
      <x:c r="R73" s="987" t="s">
        <x:v>107</x:v>
      </x:c>
      <x:c r="S73" s="985">
        <x:v>46254</x:v>
      </x:c>
      <x:c r="T73" s="988">
        <x:v>0.90500000000000003</x:v>
      </x:c>
      <x:c r="U73" s="988"/>
      <x:c r="V73" s="988"/>
      <x:c r="W73" s="918"/>
      <x:c r="X73" s="918"/>
      <x:c r="Y73" s="918"/>
      <x:c r="Z73" s="918"/>
      <x:c r="AA73" s="918"/>
      <x:c r="AB73" s="918"/>
      <x:c r="AC73" s="918"/>
      <x:c r="AD73" s="1018">
        <x:v>73</x:v>
      </x:c>
      <x:c r="AE73" s="1018">
        <x:v>0.73199999999999998</x:v>
      </x:c>
      <x:c r="AF73" s="918"/>
      <x:c r="AG73" s="1232">
        <x:v>33</x:v>
      </x:c>
      <x:c r="AH73" s="1211">
        <x:v>0.81</x:v>
      </x:c>
      <x:c r="AI73" s="918"/>
      <x:c r="AJ73" s="1144">
        <x:v>33</x:v>
      </x:c>
      <x:c r="AK73" s="1233">
        <x:v>1.6</x:v>
      </x:c>
      <x:c r="AL73" s="429"/>
    </x:row>
    <x:row r="74">
      <x:c r="A74" s="918"/>
      <x:c r="B74" s="918"/>
      <x:c r="C74" s="918"/>
      <x:c r="D74" s="918"/>
      <x:c r="E74" s="918"/>
      <x:c r="F74" s="918"/>
      <x:c r="G74" s="918"/>
      <x:c r="H74" s="918"/>
      <x:c r="I74" s="918"/>
      <x:c r="J74" s="918"/>
      <x:c r="K74" s="918"/>
      <x:c r="L74" s="918"/>
      <x:c r="M74" s="918"/>
      <x:c r="N74" s="918"/>
      <x:c r="O74" s="918"/>
      <x:c r="P74" s="918"/>
      <x:c r="Q74" s="987">
        <x:v>66</x:v>
      </x:c>
      <x:c r="R74" s="987" t="s">
        <x:v>109</x:v>
      </x:c>
      <x:c r="S74" s="985">
        <x:v>46254</x:v>
      </x:c>
      <x:c r="T74" s="988">
        <x:v>0.91200000000000003</x:v>
      </x:c>
      <x:c r="U74" s="988"/>
      <x:c r="V74" s="988"/>
      <x:c r="W74" s="918"/>
      <x:c r="X74" s="918"/>
      <x:c r="Y74" s="918"/>
      <x:c r="Z74" s="918"/>
      <x:c r="AA74" s="918"/>
      <x:c r="AB74" s="918"/>
      <x:c r="AC74" s="918"/>
      <x:c r="AD74" s="1018">
        <x:v>74</x:v>
      </x:c>
      <x:c r="AE74" s="1018">
        <x:v>0.73499999999999999</x:v>
      </x:c>
      <x:c r="AF74" s="918"/>
      <x:c r="AG74" s="1232">
        <x:v>34</x:v>
      </x:c>
      <x:c r="AH74" s="1211">
        <x:v>0.81</x:v>
      </x:c>
      <x:c r="AI74" s="918"/>
      <x:c r="AJ74" s="1144">
        <x:v>34</x:v>
      </x:c>
      <x:c r="AK74" s="1233">
        <x:v>1.6</x:v>
      </x:c>
      <x:c r="AL74" s="429"/>
    </x:row>
    <x:row r="75">
      <x:c r="A75" s="918"/>
      <x:c r="B75" s="918"/>
      <x:c r="C75" s="918"/>
      <x:c r="D75" s="918"/>
      <x:c r="E75" s="918"/>
      <x:c r="F75" s="918"/>
      <x:c r="G75" s="918"/>
      <x:c r="H75" s="918"/>
      <x:c r="I75" s="918"/>
      <x:c r="J75" s="918"/>
      <x:c r="K75" s="918"/>
      <x:c r="L75" s="918"/>
      <x:c r="M75" s="918"/>
      <x:c r="N75" s="918"/>
      <x:c r="O75" s="918"/>
      <x:c r="P75" s="918"/>
      <x:c r="Q75" s="987">
        <x:v>67</x:v>
      </x:c>
      <x:c r="R75" s="987" t="s">
        <x:v>111</x:v>
      </x:c>
      <x:c r="S75" s="985">
        <x:v>46254</x:v>
      </x:c>
      <x:c r="T75" s="988">
        <x:v>0.21199999999999999</x:v>
      </x:c>
      <x:c r="U75" s="988"/>
      <x:c r="V75" s="988"/>
      <x:c r="W75" s="918"/>
      <x:c r="X75" s="918"/>
      <x:c r="Y75" s="918"/>
      <x:c r="Z75" s="918"/>
      <x:c r="AA75" s="918"/>
      <x:c r="AB75" s="918"/>
      <x:c r="AC75" s="918"/>
      <x:c r="AD75" s="1018">
        <x:v>75</x:v>
      </x:c>
      <x:c r="AE75" s="1018">
        <x:v>0.74399999999999999</x:v>
      </x:c>
      <x:c r="AF75" s="918"/>
      <x:c r="AG75" s="1232">
        <x:v>35</x:v>
      </x:c>
      <x:c r="AH75" s="1211">
        <x:v>0.81</x:v>
      </x:c>
      <x:c r="AI75" s="918"/>
      <x:c r="AJ75" s="1144">
        <x:v>35</x:v>
      </x:c>
      <x:c r="AK75" s="1233">
        <x:v>1.6</x:v>
      </x:c>
      <x:c r="AL75" s="429"/>
    </x:row>
    <x:row r="76">
      <x:c r="A76" s="918"/>
      <x:c r="B76" s="918"/>
      <x:c r="C76" s="918"/>
      <x:c r="D76" s="918"/>
      <x:c r="E76" s="918"/>
      <x:c r="F76" s="918"/>
      <x:c r="G76" s="918"/>
      <x:c r="H76" s="918"/>
      <x:c r="I76" s="918"/>
      <x:c r="J76" s="918"/>
      <x:c r="K76" s="918"/>
      <x:c r="L76" s="918"/>
      <x:c r="M76" s="918"/>
      <x:c r="N76" s="918"/>
      <x:c r="O76" s="918"/>
      <x:c r="P76" s="918"/>
      <x:c r="Q76" s="987">
        <x:v>68</x:v>
      </x:c>
      <x:c r="R76" s="987" t="s">
        <x:v>79</x:v>
      </x:c>
      <x:c r="S76" s="985">
        <x:v>46254</x:v>
      </x:c>
      <x:c r="T76" s="988">
        <x:v>0.32300000000000001</x:v>
      </x:c>
      <x:c r="U76" s="988"/>
      <x:c r="V76" s="988"/>
      <x:c r="W76" s="918"/>
      <x:c r="X76" s="918"/>
      <x:c r="Y76" s="918"/>
      <x:c r="Z76" s="918"/>
      <x:c r="AA76" s="918"/>
      <x:c r="AB76" s="918"/>
      <x:c r="AC76" s="918"/>
      <x:c r="AD76" s="1018">
        <x:v>76</x:v>
      </x:c>
      <x:c r="AE76" s="1018">
        <x:v>0.751</x:v>
      </x:c>
      <x:c r="AF76" s="918"/>
      <x:c r="AG76" s="1232">
        <x:v>36</x:v>
      </x:c>
      <x:c r="AH76" s="1211">
        <x:v>0.81</x:v>
      </x:c>
      <x:c r="AI76" s="918"/>
      <x:c r="AJ76" s="1144">
        <x:v>36</x:v>
      </x:c>
      <x:c r="AK76" s="1233">
        <x:v>1.6</x:v>
      </x:c>
      <x:c r="AL76" s="429"/>
    </x:row>
    <x:row r="77">
      <x:c r="A77" s="918"/>
      <x:c r="B77" s="918"/>
      <x:c r="C77" s="918"/>
      <x:c r="D77" s="918"/>
      <x:c r="E77" s="918"/>
      <x:c r="F77" s="918"/>
      <x:c r="G77" s="918"/>
      <x:c r="H77" s="918"/>
      <x:c r="I77" s="918"/>
      <x:c r="J77" s="918"/>
      <x:c r="K77" s="918"/>
      <x:c r="L77" s="918"/>
      <x:c r="M77" s="918"/>
      <x:c r="N77" s="918"/>
      <x:c r="O77" s="918"/>
      <x:c r="P77" s="918"/>
      <x:c r="Q77" s="987">
        <x:v>69</x:v>
      </x:c>
      <x:c r="R77" s="987" t="s">
        <x:v>83</x:v>
      </x:c>
      <x:c r="S77" s="985">
        <x:v>46254</x:v>
      </x:c>
      <x:c r="T77" s="988">
        <x:v>0.63500000000000001</x:v>
      </x:c>
      <x:c r="U77" s="988"/>
      <x:c r="V77" s="988"/>
      <x:c r="W77" s="918"/>
      <x:c r="X77" s="918"/>
      <x:c r="Y77" s="918"/>
      <x:c r="Z77" s="918"/>
      <x:c r="AA77" s="918"/>
      <x:c r="AB77" s="918"/>
      <x:c r="AC77" s="918"/>
      <x:c r="AD77" s="1018">
        <x:v>77</x:v>
      </x:c>
      <x:c r="AE77" s="1018">
        <x:v>0.76500000000000001</x:v>
      </x:c>
      <x:c r="AF77" s="918"/>
      <x:c r="AG77" s="1232">
        <x:v>37</x:v>
      </x:c>
      <x:c r="AH77" s="1211">
        <x:v>0.81</x:v>
      </x:c>
      <x:c r="AI77" s="918"/>
      <x:c r="AJ77" s="1144">
        <x:v>37</x:v>
      </x:c>
      <x:c r="AK77" s="1233">
        <x:v>1.6</x:v>
      </x:c>
      <x:c r="AL77" s="429"/>
    </x:row>
    <x:row r="78">
      <x:c r="A78" s="918"/>
      <x:c r="B78" s="918"/>
      <x:c r="C78" s="918"/>
      <x:c r="D78" s="918"/>
      <x:c r="E78" s="918"/>
      <x:c r="F78" s="918"/>
      <x:c r="G78" s="918"/>
      <x:c r="H78" s="918"/>
      <x:c r="I78" s="918"/>
      <x:c r="J78" s="918"/>
      <x:c r="K78" s="918"/>
      <x:c r="L78" s="918"/>
      <x:c r="M78" s="918"/>
      <x:c r="N78" s="918"/>
      <x:c r="O78" s="918"/>
      <x:c r="P78" s="918"/>
      <x:c r="Q78" s="987">
        <x:v>70</x:v>
      </x:c>
      <x:c r="R78" s="987" t="s">
        <x:v>87</x:v>
      </x:c>
      <x:c r="S78" s="985">
        <x:v>46254</x:v>
      </x:c>
      <x:c r="T78" s="988">
        <x:v>0.45500000000000002</x:v>
      </x:c>
      <x:c r="U78" s="988"/>
      <x:c r="V78" s="988"/>
      <x:c r="W78" s="918"/>
      <x:c r="X78" s="918"/>
      <x:c r="Y78" s="918"/>
      <x:c r="Z78" s="918"/>
      <x:c r="AA78" s="918"/>
      <x:c r="AB78" s="918"/>
      <x:c r="AC78" s="918"/>
      <x:c r="AD78" s="1018">
        <x:v>78</x:v>
      </x:c>
      <x:c r="AE78" s="1018">
        <x:v>0.79</x:v>
      </x:c>
      <x:c r="AF78" s="918"/>
      <x:c r="AG78" s="1232">
        <x:v>38</x:v>
      </x:c>
      <x:c r="AH78" s="1211">
        <x:v>0.81</x:v>
      </x:c>
      <x:c r="AI78" s="918"/>
      <x:c r="AJ78" s="1144">
        <x:v>38</x:v>
      </x:c>
      <x:c r="AK78" s="1233">
        <x:v>1.6</x:v>
      </x:c>
      <x:c r="AL78" s="429"/>
    </x:row>
    <x:row r="79">
      <x:c r="A79" s="918"/>
      <x:c r="B79" s="918"/>
      <x:c r="C79" s="918"/>
      <x:c r="D79" s="918"/>
      <x:c r="E79" s="918"/>
      <x:c r="F79" s="918"/>
      <x:c r="G79" s="918"/>
      <x:c r="H79" s="918"/>
      <x:c r="I79" s="918"/>
      <x:c r="J79" s="918"/>
      <x:c r="K79" s="918"/>
      <x:c r="L79" s="918"/>
      <x:c r="M79" s="918"/>
      <x:c r="N79" s="918"/>
      <x:c r="O79" s="918"/>
      <x:c r="P79" s="918"/>
      <x:c r="Q79" s="987">
        <x:v>71</x:v>
      </x:c>
      <x:c r="R79" s="987" t="s">
        <x:v>91</x:v>
      </x:c>
      <x:c r="S79" s="985">
        <x:v>46254</x:v>
      </x:c>
      <x:c r="T79" s="988">
        <x:v>9.9000000000000005E-2</x:v>
      </x:c>
      <x:c r="U79" s="988"/>
      <x:c r="V79" s="988"/>
      <x:c r="W79" s="918"/>
      <x:c r="X79" s="918"/>
      <x:c r="Y79" s="918"/>
      <x:c r="Z79" s="918"/>
      <x:c r="AA79" s="918"/>
      <x:c r="AB79" s="918"/>
      <x:c r="AC79" s="918"/>
      <x:c r="AD79" s="1018">
        <x:v>79</x:v>
      </x:c>
      <x:c r="AE79" s="1018">
        <x:v>0.79700000000000004</x:v>
      </x:c>
      <x:c r="AF79" s="918"/>
      <x:c r="AG79" s="1232">
        <x:v>39</x:v>
      </x:c>
      <x:c r="AH79" s="1211">
        <x:v>0.81</x:v>
      </x:c>
      <x:c r="AI79" s="918"/>
      <x:c r="AJ79" s="1144">
        <x:v>39</x:v>
      </x:c>
      <x:c r="AK79" s="1233">
        <x:v>1.6</x:v>
      </x:c>
      <x:c r="AL79" s="429"/>
    </x:row>
    <x:row r="80">
      <x:c r="A80" s="918"/>
      <x:c r="B80" s="918"/>
      <x:c r="C80" s="918"/>
      <x:c r="D80" s="918"/>
      <x:c r="E80" s="918"/>
      <x:c r="F80" s="918"/>
      <x:c r="G80" s="918"/>
      <x:c r="H80" s="918"/>
      <x:c r="I80" s="918"/>
      <x:c r="J80" s="918"/>
      <x:c r="K80" s="918"/>
      <x:c r="L80" s="918"/>
      <x:c r="M80" s="918"/>
      <x:c r="N80" s="918"/>
      <x:c r="O80" s="918"/>
      <x:c r="P80" s="918"/>
      <x:c r="Q80" s="987">
        <x:v>72</x:v>
      </x:c>
      <x:c r="R80" s="987" t="s">
        <x:v>95</x:v>
      </x:c>
      <x:c r="S80" s="985">
        <x:v>46254</x:v>
      </x:c>
      <x:c r="T80" s="988">
        <x:v>0.69599999999999995</x:v>
      </x:c>
      <x:c r="U80" s="988"/>
      <x:c r="V80" s="988"/>
      <x:c r="W80" s="918"/>
      <x:c r="X80" s="918"/>
      <x:c r="Y80" s="918"/>
      <x:c r="Z80" s="918"/>
      <x:c r="AA80" s="918"/>
      <x:c r="AB80" s="918"/>
      <x:c r="AC80" s="918"/>
      <x:c r="AD80" s="1018">
        <x:v>80</x:v>
      </x:c>
      <x:c r="AE80" s="1018">
        <x:v>0.80200000000000005</x:v>
      </x:c>
      <x:c r="AF80" s="918"/>
      <x:c r="AG80" s="1232">
        <x:v>40</x:v>
      </x:c>
      <x:c r="AH80" s="1211">
        <x:v>0.81</x:v>
      </x:c>
      <x:c r="AI80" s="918"/>
      <x:c r="AJ80" s="1144">
        <x:v>40</x:v>
      </x:c>
      <x:c r="AK80" s="1233">
        <x:v>1.6</x:v>
      </x:c>
      <x:c r="AL80" s="429"/>
    </x:row>
    <x:row r="81">
      <x:c r="A81" s="918"/>
      <x:c r="B81" s="918"/>
      <x:c r="C81" s="918"/>
      <x:c r="D81" s="918"/>
      <x:c r="E81" s="918"/>
      <x:c r="F81" s="918"/>
      <x:c r="G81" s="918"/>
      <x:c r="H81" s="918"/>
      <x:c r="I81" s="918"/>
      <x:c r="J81" s="918"/>
      <x:c r="K81" s="918"/>
      <x:c r="L81" s="918"/>
      <x:c r="M81" s="918"/>
      <x:c r="N81" s="918"/>
      <x:c r="O81" s="918"/>
      <x:c r="P81" s="918"/>
      <x:c r="Q81" s="987">
        <x:v>73</x:v>
      </x:c>
      <x:c r="R81" s="987" t="s">
        <x:v>99</x:v>
      </x:c>
      <x:c r="S81" s="985">
        <x:v>46254</x:v>
      </x:c>
      <x:c r="T81" s="988">
        <x:v>0.34</x:v>
      </x:c>
      <x:c r="U81" s="988"/>
      <x:c r="V81" s="988"/>
      <x:c r="W81" s="918"/>
      <x:c r="X81" s="918"/>
      <x:c r="Y81" s="918"/>
      <x:c r="Z81" s="918"/>
      <x:c r="AA81" s="918"/>
      <x:c r="AB81" s="918"/>
      <x:c r="AC81" s="918"/>
      <x:c r="AD81" s="1018">
        <x:v>81</x:v>
      </x:c>
      <x:c r="AE81" s="1018">
        <x:v>0.81299999999999994</x:v>
      </x:c>
      <x:c r="AF81" s="918"/>
      <x:c r="AG81" s="1232">
        <x:v>41</x:v>
      </x:c>
      <x:c r="AH81" s="1211">
        <x:v>0.81</x:v>
      </x:c>
      <x:c r="AI81" s="918"/>
      <x:c r="AJ81" s="1144">
        <x:v>41</x:v>
      </x:c>
      <x:c r="AK81" s="1233">
        <x:v>1.6</x:v>
      </x:c>
      <x:c r="AL81" s="429"/>
    </x:row>
    <x:row r="82">
      <x:c r="A82" s="918"/>
      <x:c r="B82" s="918"/>
      <x:c r="C82" s="918"/>
      <x:c r="D82" s="918"/>
      <x:c r="E82" s="918"/>
      <x:c r="F82" s="918"/>
      <x:c r="G82" s="918"/>
      <x:c r="H82" s="918"/>
      <x:c r="I82" s="918"/>
      <x:c r="J82" s="918"/>
      <x:c r="K82" s="918"/>
      <x:c r="L82" s="918"/>
      <x:c r="M82" s="918"/>
      <x:c r="N82" s="918"/>
      <x:c r="O82" s="918"/>
      <x:c r="P82" s="918"/>
      <x:c r="Q82" s="987">
        <x:v>74</x:v>
      </x:c>
      <x:c r="R82" s="987" t="s">
        <x:v>103</x:v>
      </x:c>
      <x:c r="S82" s="985">
        <x:v>46254</x:v>
      </x:c>
      <x:c r="T82" s="988">
        <x:v>0.98199999999999998</x:v>
      </x:c>
      <x:c r="U82" s="988"/>
      <x:c r="V82" s="988"/>
      <x:c r="W82" s="918"/>
      <x:c r="X82" s="918"/>
      <x:c r="Y82" s="918"/>
      <x:c r="Z82" s="918"/>
      <x:c r="AA82" s="918"/>
      <x:c r="AB82" s="918"/>
      <x:c r="AC82" s="918"/>
      <x:c r="AD82" s="1018">
        <x:v>82</x:v>
      </x:c>
      <x:c r="AE82" s="1018">
        <x:v>0.81599999999999995</x:v>
      </x:c>
      <x:c r="AF82" s="918"/>
      <x:c r="AG82" s="1232">
        <x:v>42</x:v>
      </x:c>
      <x:c r="AH82" s="1211">
        <x:v>0.81</x:v>
      </x:c>
      <x:c r="AI82" s="918"/>
      <x:c r="AJ82" s="1144">
        <x:v>42</x:v>
      </x:c>
      <x:c r="AK82" s="1233">
        <x:v>1.6</x:v>
      </x:c>
      <x:c r="AL82" s="429"/>
    </x:row>
    <x:row r="83">
      <x:c r="A83" s="918"/>
      <x:c r="B83" s="918"/>
      <x:c r="C83" s="918"/>
      <x:c r="D83" s="918"/>
      <x:c r="E83" s="918"/>
      <x:c r="F83" s="918"/>
      <x:c r="G83" s="918"/>
      <x:c r="H83" s="918"/>
      <x:c r="I83" s="918"/>
      <x:c r="J83" s="918"/>
      <x:c r="K83" s="918"/>
      <x:c r="L83" s="918"/>
      <x:c r="M83" s="918"/>
      <x:c r="N83" s="918"/>
      <x:c r="O83" s="918"/>
      <x:c r="P83" s="918"/>
      <x:c r="Q83" s="987">
        <x:v>75</x:v>
      </x:c>
      <x:c r="R83" s="987" t="s">
        <x:v>117</x:v>
      </x:c>
      <x:c r="S83" s="985">
        <x:v>46254</x:v>
      </x:c>
      <x:c r="T83" s="988">
        <x:v>1.0880000000000001</x:v>
      </x:c>
      <x:c r="U83" s="988"/>
      <x:c r="V83" s="988"/>
      <x:c r="W83" s="918"/>
      <x:c r="X83" s="918"/>
      <x:c r="Y83" s="918"/>
      <x:c r="Z83" s="918"/>
      <x:c r="AA83" s="918"/>
      <x:c r="AB83" s="918"/>
      <x:c r="AC83" s="918"/>
      <x:c r="AD83" s="1018">
        <x:v>83</x:v>
      </x:c>
      <x:c r="AE83" s="988">
        <x:v>0.83599999999999997</x:v>
      </x:c>
      <x:c r="AF83" s="918"/>
      <x:c r="AG83" s="1232">
        <x:v>43</x:v>
      </x:c>
      <x:c r="AH83" s="1211">
        <x:v>0.81</x:v>
      </x:c>
      <x:c r="AI83" s="918"/>
      <x:c r="AJ83" s="1144">
        <x:v>43</x:v>
      </x:c>
      <x:c r="AK83" s="1233">
        <x:v>1.6</x:v>
      </x:c>
      <x:c r="AL83" s="429"/>
    </x:row>
    <x:row r="84">
      <x:c r="A84" s="918"/>
      <x:c r="B84" s="918"/>
      <x:c r="C84" s="918"/>
      <x:c r="D84" s="918"/>
      <x:c r="E84" s="918"/>
      <x:c r="F84" s="918"/>
      <x:c r="G84" s="918"/>
      <x:c r="H84" s="918"/>
      <x:c r="I84" s="918"/>
      <x:c r="J84" s="918"/>
      <x:c r="K84" s="918"/>
      <x:c r="L84" s="918"/>
      <x:c r="M84" s="918"/>
      <x:c r="N84" s="918"/>
      <x:c r="O84" s="918"/>
      <x:c r="P84" s="918"/>
      <x:c r="Q84" s="987">
        <x:v>76</x:v>
      </x:c>
      <x:c r="R84" s="987" t="s">
        <x:v>107</x:v>
      </x:c>
      <x:c r="S84" s="985">
        <x:v>46255</x:v>
      </x:c>
      <x:c r="T84" s="988">
        <x:v>0.57399999999999995</x:v>
      </x:c>
      <x:c r="U84" s="988"/>
      <x:c r="V84" s="988"/>
      <x:c r="W84" s="918"/>
      <x:c r="X84" s="918"/>
      <x:c r="Y84" s="918"/>
      <x:c r="Z84" s="918"/>
      <x:c r="AA84" s="918"/>
      <x:c r="AB84" s="918"/>
      <x:c r="AC84" s="918"/>
      <x:c r="AD84" s="1018">
        <x:v>84</x:v>
      </x:c>
      <x:c r="AE84" s="1018">
        <x:v>0.83899999999999997</x:v>
      </x:c>
      <x:c r="AF84" s="918"/>
      <x:c r="AG84" s="1232">
        <x:v>44</x:v>
      </x:c>
      <x:c r="AH84" s="1211">
        <x:v>0.81</x:v>
      </x:c>
      <x:c r="AI84" s="918"/>
      <x:c r="AJ84" s="1144">
        <x:v>44</x:v>
      </x:c>
      <x:c r="AK84" s="1233">
        <x:v>1.6</x:v>
      </x:c>
      <x:c r="AL84" s="429"/>
    </x:row>
    <x:row r="85">
      <x:c r="A85" s="918"/>
      <x:c r="B85" s="918"/>
      <x:c r="C85" s="918"/>
      <x:c r="D85" s="918"/>
      <x:c r="E85" s="918"/>
      <x:c r="F85" s="918"/>
      <x:c r="G85" s="918"/>
      <x:c r="H85" s="918"/>
      <x:c r="I85" s="918"/>
      <x:c r="J85" s="918"/>
      <x:c r="K85" s="918"/>
      <x:c r="L85" s="918"/>
      <x:c r="M85" s="918"/>
      <x:c r="N85" s="918"/>
      <x:c r="O85" s="918"/>
      <x:c r="P85" s="918"/>
      <x:c r="Q85" s="987">
        <x:v>77</x:v>
      </x:c>
      <x:c r="R85" s="987" t="s">
        <x:v>109</x:v>
      </x:c>
      <x:c r="S85" s="985">
        <x:v>46255</x:v>
      </x:c>
      <x:c r="T85" s="988">
        <x:v>0.35399999999999998</x:v>
      </x:c>
      <x:c r="U85" s="988"/>
      <x:c r="V85" s="988"/>
      <x:c r="W85" s="918"/>
      <x:c r="X85" s="918"/>
      <x:c r="Y85" s="918"/>
      <x:c r="Z85" s="918"/>
      <x:c r="AA85" s="918"/>
      <x:c r="AB85" s="918"/>
      <x:c r="AC85" s="918"/>
      <x:c r="AD85" s="1018">
        <x:v>85</x:v>
      </x:c>
      <x:c r="AE85" s="1018">
        <x:v>0.84699999999999998</x:v>
      </x:c>
      <x:c r="AF85" s="918"/>
      <x:c r="AG85" s="1232">
        <x:v>45</x:v>
      </x:c>
      <x:c r="AH85" s="1211">
        <x:v>0.81</x:v>
      </x:c>
      <x:c r="AI85" s="918"/>
      <x:c r="AJ85" s="1144">
        <x:v>45</x:v>
      </x:c>
      <x:c r="AK85" s="1233">
        <x:v>1.6</x:v>
      </x:c>
      <x:c r="AL85" s="429"/>
    </x:row>
    <x:row r="86">
      <x:c r="A86" s="918"/>
      <x:c r="B86" s="918"/>
      <x:c r="C86" s="918"/>
      <x:c r="D86" s="918"/>
      <x:c r="E86" s="918"/>
      <x:c r="F86" s="918"/>
      <x:c r="G86" s="918"/>
      <x:c r="H86" s="918"/>
      <x:c r="I86" s="918"/>
      <x:c r="J86" s="918"/>
      <x:c r="K86" s="918"/>
      <x:c r="L86" s="918"/>
      <x:c r="M86" s="918"/>
      <x:c r="N86" s="918"/>
      <x:c r="O86" s="918"/>
      <x:c r="P86" s="918"/>
      <x:c r="Q86" s="987">
        <x:v>78</x:v>
      </x:c>
      <x:c r="R86" s="987" t="s">
        <x:v>111</x:v>
      </x:c>
      <x:c r="S86" s="985">
        <x:v>46255</x:v>
      </x:c>
      <x:c r="T86" s="988">
        <x:v>0.80200000000000005</x:v>
      </x:c>
      <x:c r="U86" s="988"/>
      <x:c r="V86" s="988"/>
      <x:c r="W86" s="918"/>
      <x:c r="X86" s="918"/>
      <x:c r="Y86" s="918"/>
      <x:c r="Z86" s="918"/>
      <x:c r="AA86" s="918"/>
      <x:c r="AB86" s="918"/>
      <x:c r="AC86" s="918"/>
      <x:c r="AD86" s="1018">
        <x:v>86</x:v>
      </x:c>
      <x:c r="AE86" s="1018">
        <x:v>0.86299999999999999</x:v>
      </x:c>
      <x:c r="AF86" s="918"/>
      <x:c r="AG86" s="1232">
        <x:v>46</x:v>
      </x:c>
      <x:c r="AH86" s="1211">
        <x:v>0.81</x:v>
      </x:c>
      <x:c r="AI86" s="918"/>
      <x:c r="AJ86" s="1144">
        <x:v>46</x:v>
      </x:c>
      <x:c r="AK86" s="1233">
        <x:v>1.6</x:v>
      </x:c>
      <x:c r="AL86" s="429"/>
    </x:row>
    <x:row r="87">
      <x:c r="A87" s="918"/>
      <x:c r="B87" s="918"/>
      <x:c r="C87" s="918"/>
      <x:c r="D87" s="918"/>
      <x:c r="E87" s="918"/>
      <x:c r="F87" s="918"/>
      <x:c r="G87" s="918"/>
      <x:c r="H87" s="918"/>
      <x:c r="I87" s="918"/>
      <x:c r="J87" s="918"/>
      <x:c r="K87" s="918"/>
      <x:c r="L87" s="918"/>
      <x:c r="M87" s="918"/>
      <x:c r="N87" s="918"/>
      <x:c r="O87" s="918"/>
      <x:c r="P87" s="918"/>
      <x:c r="Q87" s="987">
        <x:v>79</x:v>
      </x:c>
      <x:c r="R87" s="987" t="s">
        <x:v>79</x:v>
      </x:c>
      <x:c r="S87" s="985">
        <x:v>46255</x:v>
      </x:c>
      <x:c r="T87" s="988">
        <x:v>0.16</x:v>
      </x:c>
      <x:c r="U87" s="988"/>
      <x:c r="V87" s="988"/>
      <x:c r="W87" s="918"/>
      <x:c r="X87" s="918"/>
      <x:c r="Y87" s="918"/>
      <x:c r="Z87" s="918"/>
      <x:c r="AA87" s="918"/>
      <x:c r="AB87" s="918"/>
      <x:c r="AC87" s="918"/>
      <x:c r="AD87" s="1018">
        <x:v>87</x:v>
      </x:c>
      <x:c r="AE87" s="1018">
        <x:v>0.90500000000000003</x:v>
      </x:c>
      <x:c r="AF87" s="918"/>
      <x:c r="AG87" s="1232">
        <x:v>47</x:v>
      </x:c>
      <x:c r="AH87" s="1211">
        <x:v>0.81</x:v>
      </x:c>
      <x:c r="AI87" s="918"/>
      <x:c r="AJ87" s="1144">
        <x:v>47</x:v>
      </x:c>
      <x:c r="AK87" s="1233">
        <x:v>1.6</x:v>
      </x:c>
      <x:c r="AL87" s="429"/>
    </x:row>
    <x:row r="88">
      <x:c r="A88" s="918"/>
      <x:c r="B88" s="918"/>
      <x:c r="C88" s="918"/>
      <x:c r="D88" s="918"/>
      <x:c r="E88" s="918"/>
      <x:c r="F88" s="918"/>
      <x:c r="G88" s="918"/>
      <x:c r="H88" s="918"/>
      <x:c r="I88" s="918"/>
      <x:c r="J88" s="918"/>
      <x:c r="K88" s="918"/>
      <x:c r="L88" s="918"/>
      <x:c r="M88" s="918"/>
      <x:c r="N88" s="918"/>
      <x:c r="O88" s="918"/>
      <x:c r="P88" s="918"/>
      <x:c r="Q88" s="987">
        <x:v>80</x:v>
      </x:c>
      <x:c r="R88" s="987" t="s">
        <x:v>83</x:v>
      </x:c>
      <x:c r="S88" s="985">
        <x:v>46255</x:v>
      </x:c>
      <x:c r="T88" s="988">
        <x:v>0.96199999999999997</x:v>
      </x:c>
      <x:c r="U88" s="988"/>
      <x:c r="V88" s="988"/>
      <x:c r="W88" s="918"/>
      <x:c r="X88" s="918"/>
      <x:c r="Y88" s="918"/>
      <x:c r="Z88" s="918"/>
      <x:c r="AA88" s="918"/>
      <x:c r="AB88" s="918"/>
      <x:c r="AC88" s="918"/>
      <x:c r="AD88" s="1018">
        <x:v>88</x:v>
      </x:c>
      <x:c r="AE88" s="1018">
        <x:v>0.91200000000000003</x:v>
      </x:c>
      <x:c r="AF88" s="918"/>
      <x:c r="AG88" s="1232">
        <x:v>48</x:v>
      </x:c>
      <x:c r="AH88" s="1211">
        <x:v>0.81</x:v>
      </x:c>
      <x:c r="AI88" s="918"/>
      <x:c r="AJ88" s="1144">
        <x:v>48</x:v>
      </x:c>
      <x:c r="AK88" s="1233">
        <x:v>1.6</x:v>
      </x:c>
      <x:c r="AL88" s="429"/>
    </x:row>
    <x:row r="89">
      <x:c r="A89" s="918"/>
      <x:c r="B89" s="918"/>
      <x:c r="C89" s="918"/>
      <x:c r="D89" s="918"/>
      <x:c r="E89" s="918"/>
      <x:c r="F89" s="918"/>
      <x:c r="G89" s="918"/>
      <x:c r="H89" s="918"/>
      <x:c r="I89" s="918"/>
      <x:c r="J89" s="918"/>
      <x:c r="K89" s="918"/>
      <x:c r="L89" s="918"/>
      <x:c r="M89" s="918"/>
      <x:c r="N89" s="918"/>
      <x:c r="O89" s="918"/>
      <x:c r="P89" s="918"/>
      <x:c r="Q89" s="987">
        <x:v>81</x:v>
      </x:c>
      <x:c r="R89" s="987" t="s">
        <x:v>87</x:v>
      </x:c>
      <x:c r="S89" s="985">
        <x:v>46255</x:v>
      </x:c>
      <x:c r="T89" s="988">
        <x:v>0.42199999999999999</x:v>
      </x:c>
      <x:c r="U89" s="988"/>
      <x:c r="V89" s="988"/>
      <x:c r="W89" s="918"/>
      <x:c r="X89" s="918"/>
      <x:c r="Y89" s="918"/>
      <x:c r="Z89" s="918"/>
      <x:c r="AA89" s="918"/>
      <x:c r="AB89" s="918"/>
      <x:c r="AC89" s="918"/>
      <x:c r="AD89" s="1018">
        <x:v>89</x:v>
      </x:c>
      <x:c r="AE89" s="988">
        <x:v>0.91700000000000004</x:v>
      </x:c>
      <x:c r="AF89" s="918"/>
      <x:c r="AG89" s="1232">
        <x:v>49</x:v>
      </x:c>
      <x:c r="AH89" s="1211">
        <x:v>0.81</x:v>
      </x:c>
      <x:c r="AI89" s="918"/>
      <x:c r="AJ89" s="1144">
        <x:v>49</x:v>
      </x:c>
      <x:c r="AK89" s="1233">
        <x:v>1.6</x:v>
      </x:c>
      <x:c r="AL89" s="429"/>
    </x:row>
    <x:row r="90">
      <x:c r="A90" s="918"/>
      <x:c r="B90" s="918"/>
      <x:c r="C90" s="918"/>
      <x:c r="D90" s="918"/>
      <x:c r="E90" s="918"/>
      <x:c r="F90" s="918"/>
      <x:c r="G90" s="918"/>
      <x:c r="H90" s="918"/>
      <x:c r="I90" s="918"/>
      <x:c r="J90" s="918"/>
      <x:c r="K90" s="918"/>
      <x:c r="L90" s="918"/>
      <x:c r="M90" s="918"/>
      <x:c r="N90" s="918"/>
      <x:c r="O90" s="918"/>
      <x:c r="P90" s="918"/>
      <x:c r="Q90" s="987">
        <x:v>82</x:v>
      </x:c>
      <x:c r="R90" s="987" t="s">
        <x:v>91</x:v>
      </x:c>
      <x:c r="S90" s="985">
        <x:v>46255</x:v>
      </x:c>
      <x:c r="T90" s="988">
        <x:v>0.16700000000000001</x:v>
      </x:c>
      <x:c r="U90" s="988"/>
      <x:c r="V90" s="988"/>
      <x:c r="W90" s="918"/>
      <x:c r="X90" s="918"/>
      <x:c r="Y90" s="918"/>
      <x:c r="Z90" s="918"/>
      <x:c r="AA90" s="918"/>
      <x:c r="AB90" s="918"/>
      <x:c r="AC90" s="918"/>
      <x:c r="AD90" s="1018">
        <x:v>90</x:v>
      </x:c>
      <x:c r="AE90" s="1018">
        <x:v>0.94399999999999995</x:v>
      </x:c>
      <x:c r="AF90" s="918"/>
      <x:c r="AG90" s="1232">
        <x:v>50</x:v>
      </x:c>
      <x:c r="AH90" s="1211">
        <x:v>0.81</x:v>
      </x:c>
      <x:c r="AI90" s="918"/>
      <x:c r="AJ90" s="1144">
        <x:v>50</x:v>
      </x:c>
      <x:c r="AK90" s="1233">
        <x:v>1.6</x:v>
      </x:c>
      <x:c r="AL90" s="429"/>
    </x:row>
    <x:row r="91">
      <x:c r="A91" s="918"/>
      <x:c r="B91" s="918"/>
      <x:c r="C91" s="918"/>
      <x:c r="D91" s="918"/>
      <x:c r="E91" s="918"/>
      <x:c r="F91" s="918"/>
      <x:c r="G91" s="918"/>
      <x:c r="H91" s="918"/>
      <x:c r="I91" s="918"/>
      <x:c r="J91" s="918"/>
      <x:c r="K91" s="918"/>
      <x:c r="L91" s="918"/>
      <x:c r="M91" s="918"/>
      <x:c r="N91" s="918"/>
      <x:c r="O91" s="918"/>
      <x:c r="P91" s="918"/>
      <x:c r="Q91" s="987">
        <x:v>83</x:v>
      </x:c>
      <x:c r="R91" s="987" t="s">
        <x:v>95</x:v>
      </x:c>
      <x:c r="S91" s="985">
        <x:v>46255</x:v>
      </x:c>
      <x:c r="T91" s="988">
        <x:v>0.31</x:v>
      </x:c>
      <x:c r="U91" s="988"/>
      <x:c r="V91" s="988"/>
      <x:c r="W91" s="918"/>
      <x:c r="X91" s="918"/>
      <x:c r="Y91" s="918"/>
      <x:c r="Z91" s="918"/>
      <x:c r="AA91" s="918"/>
      <x:c r="AB91" s="918"/>
      <x:c r="AC91" s="918"/>
      <x:c r="AD91" s="1018">
        <x:v>91</x:v>
      </x:c>
      <x:c r="AE91" s="1018">
        <x:v>0.96199999999999997</x:v>
      </x:c>
      <x:c r="AF91" s="918"/>
      <x:c r="AG91" s="1232">
        <x:v>51</x:v>
      </x:c>
      <x:c r="AH91" s="1211">
        <x:v>0.81</x:v>
      </x:c>
      <x:c r="AI91" s="918"/>
      <x:c r="AJ91" s="1144">
        <x:v>51</x:v>
      </x:c>
      <x:c r="AK91" s="1233">
        <x:v>1.6</x:v>
      </x:c>
      <x:c r="AL91" s="429"/>
    </x:row>
    <x:row r="92">
      <x:c r="A92" s="918"/>
      <x:c r="B92" s="918"/>
      <x:c r="C92" s="918"/>
      <x:c r="D92" s="918"/>
      <x:c r="E92" s="918"/>
      <x:c r="F92" s="918"/>
      <x:c r="G92" s="918"/>
      <x:c r="H92" s="918"/>
      <x:c r="I92" s="918"/>
      <x:c r="J92" s="918"/>
      <x:c r="K92" s="918"/>
      <x:c r="L92" s="918"/>
      <x:c r="M92" s="918"/>
      <x:c r="N92" s="918"/>
      <x:c r="O92" s="918"/>
      <x:c r="P92" s="918"/>
      <x:c r="Q92" s="987">
        <x:v>84</x:v>
      </x:c>
      <x:c r="R92" s="987" t="s">
        <x:v>99</x:v>
      </x:c>
      <x:c r="S92" s="985">
        <x:v>46255</x:v>
      </x:c>
      <x:c r="T92" s="988">
        <x:v>0.23100000000000001</x:v>
      </x:c>
      <x:c r="U92" s="988"/>
      <x:c r="V92" s="988"/>
      <x:c r="W92" s="918"/>
      <x:c r="X92" s="918"/>
      <x:c r="Y92" s="918"/>
      <x:c r="Z92" s="918"/>
      <x:c r="AA92" s="918"/>
      <x:c r="AB92" s="918"/>
      <x:c r="AC92" s="918"/>
      <x:c r="AD92" s="1018">
        <x:v>92</x:v>
      </x:c>
      <x:c r="AE92" s="1018">
        <x:v>0.98199999999999998</x:v>
      </x:c>
      <x:c r="AF92" s="918"/>
      <x:c r="AG92" s="1232">
        <x:v>52</x:v>
      </x:c>
      <x:c r="AH92" s="1211">
        <x:v>0.81</x:v>
      </x:c>
      <x:c r="AI92" s="918"/>
      <x:c r="AJ92" s="1144">
        <x:v>52</x:v>
      </x:c>
      <x:c r="AK92" s="1233">
        <x:v>1.6</x:v>
      </x:c>
      <x:c r="AL92" s="429"/>
    </x:row>
    <x:row r="93">
      <x:c r="A93" s="918"/>
      <x:c r="B93" s="918"/>
      <x:c r="C93" s="918"/>
      <x:c r="D93" s="918"/>
      <x:c r="E93" s="918"/>
      <x:c r="F93" s="918"/>
      <x:c r="G93" s="918"/>
      <x:c r="H93" s="918"/>
      <x:c r="I93" s="918"/>
      <x:c r="J93" s="918"/>
      <x:c r="K93" s="918"/>
      <x:c r="L93" s="918"/>
      <x:c r="M93" s="918"/>
      <x:c r="N93" s="918"/>
      <x:c r="O93" s="918"/>
      <x:c r="P93" s="918"/>
      <x:c r="Q93" s="987">
        <x:v>85</x:v>
      </x:c>
      <x:c r="R93" s="987" t="s">
        <x:v>109</x:v>
      </x:c>
      <x:c r="S93" s="985">
        <x:v>46256</x:v>
      </x:c>
      <x:c r="T93" s="988">
        <x:v>2.5209999999999999</x:v>
      </x:c>
      <x:c r="U93" s="988" t="n">
        <x:f>T93*18</x:f>
        <x:v>45.378</x:v>
      </x:c>
      <x:c r="V93" s="988"/>
      <x:c r="W93" s="1144" t="n">
        <x:f>SUM(U93:U101)/Crushing!N22</x:f>
        <x:v>0.5174374785885577</x:v>
      </x:c>
      <x:c r="X93" s="1144" t="n">
        <x:f>AVERAGE(T93:T101)</x:f>
        <x:v>0.6293333333333332</x:v>
      </x:c>
      <x:c r="Y93" s="918"/>
      <x:c r="Z93" s="918"/>
      <x:c r="AA93" s="918"/>
      <x:c r="AB93" s="918"/>
      <x:c r="AC93" s="918"/>
      <x:c r="AD93" s="1018">
        <x:v>93</x:v>
      </x:c>
      <x:c r="AE93" s="988">
        <x:v>0.98599999999999999</x:v>
      </x:c>
      <x:c r="AF93" s="918"/>
      <x:c r="AG93" s="1232">
        <x:v>53</x:v>
      </x:c>
      <x:c r="AH93" s="1211">
        <x:v>0.81</x:v>
      </x:c>
      <x:c r="AI93" s="918"/>
      <x:c r="AJ93" s="1144">
        <x:v>53</x:v>
      </x:c>
      <x:c r="AK93" s="1233">
        <x:v>1.6</x:v>
      </x:c>
      <x:c r="AL93" s="429"/>
    </x:row>
    <x:row r="94">
      <x:c r="A94" s="918"/>
      <x:c r="B94" s="918"/>
      <x:c r="C94" s="918"/>
      <x:c r="D94" s="918"/>
      <x:c r="E94" s="918"/>
      <x:c r="F94" s="918"/>
      <x:c r="G94" s="918"/>
      <x:c r="H94" s="918"/>
      <x:c r="I94" s="918"/>
      <x:c r="J94" s="918"/>
      <x:c r="K94" s="918"/>
      <x:c r="L94" s="918"/>
      <x:c r="M94" s="918"/>
      <x:c r="N94" s="918"/>
      <x:c r="O94" s="918"/>
      <x:c r="P94" s="918"/>
      <x:c r="Q94" s="987">
        <x:v>86</x:v>
      </x:c>
      <x:c r="R94" s="987" t="s">
        <x:v>111</x:v>
      </x:c>
      <x:c r="S94" s="985">
        <x:v>46256</x:v>
      </x:c>
      <x:c r="T94" s="988">
        <x:v>0.308</x:v>
      </x:c>
      <x:c r="U94" s="988" t="n">
        <x:f t="shared" ref="U94:U101" si="5">T94*18</x:f>
        <x:v>5.544</x:v>
      </x:c>
      <x:c r="V94" s="988"/>
      <x:c r="W94" s="918"/>
      <x:c r="X94" s="1144" t="n">
        <x:f>X93-W93</x:f>
        <x:v>0.11189585474477548</x:v>
      </x:c>
      <x:c r="Y94" s="918"/>
      <x:c r="Z94" s="918"/>
      <x:c r="AA94" s="918"/>
      <x:c r="AB94" s="918"/>
      <x:c r="AC94" s="918"/>
      <x:c r="AD94" s="1018">
        <x:v>94</x:v>
      </x:c>
      <x:c r="AE94" s="1018">
        <x:v>1.0349999999999999</x:v>
      </x:c>
      <x:c r="AF94" s="918"/>
      <x:c r="AG94" s="1232">
        <x:v>54</x:v>
      </x:c>
      <x:c r="AH94" s="1211">
        <x:v>0.81</x:v>
      </x:c>
      <x:c r="AI94" s="918"/>
      <x:c r="AJ94" s="1144">
        <x:v>54</x:v>
      </x:c>
      <x:c r="AK94" s="1233">
        <x:v>1.6</x:v>
      </x:c>
      <x:c r="AL94" s="429"/>
    </x:row>
    <x:row r="95">
      <x:c r="A95" s="918"/>
      <x:c r="B95" s="918"/>
      <x:c r="C95" s="918"/>
      <x:c r="D95" s="918"/>
      <x:c r="E95" s="918"/>
      <x:c r="F95" s="918"/>
      <x:c r="G95" s="918"/>
      <x:c r="H95" s="918"/>
      <x:c r="I95" s="918"/>
      <x:c r="J95" s="918"/>
      <x:c r="K95" s="918"/>
      <x:c r="L95" s="918"/>
      <x:c r="M95" s="918"/>
      <x:c r="N95" s="918"/>
      <x:c r="O95" s="918"/>
      <x:c r="P95" s="918"/>
      <x:c r="Q95" s="987">
        <x:v>87</x:v>
      </x:c>
      <x:c r="R95" s="987" t="s">
        <x:v>79</x:v>
      </x:c>
      <x:c r="S95" s="985">
        <x:v>46256</x:v>
      </x:c>
      <x:c r="T95" s="988">
        <x:v>0.35099999999999998</x:v>
      </x:c>
      <x:c r="U95" s="988">
        <x:f t="shared" si="5"/>
        <x:v>6.3179999999999996</x:v>
      </x:c>
      <x:c r="V95" s="988"/>
      <x:c r="W95" s="918"/>
      <x:c r="X95" s="1144" t="n">
        <x:f>L19-X93</x:f>
        <x:v>11.679666666666666</x:v>
      </x:c>
      <x:c r="Y95" s="918"/>
      <x:c r="Z95" s="918"/>
      <x:c r="AA95" s="918"/>
      <x:c r="AB95" s="918"/>
      <x:c r="AC95" s="918"/>
      <x:c r="AD95" s="1018">
        <x:v>95</x:v>
      </x:c>
      <x:c r="AE95" s="1018">
        <x:v>1.0409999999999999</x:v>
      </x:c>
      <x:c r="AF95" s="918"/>
      <x:c r="AG95" s="1232">
        <x:v>55</x:v>
      </x:c>
      <x:c r="AH95" s="1211">
        <x:v>0.81</x:v>
      </x:c>
      <x:c r="AI95" s="918"/>
      <x:c r="AJ95" s="1144">
        <x:v>55</x:v>
      </x:c>
      <x:c r="AK95" s="1233">
        <x:v>1.6</x:v>
      </x:c>
      <x:c r="AL95" s="429"/>
    </x:row>
    <x:row r="96">
      <x:c r="A96" s="918"/>
      <x:c r="B96" s="918"/>
      <x:c r="C96" s="918"/>
      <x:c r="D96" s="918"/>
      <x:c r="E96" s="918"/>
      <x:c r="F96" s="918"/>
      <x:c r="G96" s="918"/>
      <x:c r="H96" s="918"/>
      <x:c r="I96" s="918"/>
      <x:c r="J96" s="918"/>
      <x:c r="K96" s="918"/>
      <x:c r="L96" s="918"/>
      <x:c r="M96" s="918"/>
      <x:c r="N96" s="918"/>
      <x:c r="O96" s="918"/>
      <x:c r="P96" s="918"/>
      <x:c r="Q96" s="987">
        <x:v>88</x:v>
      </x:c>
      <x:c r="R96" s="987" t="s">
        <x:v>83</x:v>
      </x:c>
      <x:c r="S96" s="985">
        <x:v>46256</x:v>
      </x:c>
      <x:c r="T96" s="988">
        <x:v>0.751</x:v>
      </x:c>
      <x:c r="U96" s="988">
        <x:f t="shared" si="5"/>
        <x:v>13.518000000000001</x:v>
      </x:c>
      <x:c r="V96" s="988"/>
      <x:c r="W96" s="918"/>
      <x:c r="X96" s="1144" t="n">
        <x:f>X95*18</x:f>
        <x:v>210.23399999999998</x:v>
      </x:c>
      <x:c r="Y96" s="918"/>
      <x:c r="Z96" s="918"/>
      <x:c r="AA96" s="918"/>
      <x:c r="AB96" s="918"/>
      <x:c r="AC96" s="918"/>
      <x:c r="AD96" s="1018">
        <x:v>96</x:v>
      </x:c>
      <x:c r="AE96" s="1018">
        <x:v>1.0429999999999999</x:v>
      </x:c>
      <x:c r="AF96" s="918"/>
      <x:c r="AG96" s="1232">
        <x:v>56</x:v>
      </x:c>
      <x:c r="AH96" s="1211">
        <x:v>0.81</x:v>
      </x:c>
      <x:c r="AI96" s="918"/>
      <x:c r="AJ96" s="1144">
        <x:v>56</x:v>
      </x:c>
      <x:c r="AK96" s="1233">
        <x:v>1.6</x:v>
      </x:c>
      <x:c r="AL96" s="429"/>
    </x:row>
    <x:row r="97">
      <x:c r="A97" s="918"/>
      <x:c r="B97" s="918"/>
      <x:c r="C97" s="918"/>
      <x:c r="D97" s="918"/>
      <x:c r="E97" s="918"/>
      <x:c r="F97" s="918"/>
      <x:c r="G97" s="918"/>
      <x:c r="H97" s="918"/>
      <x:c r="I97" s="918"/>
      <x:c r="J97" s="918"/>
      <x:c r="K97" s="918"/>
      <x:c r="L97" s="918"/>
      <x:c r="M97" s="918"/>
      <x:c r="N97" s="918"/>
      <x:c r="O97" s="918"/>
      <x:c r="P97" s="918"/>
      <x:c r="Q97" s="987">
        <x:v>89</x:v>
      </x:c>
      <x:c r="R97" s="987" t="s">
        <x:v>87</x:v>
      </x:c>
      <x:c r="S97" s="985">
        <x:v>46256</x:v>
      </x:c>
      <x:c r="T97" s="988">
        <x:v>0.60399999999999998</x:v>
      </x:c>
      <x:c r="U97" s="988">
        <x:f t="shared" si="5"/>
        <x:v>10.872</x:v>
      </x:c>
      <x:c r="V97" s="988"/>
      <x:c r="W97" s="918"/>
      <x:c r="X97" s="918"/>
      <x:c r="Y97" s="918"/>
      <x:c r="Z97" s="918"/>
      <x:c r="AA97" s="918"/>
      <x:c r="AB97" s="918"/>
      <x:c r="AC97" s="918"/>
      <x:c r="AD97" s="1018">
        <x:v>97</x:v>
      </x:c>
      <x:c r="AE97" s="988">
        <x:v>1.044</x:v>
      </x:c>
      <x:c r="AF97" s="918"/>
      <x:c r="AG97" s="1232">
        <x:v>57</x:v>
      </x:c>
      <x:c r="AH97" s="1211">
        <x:v>0.81</x:v>
      </x:c>
      <x:c r="AI97" s="918"/>
      <x:c r="AJ97" s="1144">
        <x:v>57</x:v>
      </x:c>
      <x:c r="AK97" s="1233">
        <x:v>1.6</x:v>
      </x:c>
      <x:c r="AL97" s="429"/>
    </x:row>
    <x:row r="98">
      <x:c r="A98" s="918"/>
      <x:c r="B98" s="918"/>
      <x:c r="C98" s="918"/>
      <x:c r="D98" s="918"/>
      <x:c r="E98" s="918"/>
      <x:c r="F98" s="918"/>
      <x:c r="G98" s="918"/>
      <x:c r="H98" s="918"/>
      <x:c r="I98" s="918"/>
      <x:c r="J98" s="918"/>
      <x:c r="K98" s="918"/>
      <x:c r="L98" s="918"/>
      <x:c r="M98" s="918"/>
      <x:c r="N98" s="918"/>
      <x:c r="O98" s="918"/>
      <x:c r="P98" s="918"/>
      <x:c r="Q98" s="987">
        <x:v>90</x:v>
      </x:c>
      <x:c r="R98" s="987" t="s">
        <x:v>91</x:v>
      </x:c>
      <x:c r="S98" s="985">
        <x:v>46256</x:v>
      </x:c>
      <x:c r="T98" s="988">
        <x:v>4.7E-2</x:v>
      </x:c>
      <x:c r="U98" s="988">
        <x:f t="shared" si="5"/>
        <x:v>0.84599999999999997</x:v>
      </x:c>
      <x:c r="V98" s="988"/>
      <x:c r="W98" s="918"/>
      <x:c r="X98" s="918"/>
      <x:c r="Y98" s="918"/>
      <x:c r="Z98" s="918"/>
      <x:c r="AA98" s="918"/>
      <x:c r="AB98" s="918"/>
      <x:c r="AC98" s="918"/>
      <x:c r="AD98" s="1018">
        <x:v>98</x:v>
      </x:c>
      <x:c r="AE98" s="1018">
        <x:v>1.077</x:v>
      </x:c>
      <x:c r="AF98" s="918"/>
      <x:c r="AG98" s="1232">
        <x:v>58</x:v>
      </x:c>
      <x:c r="AH98" s="1211">
        <x:v>0.81</x:v>
      </x:c>
      <x:c r="AI98" s="918"/>
      <x:c r="AJ98" s="1144">
        <x:v>58</x:v>
      </x:c>
      <x:c r="AK98" s="1233">
        <x:v>1.6</x:v>
      </x:c>
      <x:c r="AL98" s="429"/>
    </x:row>
    <x:row r="99">
      <x:c r="A99" s="918"/>
      <x:c r="B99" s="918"/>
      <x:c r="C99" s="918"/>
      <x:c r="D99" s="918"/>
      <x:c r="E99" s="918"/>
      <x:c r="F99" s="918"/>
      <x:c r="G99" s="918"/>
      <x:c r="H99" s="918"/>
      <x:c r="I99" s="918"/>
      <x:c r="J99" s="918"/>
      <x:c r="K99" s="918"/>
      <x:c r="L99" s="918"/>
      <x:c r="M99" s="918"/>
      <x:c r="N99" s="918"/>
      <x:c r="O99" s="918"/>
      <x:c r="P99" s="918"/>
      <x:c r="Q99" s="987">
        <x:v>91</x:v>
      </x:c>
      <x:c r="R99" s="987" t="s">
        <x:v>95</x:v>
      </x:c>
      <x:c r="S99" s="985">
        <x:v>46256</x:v>
      </x:c>
      <x:c r="T99" s="988">
        <x:v>0.35699999999999998</x:v>
      </x:c>
      <x:c r="U99" s="988">
        <x:f t="shared" si="5"/>
        <x:v>6.4260000000000002</x:v>
      </x:c>
      <x:c r="V99" s="988"/>
      <x:c r="W99" s="918"/>
      <x:c r="X99" s="918"/>
      <x:c r="Y99" s="918"/>
      <x:c r="Z99" s="918"/>
      <x:c r="AA99" s="918"/>
      <x:c r="AB99" s="918"/>
      <x:c r="AC99" s="918"/>
      <x:c r="AD99" s="1018">
        <x:v>99</x:v>
      </x:c>
      <x:c r="AE99" s="1018">
        <x:v>1.0880000000000001</x:v>
      </x:c>
      <x:c r="AF99" s="918"/>
      <x:c r="AG99" s="1232">
        <x:v>59</x:v>
      </x:c>
      <x:c r="AH99" s="1211">
        <x:v>0.81</x:v>
      </x:c>
      <x:c r="AI99" s="918"/>
      <x:c r="AJ99" s="1144">
        <x:v>59</x:v>
      </x:c>
      <x:c r="AK99" s="1233">
        <x:v>1.6</x:v>
      </x:c>
      <x:c r="AL99" s="429"/>
    </x:row>
    <x:row r="100">
      <x:c r="A100" s="918"/>
      <x:c r="B100" s="918"/>
      <x:c r="C100" s="918"/>
      <x:c r="D100" s="918"/>
      <x:c r="E100" s="918"/>
      <x:c r="F100" s="918"/>
      <x:c r="G100" s="918"/>
      <x:c r="H100" s="918"/>
      <x:c r="I100" s="918"/>
      <x:c r="J100" s="918"/>
      <x:c r="K100" s="918"/>
      <x:c r="L100" s="918"/>
      <x:c r="M100" s="918"/>
      <x:c r="N100" s="918"/>
      <x:c r="O100" s="918"/>
      <x:c r="P100" s="918"/>
      <x:c r="Q100" s="987">
        <x:v>92</x:v>
      </x:c>
      <x:c r="R100" s="987" t="s">
        <x:v>99</x:v>
      </x:c>
      <x:c r="S100" s="985">
        <x:v>46256</x:v>
      </x:c>
      <x:c r="T100" s="988">
        <x:v>0.40699999999999997</x:v>
      </x:c>
      <x:c r="U100" s="988">
        <x:f t="shared" si="5"/>
        <x:v>7.3259999999999996</x:v>
      </x:c>
      <x:c r="V100" s="988"/>
      <x:c r="W100" s="918"/>
      <x:c r="X100" s="918"/>
      <x:c r="Y100" s="918"/>
      <x:c r="Z100" s="918"/>
      <x:c r="AA100" s="918"/>
      <x:c r="AB100" s="918"/>
      <x:c r="AC100" s="918"/>
      <x:c r="AD100" s="1018">
        <x:v>100</x:v>
      </x:c>
      <x:c r="AE100" s="988">
        <x:v>1.1000000000000001</x:v>
      </x:c>
      <x:c r="AF100" s="918"/>
      <x:c r="AG100" s="1232">
        <x:v>60</x:v>
      </x:c>
      <x:c r="AH100" s="1211">
        <x:v>0.81</x:v>
      </x:c>
      <x:c r="AI100" s="918"/>
      <x:c r="AJ100" s="1144">
        <x:v>60</x:v>
      </x:c>
      <x:c r="AK100" s="1233">
        <x:v>1.6</x:v>
      </x:c>
      <x:c r="AL100" s="429"/>
    </x:row>
    <x:row r="101">
      <x:c r="A101" s="918"/>
      <x:c r="B101" s="918"/>
      <x:c r="C101" s="918"/>
      <x:c r="D101" s="918"/>
      <x:c r="E101" s="918"/>
      <x:c r="F101" s="918"/>
      <x:c r="G101" s="918"/>
      <x:c r="H101" s="918"/>
      <x:c r="I101" s="918"/>
      <x:c r="J101" s="918"/>
      <x:c r="K101" s="918"/>
      <x:c r="L101" s="918"/>
      <x:c r="M101" s="918"/>
      <x:c r="N101" s="918"/>
      <x:c r="O101" s="918"/>
      <x:c r="P101" s="918"/>
      <x:c r="Q101" s="987">
        <x:v>93</x:v>
      </x:c>
      <x:c r="R101" s="987" t="s">
        <x:v>103</x:v>
      </x:c>
      <x:c r="S101" s="985">
        <x:v>46256</x:v>
      </x:c>
      <x:c r="T101" s="988">
        <x:v>0.318</x:v>
      </x:c>
      <x:c r="U101" s="988">
        <x:f t="shared" si="5"/>
        <x:v>5.7240000000000002</x:v>
      </x:c>
      <x:c r="V101" s="988"/>
      <x:c r="W101" s="918"/>
      <x:c r="X101" s="918"/>
      <x:c r="Y101" s="918"/>
      <x:c r="Z101" s="918"/>
      <x:c r="AA101" s="918"/>
      <x:c r="AB101" s="918"/>
      <x:c r="AC101" s="918"/>
      <x:c r="AD101" s="1018">
        <x:v>101</x:v>
      </x:c>
      <x:c r="AE101" s="988">
        <x:v>1.125</x:v>
      </x:c>
      <x:c r="AF101" s="918"/>
      <x:c r="AG101" s="1232">
        <x:v>61</x:v>
      </x:c>
      <x:c r="AH101" s="1211">
        <x:v>0.81</x:v>
      </x:c>
      <x:c r="AI101" s="918"/>
      <x:c r="AJ101" s="1144">
        <x:v>61</x:v>
      </x:c>
      <x:c r="AK101" s="1233">
        <x:v>1.6</x:v>
      </x:c>
      <x:c r="AL101" s="429"/>
    </x:row>
    <x:row r="102">
      <x:c r="A102" s="918"/>
      <x:c r="B102" s="918"/>
      <x:c r="C102" s="918"/>
      <x:c r="D102" s="918"/>
      <x:c r="E102" s="918"/>
      <x:c r="F102" s="918"/>
      <x:c r="G102" s="918"/>
      <x:c r="H102" s="918"/>
      <x:c r="I102" s="918"/>
      <x:c r="J102" s="918"/>
      <x:c r="K102" s="918"/>
      <x:c r="L102" s="918"/>
      <x:c r="M102" s="918"/>
      <x:c r="N102" s="918"/>
      <x:c r="O102" s="918"/>
      <x:c r="P102" s="918"/>
      <x:c r="Q102" s="987">
        <x:v>94</x:v>
      </x:c>
      <x:c r="R102" s="987" t="s">
        <x:v>107</x:v>
      </x:c>
      <x:c r="S102" s="985">
        <x:v>46258</x:v>
      </x:c>
      <x:c r="T102" s="988">
        <x:v>0.502</x:v>
      </x:c>
      <x:c r="U102" s="988"/>
      <x:c r="V102" s="988"/>
      <x:c r="W102" s="918"/>
      <x:c r="X102" s="918"/>
      <x:c r="Y102" s="918"/>
      <x:c r="Z102" s="918"/>
      <x:c r="AA102" s="918"/>
      <x:c r="AB102" s="918"/>
      <x:c r="AC102" s="918"/>
      <x:c r="AD102" s="1018">
        <x:v>102</x:v>
      </x:c>
      <x:c r="AE102" s="1018">
        <x:v>1.147</x:v>
      </x:c>
      <x:c r="AF102" s="918"/>
      <x:c r="AG102" s="1232">
        <x:v>62</x:v>
      </x:c>
      <x:c r="AH102" s="1211">
        <x:v>0.81</x:v>
      </x:c>
      <x:c r="AI102" s="918"/>
      <x:c r="AJ102" s="1144">
        <x:v>62</x:v>
      </x:c>
      <x:c r="AK102" s="1233">
        <x:v>1.6</x:v>
      </x:c>
      <x:c r="AL102" s="429"/>
    </x:row>
    <x:row r="103">
      <x:c r="A103" s="918"/>
      <x:c r="B103" s="918"/>
      <x:c r="C103" s="918"/>
      <x:c r="D103" s="918"/>
      <x:c r="E103" s="918"/>
      <x:c r="F103" s="918"/>
      <x:c r="G103" s="918"/>
      <x:c r="H103" s="918"/>
      <x:c r="I103" s="918"/>
      <x:c r="J103" s="918"/>
      <x:c r="K103" s="918"/>
      <x:c r="L103" s="918"/>
      <x:c r="M103" s="918"/>
      <x:c r="N103" s="918"/>
      <x:c r="O103" s="918"/>
      <x:c r="P103" s="918"/>
      <x:c r="Q103" s="987">
        <x:v>95</x:v>
      </x:c>
      <x:c r="R103" s="987" t="s">
        <x:v>109</x:v>
      </x:c>
      <x:c r="S103" s="985">
        <x:v>46258</x:v>
      </x:c>
      <x:c r="T103" s="988">
        <x:v>0.38800000000000001</x:v>
      </x:c>
      <x:c r="U103" s="988"/>
      <x:c r="V103" s="988"/>
      <x:c r="W103" s="918"/>
      <x:c r="X103" s="918"/>
      <x:c r="Y103" s="918"/>
      <x:c r="Z103" s="918"/>
      <x:c r="AA103" s="918"/>
      <x:c r="AB103" s="918"/>
      <x:c r="AC103" s="918"/>
      <x:c r="AD103" s="1018">
        <x:v>103</x:v>
      </x:c>
      <x:c r="AE103" s="988">
        <x:v>1.2170000000000001</x:v>
      </x:c>
      <x:c r="AF103" s="918"/>
      <x:c r="AG103" s="1232">
        <x:v>63</x:v>
      </x:c>
      <x:c r="AH103" s="1211">
        <x:v>0.81</x:v>
      </x:c>
      <x:c r="AI103" s="918"/>
      <x:c r="AJ103" s="1144">
        <x:v>63</x:v>
      </x:c>
      <x:c r="AK103" s="1233">
        <x:v>1.6</x:v>
      </x:c>
      <x:c r="AL103" s="429"/>
    </x:row>
    <x:row r="104">
      <x:c r="A104" s="918"/>
      <x:c r="B104" s="918"/>
      <x:c r="C104" s="918"/>
      <x:c r="D104" s="918"/>
      <x:c r="E104" s="918"/>
      <x:c r="F104" s="918"/>
      <x:c r="G104" s="918"/>
      <x:c r="H104" s="918"/>
      <x:c r="I104" s="918"/>
      <x:c r="J104" s="918"/>
      <x:c r="K104" s="918"/>
      <x:c r="L104" s="918"/>
      <x:c r="M104" s="918"/>
      <x:c r="N104" s="918"/>
      <x:c r="O104" s="918"/>
      <x:c r="P104" s="918"/>
      <x:c r="Q104" s="987">
        <x:v>96</x:v>
      </x:c>
      <x:c r="R104" s="987" t="s">
        <x:v>111</x:v>
      </x:c>
      <x:c r="S104" s="985">
        <x:v>46258</x:v>
      </x:c>
      <x:c r="T104" s="988">
        <x:v>1.0409999999999999</x:v>
      </x:c>
      <x:c r="U104" s="988"/>
      <x:c r="V104" s="988"/>
      <x:c r="W104" s="918"/>
      <x:c r="X104" s="918"/>
      <x:c r="Y104" s="918"/>
      <x:c r="Z104" s="918"/>
      <x:c r="AA104" s="918"/>
      <x:c r="AB104" s="918"/>
      <x:c r="AC104" s="918"/>
      <x:c r="AD104" s="1018">
        <x:v>104</x:v>
      </x:c>
      <x:c r="AE104" s="1018">
        <x:v>1.2350000000000001</x:v>
      </x:c>
      <x:c r="AF104" s="918"/>
      <x:c r="AG104" s="1232">
        <x:v>64</x:v>
      </x:c>
      <x:c r="AH104" s="1211">
        <x:v>0.81</x:v>
      </x:c>
      <x:c r="AI104" s="918"/>
      <x:c r="AJ104" s="1144">
        <x:v>64</x:v>
      </x:c>
      <x:c r="AK104" s="1233">
        <x:v>1.6</x:v>
      </x:c>
      <x:c r="AL104" s="429"/>
    </x:row>
    <x:row r="105">
      <x:c r="A105" s="918"/>
      <x:c r="B105" s="918"/>
      <x:c r="C105" s="918"/>
      <x:c r="D105" s="918"/>
      <x:c r="E105" s="918"/>
      <x:c r="F105" s="918"/>
      <x:c r="G105" s="918"/>
      <x:c r="H105" s="918"/>
      <x:c r="I105" s="918"/>
      <x:c r="J105" s="918"/>
      <x:c r="K105" s="918"/>
      <x:c r="L105" s="918"/>
      <x:c r="M105" s="918"/>
      <x:c r="N105" s="918"/>
      <x:c r="O105" s="918"/>
      <x:c r="P105" s="918"/>
      <x:c r="Q105" s="987">
        <x:v>97</x:v>
      </x:c>
      <x:c r="R105" s="987" t="s">
        <x:v>79</x:v>
      </x:c>
      <x:c r="S105" s="985">
        <x:v>46258</x:v>
      </x:c>
      <x:c r="T105" s="988">
        <x:v>1.47</x:v>
      </x:c>
      <x:c r="U105" s="988"/>
      <x:c r="V105" s="988"/>
      <x:c r="W105" s="918"/>
      <x:c r="X105" s="918"/>
      <x:c r="Y105" s="918"/>
      <x:c r="Z105" s="918"/>
      <x:c r="AA105" s="918"/>
      <x:c r="AB105" s="918"/>
      <x:c r="AC105" s="918"/>
      <x:c r="AD105" s="1018">
        <x:v>105</x:v>
      </x:c>
      <x:c r="AE105" s="1018">
        <x:v>1.2390000000000001</x:v>
      </x:c>
      <x:c r="AF105" s="918"/>
      <x:c r="AG105" s="1232">
        <x:v>65</x:v>
      </x:c>
      <x:c r="AH105" s="1211">
        <x:v>0.81</x:v>
      </x:c>
      <x:c r="AI105" s="918"/>
      <x:c r="AJ105" s="1144">
        <x:v>65</x:v>
      </x:c>
      <x:c r="AK105" s="1233">
        <x:v>1.6</x:v>
      </x:c>
      <x:c r="AL105" s="429"/>
    </x:row>
    <x:row r="106">
      <x:c r="A106" s="918"/>
      <x:c r="B106" s="918"/>
      <x:c r="C106" s="918"/>
      <x:c r="D106" s="918"/>
      <x:c r="E106" s="918"/>
      <x:c r="F106" s="918"/>
      <x:c r="G106" s="918"/>
      <x:c r="H106" s="918"/>
      <x:c r="I106" s="918"/>
      <x:c r="J106" s="918"/>
      <x:c r="K106" s="918"/>
      <x:c r="L106" s="918"/>
      <x:c r="M106" s="918"/>
      <x:c r="N106" s="918"/>
      <x:c r="O106" s="918"/>
      <x:c r="P106" s="918"/>
      <x:c r="Q106" s="987">
        <x:v>98</x:v>
      </x:c>
      <x:c r="R106" s="987" t="s">
        <x:v>83</x:v>
      </x:c>
      <x:c r="S106" s="985">
        <x:v>46258</x:v>
      </x:c>
      <x:c r="T106" s="988">
        <x:v>3.8769999999999998</x:v>
      </x:c>
      <x:c r="U106" s="988"/>
      <x:c r="V106" s="988"/>
      <x:c r="W106" s="918"/>
      <x:c r="X106" s="918"/>
      <x:c r="Y106" s="918"/>
      <x:c r="Z106" s="918"/>
      <x:c r="AA106" s="918"/>
      <x:c r="AB106" s="918"/>
      <x:c r="AC106" s="918"/>
      <x:c r="AD106" s="1018">
        <x:v>106</x:v>
      </x:c>
      <x:c r="AE106" s="1018">
        <x:v>1.25</x:v>
      </x:c>
      <x:c r="AF106" s="918"/>
      <x:c r="AG106" s="1232">
        <x:v>66</x:v>
      </x:c>
      <x:c r="AH106" s="1211">
        <x:v>0.81</x:v>
      </x:c>
      <x:c r="AI106" s="918"/>
      <x:c r="AJ106" s="1144">
        <x:v>66</x:v>
      </x:c>
      <x:c r="AK106" s="1233">
        <x:v>1.6</x:v>
      </x:c>
      <x:c r="AL106" s="429"/>
    </x:row>
    <x:row r="107">
      <x:c r="A107" s="918"/>
      <x:c r="B107" s="918"/>
      <x:c r="C107" s="918"/>
      <x:c r="D107" s="918"/>
      <x:c r="E107" s="918"/>
      <x:c r="F107" s="918"/>
      <x:c r="G107" s="918"/>
      <x:c r="H107" s="918"/>
      <x:c r="I107" s="918"/>
      <x:c r="J107" s="918"/>
      <x:c r="K107" s="918"/>
      <x:c r="L107" s="918"/>
      <x:c r="M107" s="918"/>
      <x:c r="N107" s="918"/>
      <x:c r="O107" s="918"/>
      <x:c r="P107" s="918"/>
      <x:c r="Q107" s="987">
        <x:v>99</x:v>
      </x:c>
      <x:c r="R107" s="987" t="s">
        <x:v>87</x:v>
      </x:c>
      <x:c r="S107" s="985">
        <x:v>46258</x:v>
      </x:c>
      <x:c r="T107" s="988">
        <x:v>0.35099999999999998</x:v>
      </x:c>
      <x:c r="U107" s="988"/>
      <x:c r="V107" s="988"/>
      <x:c r="W107" s="918"/>
      <x:c r="X107" s="918"/>
      <x:c r="Y107" s="918"/>
      <x:c r="Z107" s="918"/>
      <x:c r="AA107" s="918"/>
      <x:c r="AB107" s="918"/>
      <x:c r="AC107" s="918"/>
      <x:c r="AD107" s="1018">
        <x:v>107</x:v>
      </x:c>
      <x:c r="AE107" s="1018">
        <x:v>1.2929999999999999</x:v>
      </x:c>
      <x:c r="AF107" s="918"/>
      <x:c r="AG107" s="1232">
        <x:v>67</x:v>
      </x:c>
      <x:c r="AH107" s="1211">
        <x:v>0.81</x:v>
      </x:c>
      <x:c r="AI107" s="918"/>
      <x:c r="AJ107" s="1144">
        <x:v>67</x:v>
      </x:c>
      <x:c r="AK107" s="1233">
        <x:v>1.6</x:v>
      </x:c>
      <x:c r="AL107" s="429"/>
    </x:row>
    <x:row r="108">
      <x:c r="A108" s="918"/>
      <x:c r="B108" s="918"/>
      <x:c r="C108" s="918"/>
      <x:c r="D108" s="918"/>
      <x:c r="E108" s="918"/>
      <x:c r="F108" s="918"/>
      <x:c r="G108" s="918"/>
      <x:c r="H108" s="918"/>
      <x:c r="I108" s="918"/>
      <x:c r="J108" s="918"/>
      <x:c r="K108" s="918"/>
      <x:c r="L108" s="918"/>
      <x:c r="M108" s="918"/>
      <x:c r="N108" s="918"/>
      <x:c r="O108" s="918"/>
      <x:c r="P108" s="918"/>
      <x:c r="Q108" s="987">
        <x:v>100</x:v>
      </x:c>
      <x:c r="R108" s="987" t="s">
        <x:v>91</x:v>
      </x:c>
      <x:c r="S108" s="985">
        <x:v>46258</x:v>
      </x:c>
      <x:c r="T108" s="988">
        <x:v>0.32600000000000001</x:v>
      </x:c>
      <x:c r="U108" s="988"/>
      <x:c r="V108" s="988"/>
      <x:c r="W108" s="918"/>
      <x:c r="X108" s="918"/>
      <x:c r="Y108" s="918"/>
      <x:c r="Z108" s="918"/>
      <x:c r="AA108" s="918"/>
      <x:c r="AB108" s="918"/>
      <x:c r="AC108" s="918"/>
      <x:c r="AD108" s="1018">
        <x:v>108</x:v>
      </x:c>
      <x:c r="AE108" s="988">
        <x:v>1.2949999999999999</x:v>
      </x:c>
      <x:c r="AF108" s="918"/>
      <x:c r="AG108" s="1232">
        <x:v>68</x:v>
      </x:c>
      <x:c r="AH108" s="1211">
        <x:v>0.81</x:v>
      </x:c>
      <x:c r="AI108" s="918"/>
      <x:c r="AJ108" s="1144">
        <x:v>68</x:v>
      </x:c>
      <x:c r="AK108" s="1233">
        <x:v>1.6</x:v>
      </x:c>
      <x:c r="AL108" s="429"/>
    </x:row>
    <x:row r="109">
      <x:c r="A109" s="918"/>
      <x:c r="B109" s="918"/>
      <x:c r="C109" s="918"/>
      <x:c r="D109" s="918"/>
      <x:c r="E109" s="918"/>
      <x:c r="F109" s="918"/>
      <x:c r="G109" s="918"/>
      <x:c r="H109" s="918"/>
      <x:c r="I109" s="918"/>
      <x:c r="J109" s="918"/>
      <x:c r="K109" s="918"/>
      <x:c r="L109" s="918"/>
      <x:c r="M109" s="918"/>
      <x:c r="N109" s="918"/>
      <x:c r="O109" s="918"/>
      <x:c r="P109" s="918"/>
      <x:c r="Q109" s="987">
        <x:v>101</x:v>
      </x:c>
      <x:c r="R109" s="987" t="s">
        <x:v>95</x:v>
      </x:c>
      <x:c r="S109" s="985">
        <x:v>46258</x:v>
      </x:c>
      <x:c r="T109" s="988">
        <x:v>0.24</x:v>
      </x:c>
      <x:c r="U109" s="988"/>
      <x:c r="V109" s="988"/>
      <x:c r="W109" s="918"/>
      <x:c r="X109" s="918"/>
      <x:c r="Y109" s="918"/>
      <x:c r="Z109" s="918"/>
      <x:c r="AA109" s="918"/>
      <x:c r="AB109" s="918"/>
      <x:c r="AC109" s="918"/>
      <x:c r="AD109" s="1018">
        <x:v>109</x:v>
      </x:c>
      <x:c r="AE109" s="988">
        <x:v>1.3080000000000001</x:v>
      </x:c>
      <x:c r="AF109" s="918"/>
      <x:c r="AG109" s="1232">
        <x:v>69</x:v>
      </x:c>
      <x:c r="AH109" s="1211">
        <x:v>0.81</x:v>
      </x:c>
      <x:c r="AI109" s="918"/>
      <x:c r="AJ109" s="1144">
        <x:v>69</x:v>
      </x:c>
      <x:c r="AK109" s="1233">
        <x:v>1.6</x:v>
      </x:c>
      <x:c r="AL109" s="429"/>
    </x:row>
    <x:row r="110">
      <x:c r="A110" s="918"/>
      <x:c r="B110" s="918"/>
      <x:c r="C110" s="918"/>
      <x:c r="D110" s="918"/>
      <x:c r="E110" s="918"/>
      <x:c r="F110" s="918"/>
      <x:c r="G110" s="918"/>
      <x:c r="H110" s="918"/>
      <x:c r="I110" s="918"/>
      <x:c r="J110" s="918"/>
      <x:c r="K110" s="918"/>
      <x:c r="L110" s="918"/>
      <x:c r="M110" s="918"/>
      <x:c r="N110" s="918"/>
      <x:c r="O110" s="918"/>
      <x:c r="P110" s="918"/>
      <x:c r="Q110" s="987">
        <x:v>102</x:v>
      </x:c>
      <x:c r="R110" s="987" t="s">
        <x:v>99</x:v>
      </x:c>
      <x:c r="S110" s="985">
        <x:v>46258</x:v>
      </x:c>
      <x:c r="T110" s="988">
        <x:v>1.077</x:v>
      </x:c>
      <x:c r="U110" s="988"/>
      <x:c r="V110" s="988"/>
      <x:c r="W110" s="918"/>
      <x:c r="X110" s="918"/>
      <x:c r="Y110" s="918"/>
      <x:c r="Z110" s="918"/>
      <x:c r="AA110" s="918"/>
      <x:c r="AB110" s="918"/>
      <x:c r="AC110" s="918"/>
      <x:c r="AD110" s="1018">
        <x:v>110</x:v>
      </x:c>
      <x:c r="AE110" s="1018">
        <x:v>1.3220000000000001</x:v>
      </x:c>
      <x:c r="AF110" s="918"/>
      <x:c r="AG110" s="1232">
        <x:v>70</x:v>
      </x:c>
      <x:c r="AH110" s="1211">
        <x:v>0.81</x:v>
      </x:c>
      <x:c r="AI110" s="918"/>
      <x:c r="AJ110" s="1144">
        <x:v>70</x:v>
      </x:c>
      <x:c r="AK110" s="1233">
        <x:v>1.6</x:v>
      </x:c>
      <x:c r="AL110" s="429"/>
    </x:row>
    <x:row r="111">
      <x:c r="A111" s="918"/>
      <x:c r="B111" s="918"/>
      <x:c r="C111" s="918"/>
      <x:c r="D111" s="918"/>
      <x:c r="E111" s="918"/>
      <x:c r="F111" s="918"/>
      <x:c r="G111" s="918"/>
      <x:c r="H111" s="918"/>
      <x:c r="I111" s="918"/>
      <x:c r="J111" s="918"/>
      <x:c r="K111" s="918"/>
      <x:c r="L111" s="918"/>
      <x:c r="M111" s="918"/>
      <x:c r="N111" s="918"/>
      <x:c r="O111" s="918"/>
      <x:c r="P111" s="918"/>
      <x:c r="Q111" s="987">
        <x:v>103</x:v>
      </x:c>
      <x:c r="R111" s="987" t="s">
        <x:v>83</x:v>
      </x:c>
      <x:c r="S111" s="985">
        <x:v>46261</x:v>
      </x:c>
      <x:c r="T111" s="988">
        <x:v>0.253</x:v>
      </x:c>
      <x:c r="U111" s="988"/>
      <x:c r="V111" s="988"/>
      <x:c r="W111" s="918"/>
      <x:c r="X111" s="918"/>
      <x:c r="Y111" s="918"/>
      <x:c r="Z111" s="918"/>
      <x:c r="AA111" s="918"/>
      <x:c r="AB111" s="918"/>
      <x:c r="AC111" s="918"/>
      <x:c r="AD111" s="1018">
        <x:v>111</x:v>
      </x:c>
      <x:c r="AE111" s="988">
        <x:v>1.3280000000000001</x:v>
      </x:c>
      <x:c r="AF111" s="918"/>
      <x:c r="AG111" s="1232">
        <x:v>71</x:v>
      </x:c>
      <x:c r="AH111" s="1211">
        <x:v>0.81</x:v>
      </x:c>
      <x:c r="AI111" s="918"/>
      <x:c r="AJ111" s="1144">
        <x:v>71</x:v>
      </x:c>
      <x:c r="AK111" s="1233">
        <x:v>1.6</x:v>
      </x:c>
      <x:c r="AL111" s="429"/>
    </x:row>
    <x:row r="112" ht="24" customHeight="1">
      <x:c r="A112" s="918"/>
      <x:c r="B112" s="1670" t="s">
        <x:v>245</x:v>
      </x:c>
      <x:c r="C112" s="1670"/>
      <x:c r="D112" s="1670"/>
      <x:c r="E112" s="1670"/>
      <x:c r="F112" s="1670"/>
      <x:c r="G112" s="1670"/>
      <x:c r="H112" s="1229"/>
      <x:c r="I112" s="1229"/>
      <x:c r="J112" s="1229"/>
      <x:c r="K112" s="918"/>
      <x:c r="L112" s="918"/>
      <x:c r="M112" s="918"/>
      <x:c r="N112" s="918"/>
      <x:c r="O112" s="918"/>
      <x:c r="P112" s="918"/>
      <x:c r="Q112" s="987">
        <x:v>104</x:v>
      </x:c>
      <x:c r="R112" s="987" t="s">
        <x:v>87</x:v>
      </x:c>
      <x:c r="S112" s="985">
        <x:v>46261</x:v>
      </x:c>
      <x:c r="T112" s="988">
        <x:v>0.73199999999999998</x:v>
      </x:c>
      <x:c r="U112" s="988"/>
      <x:c r="V112" s="988"/>
      <x:c r="W112" s="918"/>
      <x:c r="X112" s="918"/>
      <x:c r="Y112" s="918"/>
      <x:c r="Z112" s="918"/>
      <x:c r="AA112" s="918"/>
      <x:c r="AB112" s="918"/>
      <x:c r="AC112" s="918"/>
      <x:c r="AD112" s="1018">
        <x:v>112</x:v>
      </x:c>
      <x:c r="AE112" s="1018">
        <x:v>1.3919999999999999</x:v>
      </x:c>
      <x:c r="AF112" s="918"/>
      <x:c r="AG112" s="1232">
        <x:v>72</x:v>
      </x:c>
      <x:c r="AH112" s="1211">
        <x:v>0.81</x:v>
      </x:c>
      <x:c r="AI112" s="918"/>
      <x:c r="AJ112" s="1144">
        <x:v>72</x:v>
      </x:c>
      <x:c r="AK112" s="1233">
        <x:v>1.6</x:v>
      </x:c>
      <x:c r="AL112" s="429"/>
    </x:row>
    <x:row r="113">
      <x:c r="A113" s="918"/>
      <x:c r="B113" s="1229"/>
      <x:c r="C113" s="1229"/>
      <x:c r="D113" s="1229"/>
      <x:c r="E113" s="1229"/>
      <x:c r="F113" s="1229"/>
      <x:c r="G113" s="1229"/>
      <x:c r="H113" s="1229"/>
      <x:c r="I113" s="1229"/>
      <x:c r="J113" s="1229"/>
      <x:c r="K113" s="918"/>
      <x:c r="L113" s="918"/>
      <x:c r="M113" s="918"/>
      <x:c r="N113" s="918"/>
      <x:c r="O113" s="918"/>
      <x:c r="P113" s="918"/>
      <x:c r="Q113" s="987">
        <x:v>105</x:v>
      </x:c>
      <x:c r="R113" s="987" t="s">
        <x:v>91</x:v>
      </x:c>
      <x:c r="S113" s="985">
        <x:v>46261</x:v>
      </x:c>
      <x:c r="T113" s="988">
        <x:v>0.45400000000000001</x:v>
      </x:c>
      <x:c r="U113" s="988"/>
      <x:c r="V113" s="988"/>
      <x:c r="W113" s="918"/>
      <x:c r="X113" s="918"/>
      <x:c r="Y113" s="918"/>
      <x:c r="Z113" s="918"/>
      <x:c r="AA113" s="918"/>
      <x:c r="AB113" s="918"/>
      <x:c r="AC113" s="918"/>
      <x:c r="AD113" s="1018">
        <x:v>113</x:v>
      </x:c>
      <x:c r="AE113" s="1018">
        <x:v>1.47</x:v>
      </x:c>
      <x:c r="AF113" s="918"/>
      <x:c r="AG113" s="1232">
        <x:v>73</x:v>
      </x:c>
      <x:c r="AH113" s="1211">
        <x:v>0.81</x:v>
      </x:c>
      <x:c r="AI113" s="918"/>
      <x:c r="AJ113" s="1144">
        <x:v>73</x:v>
      </x:c>
      <x:c r="AK113" s="1233">
        <x:v>1.6</x:v>
      </x:c>
      <x:c r="AL113" s="429"/>
    </x:row>
    <x:row r="114">
      <x:c r="A114" s="918"/>
      <x:c r="B114" s="918"/>
      <x:c r="C114" s="918"/>
      <x:c r="D114" s="918"/>
      <x:c r="E114" s="918"/>
      <x:c r="F114" s="918"/>
      <x:c r="G114" s="918"/>
      <x:c r="H114" s="918"/>
      <x:c r="I114" s="918"/>
      <x:c r="J114" s="918"/>
      <x:c r="K114" s="918"/>
      <x:c r="L114" s="918"/>
      <x:c r="M114" s="918"/>
      <x:c r="N114" s="918"/>
      <x:c r="O114" s="918"/>
      <x:c r="P114" s="918"/>
      <x:c r="Q114" s="987">
        <x:v>106</x:v>
      </x:c>
      <x:c r="R114" s="987" t="s">
        <x:v>95</x:v>
      </x:c>
      <x:c r="S114" s="985">
        <x:v>46261</x:v>
      </x:c>
      <x:c r="T114" s="988">
        <x:v>0.61599999999999999</x:v>
      </x:c>
      <x:c r="U114" s="988"/>
      <x:c r="V114" s="988"/>
      <x:c r="W114" s="918"/>
      <x:c r="X114" s="918"/>
      <x:c r="Y114" s="918"/>
      <x:c r="Z114" s="918"/>
      <x:c r="AA114" s="918"/>
      <x:c r="AB114" s="918"/>
      <x:c r="AC114" s="918"/>
      <x:c r="AD114" s="1018">
        <x:v>114</x:v>
      </x:c>
      <x:c r="AE114" s="1018">
        <x:v>1.552</x:v>
      </x:c>
      <x:c r="AF114" s="918"/>
      <x:c r="AG114" s="1232">
        <x:v>74</x:v>
      </x:c>
      <x:c r="AH114" s="1211">
        <x:v>0.81</x:v>
      </x:c>
      <x:c r="AI114" s="918"/>
      <x:c r="AJ114" s="1144">
        <x:v>74</x:v>
      </x:c>
      <x:c r="AK114" s="1233">
        <x:v>1.6</x:v>
      </x:c>
      <x:c r="AL114" s="429"/>
    </x:row>
    <x:row r="115">
      <x:c r="A115" s="918"/>
      <x:c r="B115" s="918"/>
      <x:c r="C115" s="918"/>
      <x:c r="D115" s="918"/>
      <x:c r="E115" s="918"/>
      <x:c r="F115" s="918"/>
      <x:c r="G115" s="918"/>
      <x:c r="H115" s="918"/>
      <x:c r="I115" s="918"/>
      <x:c r="J115" s="918"/>
      <x:c r="K115" s="918"/>
      <x:c r="L115" s="918"/>
      <x:c r="M115" s="918"/>
      <x:c r="N115" s="918"/>
      <x:c r="O115" s="918"/>
      <x:c r="P115" s="918"/>
      <x:c r="Q115" s="987">
        <x:v>107</x:v>
      </x:c>
      <x:c r="R115" s="987" t="s">
        <x:v>99</x:v>
      </x:c>
      <x:c r="S115" s="985">
        <x:v>46261</x:v>
      </x:c>
      <x:c r="T115" s="988">
        <x:v>0.24199999999999999</x:v>
      </x:c>
      <x:c r="U115" s="988"/>
      <x:c r="V115" s="988"/>
      <x:c r="W115" s="918"/>
      <x:c r="X115" s="918"/>
      <x:c r="Y115" s="918"/>
      <x:c r="Z115" s="918"/>
      <x:c r="AA115" s="918"/>
      <x:c r="AB115" s="918"/>
      <x:c r="AC115" s="918"/>
      <x:c r="AD115" s="1018">
        <x:v>115</x:v>
      </x:c>
      <x:c r="AE115" s="1018">
        <x:v>1.583</x:v>
      </x:c>
      <x:c r="AF115" s="918"/>
      <x:c r="AG115" s="1232">
        <x:v>75</x:v>
      </x:c>
      <x:c r="AH115" s="1211">
        <x:v>0.81</x:v>
      </x:c>
      <x:c r="AI115" s="918"/>
      <x:c r="AJ115" s="1144">
        <x:v>75</x:v>
      </x:c>
      <x:c r="AK115" s="1233">
        <x:v>1.6</x:v>
      </x:c>
      <x:c r="AL115" s="429"/>
    </x:row>
    <x:row r="116">
      <x:c r="A116" s="918"/>
      <x:c r="B116" s="918"/>
      <x:c r="C116" s="918"/>
      <x:c r="D116" s="918"/>
      <x:c r="E116" s="918"/>
      <x:c r="F116" s="918"/>
      <x:c r="G116" s="918"/>
      <x:c r="H116" s="918"/>
      <x:c r="I116" s="918"/>
      <x:c r="J116" s="918"/>
      <x:c r="K116" s="918"/>
      <x:c r="L116" s="918"/>
      <x:c r="M116" s="918"/>
      <x:c r="N116" s="918"/>
      <x:c r="O116" s="918"/>
      <x:c r="P116" s="918"/>
      <x:c r="Q116" s="987">
        <x:v>108</x:v>
      </x:c>
      <x:c r="R116" s="987" t="s">
        <x:v>103</x:v>
      </x:c>
      <x:c r="S116" s="985">
        <x:v>46261</x:v>
      </x:c>
      <x:c r="T116" s="988">
        <x:v>2.0979999999999999</x:v>
      </x:c>
      <x:c r="U116" s="988"/>
      <x:c r="V116" s="988"/>
      <x:c r="W116" s="918"/>
      <x:c r="X116" s="918"/>
      <x:c r="Y116" s="918"/>
      <x:c r="Z116" s="918"/>
      <x:c r="AA116" s="918"/>
      <x:c r="AB116" s="918"/>
      <x:c r="AC116" s="918"/>
      <x:c r="AD116" s="1018">
        <x:v>116</x:v>
      </x:c>
      <x:c r="AE116" s="1018">
        <x:v>1.59</x:v>
      </x:c>
      <x:c r="AF116" s="918"/>
      <x:c r="AG116" s="1232">
        <x:v>76</x:v>
      </x:c>
      <x:c r="AH116" s="1211">
        <x:v>0.81</x:v>
      </x:c>
      <x:c r="AI116" s="918"/>
      <x:c r="AJ116" s="1144">
        <x:v>76</x:v>
      </x:c>
      <x:c r="AK116" s="1233">
        <x:v>1.6</x:v>
      </x:c>
      <x:c r="AL116" s="429"/>
    </x:row>
    <x:row r="117">
      <x:c r="A117" s="918"/>
      <x:c r="B117" s="918"/>
      <x:c r="C117" s="918"/>
      <x:c r="D117" s="918"/>
      <x:c r="E117" s="918"/>
      <x:c r="F117" s="918"/>
      <x:c r="G117" s="918"/>
      <x:c r="H117" s="918"/>
      <x:c r="I117" s="918"/>
      <x:c r="J117" s="918"/>
      <x:c r="K117" s="918"/>
      <x:c r="L117" s="918"/>
      <x:c r="M117" s="918"/>
      <x:c r="N117" s="918"/>
      <x:c r="O117" s="918"/>
      <x:c r="P117" s="918"/>
      <x:c r="Q117" s="987">
        <x:v>109</x:v>
      </x:c>
      <x:c r="R117" s="987" t="s">
        <x:v>117</x:v>
      </x:c>
      <x:c r="S117" s="985">
        <x:v>46261</x:v>
      </x:c>
      <x:c r="T117" s="988">
        <x:v>0.86299999999999999</x:v>
      </x:c>
      <x:c r="U117" s="988"/>
      <x:c r="V117" s="988"/>
      <x:c r="W117" s="918"/>
      <x:c r="X117" s="918"/>
      <x:c r="Y117" s="918"/>
      <x:c r="Z117" s="918"/>
      <x:c r="AA117" s="918"/>
      <x:c r="AB117" s="918"/>
      <x:c r="AC117" s="918"/>
      <x:c r="AD117" s="1018">
        <x:v>117</x:v>
      </x:c>
      <x:c r="AE117" s="1018">
        <x:v>1.635</x:v>
      </x:c>
      <x:c r="AF117" s="918"/>
      <x:c r="AG117" s="1232">
        <x:v>77</x:v>
      </x:c>
      <x:c r="AH117" s="1211">
        <x:v>0.81</x:v>
      </x:c>
      <x:c r="AI117" s="918"/>
      <x:c r="AJ117" s="1144">
        <x:v>77</x:v>
      </x:c>
      <x:c r="AK117" s="1233">
        <x:v>1.6</x:v>
      </x:c>
      <x:c r="AL117" s="429"/>
    </x:row>
    <x:row r="118">
      <x:c r="A118" s="918"/>
      <x:c r="B118" s="918"/>
      <x:c r="C118" s="918"/>
      <x:c r="D118" s="918"/>
      <x:c r="E118" s="918"/>
      <x:c r="F118" s="918"/>
      <x:c r="G118" s="918"/>
      <x:c r="H118" s="918"/>
      <x:c r="I118" s="918"/>
      <x:c r="J118" s="918"/>
      <x:c r="K118" s="918"/>
      <x:c r="L118" s="918"/>
      <x:c r="M118" s="918"/>
      <x:c r="N118" s="918"/>
      <x:c r="O118" s="918"/>
      <x:c r="P118" s="918"/>
      <x:c r="Q118" s="987">
        <x:v>110</x:v>
      </x:c>
      <x:c r="R118" s="987" t="s">
        <x:v>107</x:v>
      </x:c>
      <x:c r="S118" s="985">
        <x:v>46262</x:v>
      </x:c>
      <x:c r="T118" s="988">
        <x:v>0.17899999999999999</x:v>
      </x:c>
      <x:c r="U118" s="988"/>
      <x:c r="V118" s="988"/>
      <x:c r="W118" s="918"/>
      <x:c r="X118" s="918"/>
      <x:c r="Y118" s="918"/>
      <x:c r="Z118" s="918"/>
      <x:c r="AA118" s="918"/>
      <x:c r="AB118" s="918"/>
      <x:c r="AC118" s="918"/>
      <x:c r="AD118" s="1018">
        <x:v>118</x:v>
      </x:c>
      <x:c r="AE118" s="988">
        <x:v>1.718</x:v>
      </x:c>
      <x:c r="AF118" s="918"/>
      <x:c r="AG118" s="1232">
        <x:v>78</x:v>
      </x:c>
      <x:c r="AH118" s="1211">
        <x:v>0.81</x:v>
      </x:c>
      <x:c r="AI118" s="918"/>
      <x:c r="AJ118" s="1144">
        <x:v>78</x:v>
      </x:c>
      <x:c r="AK118" s="1233">
        <x:v>1.6</x:v>
      </x:c>
      <x:c r="AL118" s="429"/>
    </x:row>
    <x:row r="119">
      <x:c r="A119" s="918"/>
      <x:c r="B119" s="918"/>
      <x:c r="C119" s="918"/>
      <x:c r="D119" s="918"/>
      <x:c r="E119" s="918"/>
      <x:c r="F119" s="918"/>
      <x:c r="G119" s="918"/>
      <x:c r="H119" s="918"/>
      <x:c r="I119" s="918"/>
      <x:c r="J119" s="918"/>
      <x:c r="K119" s="918"/>
      <x:c r="L119" s="918"/>
      <x:c r="M119" s="918"/>
      <x:c r="N119" s="918"/>
      <x:c r="O119" s="918"/>
      <x:c r="P119" s="918"/>
      <x:c r="Q119" s="987">
        <x:v>111</x:v>
      </x:c>
      <x:c r="R119" s="987" t="s">
        <x:v>109</x:v>
      </x:c>
      <x:c r="S119" s="985">
        <x:v>46262</x:v>
      </x:c>
      <x:c r="T119" s="988">
        <x:v>0.17799999999999999</x:v>
      </x:c>
      <x:c r="U119" s="988"/>
      <x:c r="V119" s="988"/>
      <x:c r="W119" s="918"/>
      <x:c r="X119" s="918"/>
      <x:c r="Y119" s="918"/>
      <x:c r="Z119" s="918"/>
      <x:c r="AA119" s="918"/>
      <x:c r="AB119" s="918"/>
      <x:c r="AC119" s="918"/>
      <x:c r="AD119" s="1018">
        <x:v>119</x:v>
      </x:c>
      <x:c r="AE119" s="988">
        <x:v>1.7190000000000001</x:v>
      </x:c>
      <x:c r="AF119" s="918"/>
      <x:c r="AG119" s="1232">
        <x:v>79</x:v>
      </x:c>
      <x:c r="AH119" s="1211">
        <x:v>0.81</x:v>
      </x:c>
      <x:c r="AI119" s="918"/>
      <x:c r="AJ119" s="1144">
        <x:v>79</x:v>
      </x:c>
      <x:c r="AK119" s="1233">
        <x:v>1.6</x:v>
      </x:c>
      <x:c r="AL119" s="429"/>
    </x:row>
    <x:row r="120">
      <x:c r="A120" s="918"/>
      <x:c r="B120" s="918"/>
      <x:c r="C120" s="918"/>
      <x:c r="D120" s="918"/>
      <x:c r="E120" s="918"/>
      <x:c r="F120" s="918"/>
      <x:c r="G120" s="918"/>
      <x:c r="H120" s="918"/>
      <x:c r="I120" s="918"/>
      <x:c r="J120" s="918"/>
      <x:c r="K120" s="918"/>
      <x:c r="L120" s="918"/>
      <x:c r="M120" s="918"/>
      <x:c r="N120" s="918"/>
      <x:c r="O120" s="918"/>
      <x:c r="P120" s="918"/>
      <x:c r="Q120" s="987">
        <x:v>112</x:v>
      </x:c>
      <x:c r="R120" s="987" t="s">
        <x:v>111</x:v>
      </x:c>
      <x:c r="S120" s="985">
        <x:v>46262</x:v>
      </x:c>
      <x:c r="T120" s="988">
        <x:v>1.1000000000000001</x:v>
      </x:c>
      <x:c r="U120" s="988"/>
      <x:c r="V120" s="988"/>
      <x:c r="W120" s="918"/>
      <x:c r="X120" s="918"/>
      <x:c r="Y120" s="918"/>
      <x:c r="Z120" s="918"/>
      <x:c r="AA120" s="918"/>
      <x:c r="AB120" s="918"/>
      <x:c r="AC120" s="918"/>
      <x:c r="AD120" s="1018">
        <x:v>120</x:v>
      </x:c>
      <x:c r="AE120" s="1018">
        <x:v>1.8220000000000001</x:v>
      </x:c>
      <x:c r="AF120" s="918"/>
      <x:c r="AG120" s="1232">
        <x:v>80</x:v>
      </x:c>
      <x:c r="AH120" s="1211">
        <x:v>0.81</x:v>
      </x:c>
      <x:c r="AI120" s="918"/>
      <x:c r="AJ120" s="1144">
        <x:v>80</x:v>
      </x:c>
      <x:c r="AK120" s="1233">
        <x:v>1.6</x:v>
      </x:c>
      <x:c r="AL120" s="429"/>
    </x:row>
    <x:row r="121">
      <x:c r="A121" s="918"/>
      <x:c r="B121" s="918"/>
      <x:c r="C121" s="918"/>
      <x:c r="D121" s="918"/>
      <x:c r="E121" s="918"/>
      <x:c r="F121" s="918"/>
      <x:c r="G121" s="918"/>
      <x:c r="H121" s="918"/>
      <x:c r="I121" s="918"/>
      <x:c r="J121" s="918"/>
      <x:c r="K121" s="918"/>
      <x:c r="L121" s="918"/>
      <x:c r="M121" s="918"/>
      <x:c r="N121" s="918"/>
      <x:c r="O121" s="918"/>
      <x:c r="P121" s="918"/>
      <x:c r="Q121" s="987">
        <x:v>113</x:v>
      </x:c>
      <x:c r="R121" s="987" t="s">
        <x:v>83</x:v>
      </x:c>
      <x:c r="S121" s="985">
        <x:v>46262</x:v>
      </x:c>
      <x:c r="T121" s="988">
        <x:v>0.61299999999999999</x:v>
      </x:c>
      <x:c r="U121" s="988"/>
      <x:c r="V121" s="988"/>
      <x:c r="W121" s="918"/>
      <x:c r="X121" s="918"/>
      <x:c r="Y121" s="918"/>
      <x:c r="Z121" s="918"/>
      <x:c r="AA121" s="918"/>
      <x:c r="AB121" s="918"/>
      <x:c r="AC121" s="918"/>
      <x:c r="AD121" s="1018">
        <x:v>121</x:v>
      </x:c>
      <x:c r="AE121" s="1018">
        <x:v>1.8380000000000001</x:v>
      </x:c>
      <x:c r="AF121" s="918"/>
      <x:c r="AG121" s="1232">
        <x:v>81</x:v>
      </x:c>
      <x:c r="AH121" s="1211">
        <x:v>0.81</x:v>
      </x:c>
      <x:c r="AI121" s="918"/>
      <x:c r="AJ121" s="1144">
        <x:v>81</x:v>
      </x:c>
      <x:c r="AK121" s="1233">
        <x:v>1.6</x:v>
      </x:c>
      <x:c r="AL121" s="429"/>
    </x:row>
    <x:row r="122">
      <x:c r="A122" s="918"/>
      <x:c r="B122" s="918"/>
      <x:c r="C122" s="918"/>
      <x:c r="D122" s="918"/>
      <x:c r="E122" s="918"/>
      <x:c r="F122" s="918"/>
      <x:c r="G122" s="918"/>
      <x:c r="H122" s="918"/>
      <x:c r="I122" s="918"/>
      <x:c r="J122" s="918"/>
      <x:c r="K122" s="918"/>
      <x:c r="L122" s="918"/>
      <x:c r="M122" s="918"/>
      <x:c r="N122" s="918"/>
      <x:c r="O122" s="918"/>
      <x:c r="P122" s="918"/>
      <x:c r="Q122" s="987">
        <x:v>114</x:v>
      </x:c>
      <x:c r="R122" s="987" t="s">
        <x:v>87</x:v>
      </x:c>
      <x:c r="S122" s="985">
        <x:v>46262</x:v>
      </x:c>
      <x:c r="T122" s="988">
        <x:v>0.33600000000000002</x:v>
      </x:c>
      <x:c r="U122" s="988"/>
      <x:c r="V122" s="988"/>
      <x:c r="W122" s="918"/>
      <x:c r="X122" s="918"/>
      <x:c r="Y122" s="918"/>
      <x:c r="Z122" s="918"/>
      <x:c r="AA122" s="918"/>
      <x:c r="AB122" s="918"/>
      <x:c r="AC122" s="918"/>
      <x:c r="AD122" s="1018">
        <x:v>122</x:v>
      </x:c>
      <x:c r="AE122" s="1018">
        <x:v>1.9410000000000001</x:v>
      </x:c>
      <x:c r="AF122" s="918"/>
      <x:c r="AG122" s="1232">
        <x:v>82</x:v>
      </x:c>
      <x:c r="AH122" s="1211">
        <x:v>0.81</x:v>
      </x:c>
      <x:c r="AI122" s="918"/>
      <x:c r="AJ122" s="1144">
        <x:v>82</x:v>
      </x:c>
      <x:c r="AK122" s="1233">
        <x:v>1.6</x:v>
      </x:c>
      <x:c r="AL122" s="429"/>
    </x:row>
    <x:row r="123">
      <x:c r="A123" s="918"/>
      <x:c r="B123" s="918"/>
      <x:c r="C123" s="918"/>
      <x:c r="D123" s="918"/>
      <x:c r="E123" s="918"/>
      <x:c r="F123" s="918"/>
      <x:c r="G123" s="918"/>
      <x:c r="H123" s="918"/>
      <x:c r="I123" s="918"/>
      <x:c r="J123" s="918"/>
      <x:c r="K123" s="918"/>
      <x:c r="L123" s="918"/>
      <x:c r="M123" s="918"/>
      <x:c r="N123" s="918"/>
      <x:c r="O123" s="918"/>
      <x:c r="P123" s="918"/>
      <x:c r="Q123" s="987">
        <x:v>115</x:v>
      </x:c>
      <x:c r="R123" s="987" t="s">
        <x:v>91</x:v>
      </x:c>
      <x:c r="S123" s="985">
        <x:v>46262</x:v>
      </x:c>
      <x:c r="T123" s="988">
        <x:v>0.61299999999999999</x:v>
      </x:c>
      <x:c r="U123" s="988"/>
      <x:c r="V123" s="988"/>
      <x:c r="W123" s="918"/>
      <x:c r="X123" s="918"/>
      <x:c r="Y123" s="918"/>
      <x:c r="Z123" s="918"/>
      <x:c r="AA123" s="918"/>
      <x:c r="AB123" s="918"/>
      <x:c r="AC123" s="918"/>
      <x:c r="AD123" s="1018">
        <x:v>123</x:v>
      </x:c>
      <x:c r="AE123" s="1018">
        <x:v>1.9630000000000001</x:v>
      </x:c>
      <x:c r="AF123" s="918"/>
      <x:c r="AG123" s="1232">
        <x:v>83</x:v>
      </x:c>
      <x:c r="AH123" s="1211">
        <x:v>0.81</x:v>
      </x:c>
      <x:c r="AI123" s="918"/>
      <x:c r="AJ123" s="1144">
        <x:v>83</x:v>
      </x:c>
      <x:c r="AK123" s="1233">
        <x:v>1.6</x:v>
      </x:c>
      <x:c r="AL123" s="429"/>
    </x:row>
    <x:row r="124">
      <x:c r="A124" s="918"/>
      <x:c r="B124" s="918"/>
      <x:c r="C124" s="918"/>
      <x:c r="D124" s="918"/>
      <x:c r="E124" s="918"/>
      <x:c r="F124" s="918"/>
      <x:c r="G124" s="918"/>
      <x:c r="H124" s="918"/>
      <x:c r="I124" s="918"/>
      <x:c r="J124" s="918"/>
      <x:c r="K124" s="918"/>
      <x:c r="L124" s="918"/>
      <x:c r="M124" s="918"/>
      <x:c r="N124" s="918"/>
      <x:c r="O124" s="918"/>
      <x:c r="P124" s="918"/>
      <x:c r="Q124" s="987">
        <x:v>116</x:v>
      </x:c>
      <x:c r="R124" s="987" t="s">
        <x:v>95</x:v>
      </x:c>
      <x:c r="S124" s="985">
        <x:v>46262</x:v>
      </x:c>
      <x:c r="T124" s="988">
        <x:v>1.125</x:v>
      </x:c>
      <x:c r="U124" s="988"/>
      <x:c r="V124" s="988"/>
      <x:c r="W124" s="918"/>
      <x:c r="X124" s="918"/>
      <x:c r="Y124" s="918"/>
      <x:c r="Z124" s="918"/>
      <x:c r="AA124" s="918"/>
      <x:c r="AB124" s="918"/>
      <x:c r="AC124" s="918"/>
      <x:c r="AD124" s="1018">
        <x:v>124</x:v>
      </x:c>
      <x:c r="AE124" s="1018">
        <x:v>2.0110000000000001</x:v>
      </x:c>
      <x:c r="AF124" s="918"/>
      <x:c r="AG124" s="1232">
        <x:v>84</x:v>
      </x:c>
      <x:c r="AH124" s="1211">
        <x:v>0.81</x:v>
      </x:c>
      <x:c r="AI124" s="918"/>
      <x:c r="AJ124" s="1144">
        <x:v>84</x:v>
      </x:c>
      <x:c r="AK124" s="1233">
        <x:v>1.6</x:v>
      </x:c>
      <x:c r="AL124" s="429"/>
    </x:row>
    <x:row r="125" ht="15">
      <x:c r="A125" s="918"/>
      <x:c r="B125" s="918"/>
      <x:c r="C125" s="918"/>
      <x:c r="D125" s="918"/>
      <x:c r="E125" s="918"/>
      <x:c r="F125" s="918"/>
      <x:c r="G125" s="918"/>
      <x:c r="H125" s="918"/>
      <x:c r="I125" s="918"/>
      <x:c r="J125" s="918"/>
      <x:c r="K125" s="918"/>
      <x:c r="L125" s="918"/>
      <x:c r="M125" s="918"/>
      <x:c r="N125" s="918"/>
      <x:c r="O125" s="918"/>
      <x:c r="P125" s="918"/>
      <x:c r="Q125" s="987">
        <x:v>117</x:v>
      </x:c>
      <x:c r="R125" s="987" t="s">
        <x:v>99</x:v>
      </x:c>
      <x:c r="S125" s="985">
        <x:v>46262</x:v>
      </x:c>
      <x:c r="T125" s="988">
        <x:v>1.2949999999999999</x:v>
      </x:c>
      <x:c r="U125" s="988"/>
      <x:c r="V125" s="988"/>
      <x:c r="W125" s="918"/>
      <x:c r="X125" s="918"/>
      <x:c r="Y125" s="918"/>
      <x:c r="Z125" s="918"/>
      <x:c r="AA125" s="918"/>
      <x:c r="AB125" s="918"/>
      <x:c r="AC125" s="918"/>
      <x:c r="AD125" s="1018">
        <x:v>125</x:v>
      </x:c>
      <x:c r="AE125" s="1018">
        <x:v>2.028</x:v>
      </x:c>
      <x:c r="AF125" s="918"/>
      <x:c r="AG125" s="1238">
        <x:v>85</x:v>
      </x:c>
      <x:c r="AH125" s="1211">
        <x:v>0.81</x:v>
      </x:c>
      <x:c r="AI125" s="1239"/>
      <x:c r="AJ125" s="1144">
        <x:v>85</x:v>
      </x:c>
      <x:c r="AK125" s="1233">
        <x:v>1.6</x:v>
      </x:c>
      <x:c r="AL125" s="432"/>
    </x:row>
    <x:row r="126">
      <x:c r="A126" s="918"/>
      <x:c r="B126" s="918"/>
      <x:c r="C126" s="918"/>
      <x:c r="D126" s="918"/>
      <x:c r="E126" s="918"/>
      <x:c r="F126" s="918"/>
      <x:c r="G126" s="918"/>
      <x:c r="H126" s="918"/>
      <x:c r="I126" s="918"/>
      <x:c r="J126" s="918"/>
      <x:c r="K126" s="918"/>
      <x:c r="L126" s="918"/>
      <x:c r="M126" s="918"/>
      <x:c r="N126" s="918"/>
      <x:c r="O126" s="918"/>
      <x:c r="P126" s="918"/>
      <x:c r="Q126" s="987">
        <x:v>118</x:v>
      </x:c>
      <x:c r="R126" s="987" t="s">
        <x:v>103</x:v>
      </x:c>
      <x:c r="S126" s="985">
        <x:v>46262</x:v>
      </x:c>
      <x:c r="T126" s="988">
        <x:v>0.53800000000000003</x:v>
      </x:c>
      <x:c r="U126" s="988"/>
      <x:c r="V126" s="988"/>
      <x:c r="W126" s="918"/>
      <x:c r="X126" s="918"/>
      <x:c r="Y126" s="918"/>
      <x:c r="Z126" s="918"/>
      <x:c r="AA126" s="918"/>
      <x:c r="AB126" s="918"/>
      <x:c r="AC126" s="918"/>
      <x:c r="AD126" s="1018">
        <x:v>126</x:v>
      </x:c>
      <x:c r="AE126" s="1018">
        <x:v>2.0979999999999999</x:v>
      </x:c>
      <x:c r="AF126" s="918"/>
      <x:c r="AG126" s="1232">
        <x:v>86</x:v>
      </x:c>
      <x:c r="AH126" s="1211">
        <x:v>0.81</x:v>
      </x:c>
      <x:c r="AI126" s="918"/>
      <x:c r="AJ126" s="918"/>
      <x:c r="AK126" s="918"/>
    </x:row>
    <x:row r="127">
      <x:c r="A127" s="918"/>
      <x:c r="B127" s="918"/>
      <x:c r="C127" s="918"/>
      <x:c r="D127" s="918"/>
      <x:c r="E127" s="918"/>
      <x:c r="F127" s="918"/>
      <x:c r="G127" s="918"/>
      <x:c r="H127" s="918"/>
      <x:c r="I127" s="918"/>
      <x:c r="J127" s="918"/>
      <x:c r="K127" s="918"/>
      <x:c r="L127" s="918"/>
      <x:c r="M127" s="918"/>
      <x:c r="N127" s="918"/>
      <x:c r="O127" s="918"/>
      <x:c r="P127" s="918"/>
      <x:c r="Q127" s="987">
        <x:v>119</x:v>
      </x:c>
      <x:c r="R127" s="987" t="s">
        <x:v>107</x:v>
      </x:c>
      <x:c r="S127" s="985">
        <x:v>46263</x:v>
      </x:c>
      <x:c r="T127" s="988">
        <x:v>1.3080000000000001</x:v>
      </x:c>
      <x:c r="U127" s="988"/>
      <x:c r="V127" s="988"/>
      <x:c r="W127" s="918"/>
      <x:c r="X127" s="918"/>
      <x:c r="Y127" s="918"/>
      <x:c r="Z127" s="918"/>
      <x:c r="AA127" s="918"/>
      <x:c r="AB127" s="918"/>
      <x:c r="AC127" s="918"/>
      <x:c r="AD127" s="1018">
        <x:v>127</x:v>
      </x:c>
      <x:c r="AE127" s="1018">
        <x:v>2.5209999999999999</x:v>
      </x:c>
      <x:c r="AF127" s="918"/>
      <x:c r="AG127" s="1232">
        <x:v>87</x:v>
      </x:c>
      <x:c r="AH127" s="1211">
        <x:v>0.81</x:v>
      </x:c>
      <x:c r="AI127" s="918"/>
      <x:c r="AJ127" s="918"/>
      <x:c r="AK127" s="918"/>
    </x:row>
    <x:row r="128" ht="15">
      <x:c r="A128" s="918"/>
      <x:c r="B128" s="918"/>
      <x:c r="C128" s="918"/>
      <x:c r="D128" s="918"/>
      <x:c r="E128" s="918"/>
      <x:c r="F128" s="918"/>
      <x:c r="G128" s="918"/>
      <x:c r="H128" s="918"/>
      <x:c r="I128" s="918"/>
      <x:c r="J128" s="918"/>
      <x:c r="K128" s="918"/>
      <x:c r="L128" s="918"/>
      <x:c r="M128" s="918"/>
      <x:c r="N128" s="918"/>
      <x:c r="O128" s="918"/>
      <x:c r="P128" s="918"/>
      <x:c r="Q128" s="987">
        <x:v>120</x:v>
      </x:c>
      <x:c r="R128" s="987" t="s">
        <x:v>109</x:v>
      </x:c>
      <x:c r="S128" s="985">
        <x:v>46263</x:v>
      </x:c>
      <x:c r="T128" s="988">
        <x:v>0.48799999999999999</x:v>
      </x:c>
      <x:c r="U128" s="988"/>
      <x:c r="V128" s="988"/>
      <x:c r="W128" s="918"/>
      <x:c r="X128" s="918"/>
      <x:c r="Y128" s="918"/>
      <x:c r="Z128" s="918"/>
      <x:c r="AA128" s="918"/>
      <x:c r="AB128" s="918"/>
      <x:c r="AC128" s="918"/>
      <x:c r="AD128" s="1018">
        <x:v>128</x:v>
      </x:c>
      <x:c r="AE128" s="1018">
        <x:v>2.72</x:v>
      </x:c>
      <x:c r="AF128" s="918"/>
      <x:c r="AG128" s="1238">
        <x:v>88</x:v>
      </x:c>
      <x:c r="AH128" s="1211">
        <x:v>0.81</x:v>
      </x:c>
      <x:c r="AI128" s="918"/>
      <x:c r="AJ128" s="918"/>
      <x:c r="AK128" s="918"/>
    </x:row>
    <x:row r="129">
      <x:c r="A129" s="918"/>
      <x:c r="B129" s="918"/>
      <x:c r="C129" s="918"/>
      <x:c r="D129" s="918"/>
      <x:c r="E129" s="918"/>
      <x:c r="F129" s="918"/>
      <x:c r="G129" s="918"/>
      <x:c r="H129" s="918"/>
      <x:c r="I129" s="918"/>
      <x:c r="J129" s="918"/>
      <x:c r="K129" s="918"/>
      <x:c r="L129" s="918"/>
      <x:c r="M129" s="918"/>
      <x:c r="N129" s="918"/>
      <x:c r="O129" s="918"/>
      <x:c r="P129" s="918"/>
      <x:c r="Q129" s="987">
        <x:v>121</x:v>
      </x:c>
      <x:c r="R129" s="987" t="s">
        <x:v>111</x:v>
      </x:c>
      <x:c r="S129" s="985">
        <x:v>46263</x:v>
      </x:c>
      <x:c r="T129" s="988">
        <x:v>1.7190000000000001</x:v>
      </x:c>
      <x:c r="U129" s="988"/>
      <x:c r="V129" s="988"/>
      <x:c r="W129" s="918"/>
      <x:c r="X129" s="918"/>
      <x:c r="Y129" s="918"/>
      <x:c r="Z129" s="918"/>
      <x:c r="AA129" s="918"/>
      <x:c r="AB129" s="918"/>
      <x:c r="AC129" s="918"/>
      <x:c r="AD129" s="1018">
        <x:v>129</x:v>
      </x:c>
      <x:c r="AE129" s="1018">
        <x:v>3.032</x:v>
      </x:c>
      <x:c r="AF129" s="918"/>
      <x:c r="AG129" s="1232">
        <x:v>89</x:v>
      </x:c>
      <x:c r="AH129" s="1211">
        <x:v>0.81</x:v>
      </x:c>
      <x:c r="AI129" s="918"/>
      <x:c r="AJ129" s="918"/>
      <x:c r="AK129" s="918"/>
    </x:row>
    <x:row r="130">
      <x:c r="A130" s="918"/>
      <x:c r="B130" s="918"/>
      <x:c r="C130" s="918"/>
      <x:c r="D130" s="918"/>
      <x:c r="E130" s="918"/>
      <x:c r="F130" s="918"/>
      <x:c r="G130" s="918"/>
      <x:c r="H130" s="918"/>
      <x:c r="I130" s="918"/>
      <x:c r="J130" s="918"/>
      <x:c r="K130" s="918"/>
      <x:c r="L130" s="918"/>
      <x:c r="M130" s="918"/>
      <x:c r="N130" s="918"/>
      <x:c r="O130" s="918"/>
      <x:c r="P130" s="918"/>
      <x:c r="Q130" s="987">
        <x:v>122</x:v>
      </x:c>
      <x:c r="R130" s="987" t="s">
        <x:v>79</x:v>
      </x:c>
      <x:c r="S130" s="985">
        <x:v>46263</x:v>
      </x:c>
      <x:c r="T130" s="988">
        <x:v>1.718</x:v>
      </x:c>
      <x:c r="U130" s="988"/>
      <x:c r="V130" s="988"/>
      <x:c r="W130" s="918"/>
      <x:c r="X130" s="918"/>
      <x:c r="Y130" s="918"/>
      <x:c r="Z130" s="918"/>
      <x:c r="AA130" s="918"/>
      <x:c r="AB130" s="918"/>
      <x:c r="AC130" s="918"/>
      <x:c r="AD130" s="1018">
        <x:v>130</x:v>
      </x:c>
      <x:c r="AE130" s="1018">
        <x:v>3.2160000000000002</x:v>
      </x:c>
      <x:c r="AF130" s="918"/>
      <x:c r="AG130" s="1232">
        <x:v>90</x:v>
      </x:c>
      <x:c r="AH130" s="1211">
        <x:v>0.81</x:v>
      </x:c>
      <x:c r="AI130" s="918"/>
      <x:c r="AJ130" s="918"/>
      <x:c r="AK130" s="918"/>
    </x:row>
    <x:row r="131" ht="15">
      <x:c r="A131" s="918"/>
      <x:c r="B131" s="918"/>
      <x:c r="C131" s="918"/>
      <x:c r="D131" s="918"/>
      <x:c r="E131" s="918"/>
      <x:c r="F131" s="918"/>
      <x:c r="G131" s="918"/>
      <x:c r="H131" s="918"/>
      <x:c r="I131" s="918"/>
      <x:c r="J131" s="918"/>
      <x:c r="K131" s="918"/>
      <x:c r="L131" s="918"/>
      <x:c r="M131" s="918"/>
      <x:c r="N131" s="918"/>
      <x:c r="O131" s="918"/>
      <x:c r="P131" s="918"/>
      <x:c r="Q131" s="987">
        <x:v>123</x:v>
      </x:c>
      <x:c r="R131" s="987" t="s">
        <x:v>83</x:v>
      </x:c>
      <x:c r="S131" s="985">
        <x:v>46263</x:v>
      </x:c>
      <x:c r="T131" s="988">
        <x:v>1.3280000000000001</x:v>
      </x:c>
      <x:c r="U131" s="988"/>
      <x:c r="V131" s="988"/>
      <x:c r="W131" s="918"/>
      <x:c r="X131" s="918"/>
      <x:c r="Y131" s="918"/>
      <x:c r="Z131" s="918"/>
      <x:c r="AA131" s="918"/>
      <x:c r="AB131" s="918"/>
      <x:c r="AC131" s="918"/>
      <x:c r="AD131" s="1018">
        <x:v>131</x:v>
      </x:c>
      <x:c r="AE131" s="1018">
        <x:v>3.2330000000000001</x:v>
      </x:c>
      <x:c r="AF131" s="918"/>
      <x:c r="AG131" s="1238">
        <x:v>91</x:v>
      </x:c>
      <x:c r="AH131" s="1211">
        <x:v>0.81</x:v>
      </x:c>
      <x:c r="AI131" s="918"/>
      <x:c r="AJ131" s="918"/>
      <x:c r="AK131" s="918"/>
    </x:row>
    <x:row r="132">
      <x:c r="A132" s="918"/>
      <x:c r="B132" s="918"/>
      <x:c r="C132" s="918"/>
      <x:c r="D132" s="918"/>
      <x:c r="E132" s="918"/>
      <x:c r="F132" s="918"/>
      <x:c r="G132" s="918"/>
      <x:c r="H132" s="918"/>
      <x:c r="I132" s="918"/>
      <x:c r="J132" s="918"/>
      <x:c r="K132" s="918"/>
      <x:c r="L132" s="918"/>
      <x:c r="M132" s="918"/>
      <x:c r="N132" s="918"/>
      <x:c r="O132" s="918"/>
      <x:c r="P132" s="918"/>
      <x:c r="Q132" s="987">
        <x:v>124</x:v>
      </x:c>
      <x:c r="R132" s="987" t="s">
        <x:v>87</x:v>
      </x:c>
      <x:c r="S132" s="985">
        <x:v>46263</x:v>
      </x:c>
      <x:c r="T132" s="988">
        <x:v>0.61099999999999999</x:v>
      </x:c>
      <x:c r="U132" s="988"/>
      <x:c r="V132" s="988"/>
      <x:c r="W132" s="918"/>
      <x:c r="X132" s="918"/>
      <x:c r="Y132" s="918"/>
      <x:c r="Z132" s="918"/>
      <x:c r="AA132" s="918"/>
      <x:c r="AB132" s="918"/>
      <x:c r="AC132" s="918"/>
      <x:c r="AD132" s="1018">
        <x:v>132</x:v>
      </x:c>
      <x:c r="AE132" s="1018">
        <x:v>3.8769999999999998</x:v>
      </x:c>
      <x:c r="AF132" s="918"/>
      <x:c r="AG132" s="1232">
        <x:v>92</x:v>
      </x:c>
      <x:c r="AH132" s="1211">
        <x:v>0.81</x:v>
      </x:c>
      <x:c r="AI132" s="918"/>
      <x:c r="AJ132" s="918"/>
      <x:c r="AK132" s="918"/>
    </x:row>
    <x:row r="133">
      <x:c r="A133" s="918"/>
      <x:c r="B133" s="918"/>
      <x:c r="C133" s="918"/>
      <x:c r="D133" s="918"/>
      <x:c r="E133" s="918"/>
      <x:c r="F133" s="918"/>
      <x:c r="G133" s="918"/>
      <x:c r="H133" s="918"/>
      <x:c r="I133" s="918"/>
      <x:c r="J133" s="918"/>
      <x:c r="K133" s="918"/>
      <x:c r="L133" s="918"/>
      <x:c r="M133" s="918"/>
      <x:c r="N133" s="918"/>
      <x:c r="O133" s="918"/>
      <x:c r="P133" s="918"/>
      <x:c r="Q133" s="987">
        <x:v>125</x:v>
      </x:c>
      <x:c r="R133" s="987" t="s">
        <x:v>91</x:v>
      </x:c>
      <x:c r="S133" s="985">
        <x:v>46263</x:v>
      </x:c>
      <x:c r="T133" s="988">
        <x:v>0.35799999999999998</x:v>
      </x:c>
      <x:c r="U133" s="988"/>
      <x:c r="V133" s="988"/>
      <x:c r="W133" s="918"/>
      <x:c r="X133" s="918"/>
      <x:c r="Y133" s="918"/>
      <x:c r="Z133" s="918"/>
      <x:c r="AA133" s="918"/>
      <x:c r="AB133" s="918"/>
      <x:c r="AC133" s="918"/>
      <x:c r="AD133" s="1018">
        <x:v>133</x:v>
      </x:c>
      <x:c r="AE133" s="1018">
        <x:v>4.383</x:v>
      </x:c>
      <x:c r="AF133" s="918"/>
      <x:c r="AG133" s="1232">
        <x:v>93</x:v>
      </x:c>
      <x:c r="AH133" s="1211">
        <x:v>0.81</x:v>
      </x:c>
      <x:c r="AI133" s="918"/>
      <x:c r="AJ133" s="918"/>
      <x:c r="AK133" s="918"/>
    </x:row>
    <x:row r="134">
      <x:c r="A134" s="918"/>
      <x:c r="B134" s="918"/>
      <x:c r="C134" s="918"/>
      <x:c r="D134" s="918"/>
      <x:c r="E134" s="918"/>
      <x:c r="F134" s="918"/>
      <x:c r="G134" s="918"/>
      <x:c r="H134" s="918"/>
      <x:c r="I134" s="918"/>
      <x:c r="J134" s="918"/>
      <x:c r="K134" s="918"/>
      <x:c r="L134" s="918"/>
      <x:c r="M134" s="918"/>
      <x:c r="N134" s="918"/>
      <x:c r="O134" s="918"/>
      <x:c r="P134" s="918"/>
      <x:c r="Q134" s="987">
        <x:v>126</x:v>
      </x:c>
      <x:c r="R134" s="987" t="s">
        <x:v>95</x:v>
      </x:c>
      <x:c r="S134" s="985">
        <x:v>46263</x:v>
      </x:c>
      <x:c r="T134" s="988">
        <x:v>0.21</x:v>
      </x:c>
      <x:c r="U134" s="988"/>
      <x:c r="V134" s="988"/>
      <x:c r="W134" s="918"/>
      <x:c r="X134" s="918"/>
      <x:c r="Y134" s="918"/>
      <x:c r="Z134" s="918"/>
      <x:c r="AA134" s="918"/>
      <x:c r="AB134" s="918"/>
      <x:c r="AC134" s="918"/>
      <x:c r="AD134" s="918"/>
      <x:c r="AE134" s="918"/>
      <x:c r="AF134" s="918"/>
      <x:c r="AG134" s="1232">
        <x:v>94</x:v>
      </x:c>
      <x:c r="AH134" s="1211">
        <x:v>0.81</x:v>
      </x:c>
      <x:c r="AI134" s="918"/>
      <x:c r="AJ134" s="918"/>
      <x:c r="AK134" s="918"/>
    </x:row>
    <x:row r="135" ht="15">
      <x:c r="A135" s="918"/>
      <x:c r="B135" s="918"/>
      <x:c r="C135" s="918"/>
      <x:c r="D135" s="918"/>
      <x:c r="E135" s="918"/>
      <x:c r="F135" s="918"/>
      <x:c r="G135" s="918"/>
      <x:c r="H135" s="918"/>
      <x:c r="I135" s="918"/>
      <x:c r="J135" s="918"/>
      <x:c r="K135" s="918"/>
      <x:c r="L135" s="918"/>
      <x:c r="M135" s="918"/>
      <x:c r="N135" s="918"/>
      <x:c r="O135" s="918"/>
      <x:c r="P135" s="918"/>
      <x:c r="Q135" s="987">
        <x:v>127</x:v>
      </x:c>
      <x:c r="R135" s="987" t="s">
        <x:v>99</x:v>
      </x:c>
      <x:c r="S135" s="985">
        <x:v>46263</x:v>
      </x:c>
      <x:c r="T135" s="988">
        <x:v>0.42</x:v>
      </x:c>
      <x:c r="U135" s="988"/>
      <x:c r="V135" s="988"/>
      <x:c r="W135" s="918"/>
      <x:c r="X135" s="918"/>
      <x:c r="Y135" s="918"/>
      <x:c r="Z135" s="918"/>
      <x:c r="AA135" s="918"/>
      <x:c r="AB135" s="918"/>
      <x:c r="AC135" s="918"/>
      <x:c r="AD135" s="918"/>
      <x:c r="AE135" s="918"/>
      <x:c r="AF135" s="918"/>
      <x:c r="AG135" s="1238">
        <x:v>95</x:v>
      </x:c>
      <x:c r="AH135" s="1211">
        <x:v>0.81</x:v>
      </x:c>
      <x:c r="AI135" s="918"/>
      <x:c r="AJ135" s="918"/>
      <x:c r="AK135" s="918"/>
    </x:row>
    <x:row r="136">
      <x:c r="A136" s="918"/>
      <x:c r="B136" s="918"/>
      <x:c r="C136" s="918"/>
      <x:c r="D136" s="918"/>
      <x:c r="E136" s="918"/>
      <x:c r="F136" s="918"/>
      <x:c r="G136" s="918"/>
      <x:c r="H136" s="918"/>
      <x:c r="I136" s="918"/>
      <x:c r="J136" s="918"/>
      <x:c r="K136" s="918"/>
      <x:c r="L136" s="918"/>
      <x:c r="M136" s="918"/>
      <x:c r="N136" s="918"/>
      <x:c r="O136" s="918"/>
      <x:c r="P136" s="918"/>
      <x:c r="Q136" s="987">
        <x:v>128</x:v>
      </x:c>
      <x:c r="R136" s="987" t="s">
        <x:v>103</x:v>
      </x:c>
      <x:c r="S136" s="985">
        <x:v>46263</x:v>
      </x:c>
      <x:c r="T136" s="988">
        <x:v>1.044</x:v>
      </x:c>
      <x:c r="U136" s="988"/>
      <x:c r="V136" s="988"/>
      <x:c r="W136" s="918"/>
      <x:c r="X136" s="918"/>
      <x:c r="Y136" s="918"/>
      <x:c r="Z136" s="918"/>
      <x:c r="AA136" s="918"/>
      <x:c r="AB136" s="918"/>
      <x:c r="AC136" s="918"/>
      <x:c r="AD136" s="918"/>
      <x:c r="AE136" s="918"/>
      <x:c r="AF136" s="918"/>
      <x:c r="AG136" s="1232">
        <x:v>96</x:v>
      </x:c>
      <x:c r="AH136" s="1211">
        <x:v>0.81</x:v>
      </x:c>
      <x:c r="AI136" s="918"/>
      <x:c r="AJ136" s="918"/>
      <x:c r="AK136" s="918"/>
    </x:row>
    <x:row r="137">
      <x:c r="A137" s="918"/>
      <x:c r="B137" s="918"/>
      <x:c r="C137" s="918"/>
      <x:c r="D137" s="918"/>
      <x:c r="E137" s="918"/>
      <x:c r="F137" s="918"/>
      <x:c r="G137" s="918"/>
      <x:c r="H137" s="918"/>
      <x:c r="I137" s="918"/>
      <x:c r="J137" s="918"/>
      <x:c r="K137" s="918"/>
      <x:c r="L137" s="918"/>
      <x:c r="M137" s="918"/>
      <x:c r="N137" s="918"/>
      <x:c r="O137" s="918"/>
      <x:c r="P137" s="918"/>
      <x:c r="Q137" s="987">
        <x:v>129</x:v>
      </x:c>
      <x:c r="R137" s="987" t="s">
        <x:v>117</x:v>
      </x:c>
      <x:c r="S137" s="985">
        <x:v>46263</x:v>
      </x:c>
      <x:c r="T137" s="988">
        <x:v>0.38800000000000001</x:v>
      </x:c>
      <x:c r="U137" s="988"/>
      <x:c r="V137" s="988"/>
      <x:c r="W137" s="918"/>
      <x:c r="X137" s="918"/>
      <x:c r="Y137" s="918"/>
      <x:c r="Z137" s="918"/>
      <x:c r="AA137" s="918"/>
      <x:c r="AB137" s="918"/>
      <x:c r="AC137" s="918"/>
      <x:c r="AD137" s="918"/>
      <x:c r="AE137" s="918"/>
      <x:c r="AF137" s="918"/>
      <x:c r="AG137" s="1232">
        <x:v>97</x:v>
      </x:c>
      <x:c r="AH137" s="1211">
        <x:v>0.81</x:v>
      </x:c>
      <x:c r="AI137" s="918"/>
      <x:c r="AJ137" s="918"/>
      <x:c r="AK137" s="918"/>
    </x:row>
    <x:row r="138">
      <x:c r="A138" s="918"/>
      <x:c r="B138" s="918"/>
      <x:c r="C138" s="918"/>
      <x:c r="D138" s="918"/>
      <x:c r="E138" s="918"/>
      <x:c r="F138" s="918"/>
      <x:c r="G138" s="918"/>
      <x:c r="H138" s="918"/>
      <x:c r="I138" s="918"/>
      <x:c r="J138" s="918"/>
      <x:c r="K138" s="918"/>
      <x:c r="L138" s="918"/>
      <x:c r="M138" s="918"/>
      <x:c r="N138" s="918"/>
      <x:c r="O138" s="918"/>
      <x:c r="P138" s="918"/>
      <x:c r="Q138" s="987">
        <x:v>130</x:v>
      </x:c>
      <x:c r="R138" s="988" t="s">
        <x:v>109</x:v>
      </x:c>
      <x:c r="S138" s="985">
        <x:v>46264</x:v>
      </x:c>
      <x:c r="T138" s="988">
        <x:v>0.91700000000000004</x:v>
      </x:c>
      <x:c r="U138" s="988"/>
      <x:c r="V138" s="988"/>
      <x:c r="W138" s="918"/>
      <x:c r="X138" s="918"/>
      <x:c r="Y138" s="918"/>
      <x:c r="Z138" s="918"/>
      <x:c r="AA138" s="918"/>
      <x:c r="AB138" s="918"/>
      <x:c r="AC138" s="918"/>
      <x:c r="AD138" s="918"/>
      <x:c r="AE138" s="918"/>
      <x:c r="AF138" s="918"/>
      <x:c r="AG138" s="1232">
        <x:v>98</x:v>
      </x:c>
      <x:c r="AH138" s="1211">
        <x:v>0.81</x:v>
      </x:c>
      <x:c r="AI138" s="918"/>
      <x:c r="AJ138" s="918"/>
      <x:c r="AK138" s="918"/>
    </x:row>
    <x:row r="139" ht="15">
      <x:c r="A139" s="918"/>
      <x:c r="B139" s="918"/>
      <x:c r="C139" s="918"/>
      <x:c r="D139" s="918"/>
      <x:c r="E139" s="918"/>
      <x:c r="F139" s="918"/>
      <x:c r="G139" s="918"/>
      <x:c r="H139" s="918"/>
      <x:c r="I139" s="918"/>
      <x:c r="J139" s="918"/>
      <x:c r="K139" s="918"/>
      <x:c r="L139" s="918"/>
      <x:c r="M139" s="918"/>
      <x:c r="N139" s="918"/>
      <x:c r="O139" s="918"/>
      <x:c r="P139" s="918"/>
      <x:c r="Q139" s="987">
        <x:v>131</x:v>
      </x:c>
      <x:c r="R139" s="988" t="s">
        <x:v>246</x:v>
      </x:c>
      <x:c r="S139" s="985">
        <x:v>46264</x:v>
      </x:c>
      <x:c r="T139" s="988">
        <x:v>0.98599999999999999</x:v>
      </x:c>
      <x:c r="U139" s="988"/>
      <x:c r="V139" s="988"/>
      <x:c r="W139" s="918"/>
      <x:c r="X139" s="918"/>
      <x:c r="Y139" s="918"/>
      <x:c r="Z139" s="918"/>
      <x:c r="AA139" s="918"/>
      <x:c r="AB139" s="918"/>
      <x:c r="AC139" s="918"/>
      <x:c r="AD139" s="918"/>
      <x:c r="AE139" s="918"/>
      <x:c r="AF139" s="918"/>
      <x:c r="AG139" s="1238">
        <x:v>99</x:v>
      </x:c>
      <x:c r="AH139" s="1211">
        <x:v>0.81</x:v>
      </x:c>
      <x:c r="AI139" s="918"/>
      <x:c r="AJ139" s="918"/>
      <x:c r="AK139" s="918"/>
    </x:row>
    <x:row r="140">
      <x:c r="A140" s="918"/>
      <x:c r="B140" s="918"/>
      <x:c r="C140" s="918"/>
      <x:c r="D140" s="918"/>
      <x:c r="E140" s="918"/>
      <x:c r="F140" s="918"/>
      <x:c r="G140" s="918"/>
      <x:c r="H140" s="918"/>
      <x:c r="I140" s="918"/>
      <x:c r="J140" s="918"/>
      <x:c r="K140" s="918"/>
      <x:c r="L140" s="918"/>
      <x:c r="M140" s="918"/>
      <x:c r="N140" s="918"/>
      <x:c r="O140" s="918"/>
      <x:c r="P140" s="918"/>
      <x:c r="Q140" s="987">
        <x:v>132</x:v>
      </x:c>
      <x:c r="R140" s="988" t="s">
        <x:v>247</x:v>
      </x:c>
      <x:c r="S140" s="985">
        <x:v>46264</x:v>
      </x:c>
      <x:c r="T140" s="988">
        <x:v>1.2170000000000001</x:v>
      </x:c>
      <x:c r="U140" s="988"/>
      <x:c r="V140" s="988"/>
      <x:c r="W140" s="918"/>
      <x:c r="X140" s="918"/>
      <x:c r="Y140" s="918"/>
      <x:c r="Z140" s="918"/>
      <x:c r="AA140" s="918"/>
      <x:c r="AB140" s="918"/>
      <x:c r="AC140" s="918"/>
      <x:c r="AD140" s="918"/>
      <x:c r="AE140" s="918"/>
      <x:c r="AF140" s="918"/>
      <x:c r="AG140" s="1232">
        <x:v>100</x:v>
      </x:c>
      <x:c r="AH140" s="1211">
        <x:v>0.81</x:v>
      </x:c>
      <x:c r="AI140" s="918"/>
      <x:c r="AJ140" s="918"/>
      <x:c r="AK140" s="918"/>
    </x:row>
    <x:row r="141">
      <x:c r="A141" s="918"/>
      <x:c r="B141" s="918"/>
      <x:c r="C141" s="918"/>
      <x:c r="D141" s="918"/>
      <x:c r="E141" s="918"/>
      <x:c r="F141" s="918"/>
      <x:c r="G141" s="918"/>
      <x:c r="H141" s="918"/>
      <x:c r="I141" s="918"/>
      <x:c r="J141" s="918"/>
      <x:c r="K141" s="918"/>
      <x:c r="L141" s="918"/>
      <x:c r="M141" s="918"/>
      <x:c r="N141" s="918"/>
      <x:c r="O141" s="918"/>
      <x:c r="P141" s="918"/>
      <x:c r="Q141" s="987">
        <x:v>133</x:v>
      </x:c>
      <x:c r="R141" s="988" t="s">
        <x:v>248</x:v>
      </x:c>
      <x:c r="S141" s="985">
        <x:v>46264</x:v>
      </x:c>
      <x:c r="T141" s="988">
        <x:v>0.83599999999999997</x:v>
      </x:c>
      <x:c r="U141" s="988"/>
      <x:c r="V141" s="988"/>
      <x:c r="W141" s="918"/>
      <x:c r="X141" s="918"/>
      <x:c r="Y141" s="918"/>
      <x:c r="Z141" s="918"/>
      <x:c r="AA141" s="918"/>
      <x:c r="AB141" s="918"/>
      <x:c r="AC141" s="918"/>
      <x:c r="AD141" s="918"/>
      <x:c r="AE141" s="918"/>
      <x:c r="AF141" s="918"/>
      <x:c r="AG141" s="1232">
        <x:v>101</x:v>
      </x:c>
      <x:c r="AH141" s="1211">
        <x:v>0.81</x:v>
      </x:c>
      <x:c r="AI141" s="918"/>
      <x:c r="AJ141" s="918"/>
      <x:c r="AK141" s="918"/>
    </x:row>
    <x:row r="142">
      <x:c r="A142" s="918"/>
      <x:c r="B142" s="918"/>
      <x:c r="C142" s="918"/>
      <x:c r="D142" s="918"/>
      <x:c r="E142" s="918"/>
      <x:c r="F142" s="918"/>
      <x:c r="G142" s="918"/>
      <x:c r="H142" s="918"/>
      <x:c r="I142" s="918"/>
      <x:c r="J142" s="918"/>
      <x:c r="K142" s="918"/>
      <x:c r="L142" s="918"/>
      <x:c r="M142" s="918"/>
      <x:c r="N142" s="918"/>
      <x:c r="O142" s="918"/>
      <x:c r="P142" s="918"/>
      <x:c r="Q142" s="987">
        <x:v>134</x:v>
      </x:c>
      <x:c r="R142" s="988"/>
      <x:c r="S142" s="985"/>
      <x:c r="T142" s="988"/>
      <x:c r="U142" s="988"/>
      <x:c r="V142" s="988"/>
      <x:c r="W142" s="918"/>
      <x:c r="X142" s="918"/>
      <x:c r="Y142" s="918"/>
      <x:c r="Z142" s="918"/>
      <x:c r="AA142" s="918"/>
      <x:c r="AB142" s="918"/>
      <x:c r="AC142" s="918"/>
      <x:c r="AD142" s="918"/>
      <x:c r="AE142" s="918"/>
      <x:c r="AF142" s="918"/>
      <x:c r="AG142" s="1232">
        <x:v>102</x:v>
      </x:c>
      <x:c r="AH142" s="1211">
        <x:v>0.81</x:v>
      </x:c>
      <x:c r="AI142" s="918"/>
      <x:c r="AJ142" s="918"/>
      <x:c r="AK142" s="918"/>
    </x:row>
    <x:row r="143" ht="15">
      <x:c r="A143" s="918"/>
      <x:c r="B143" s="918"/>
      <x:c r="C143" s="918"/>
      <x:c r="D143" s="918"/>
      <x:c r="E143" s="918"/>
      <x:c r="F143" s="918"/>
      <x:c r="G143" s="918"/>
      <x:c r="H143" s="918"/>
      <x:c r="I143" s="918"/>
      <x:c r="J143" s="918"/>
      <x:c r="K143" s="918"/>
      <x:c r="L143" s="918"/>
      <x:c r="M143" s="918"/>
      <x:c r="N143" s="918"/>
      <x:c r="O143" s="918"/>
      <x:c r="P143" s="918"/>
      <x:c r="Q143" s="987">
        <x:v>135</x:v>
      </x:c>
      <x:c r="R143" s="988"/>
      <x:c r="S143" s="985"/>
      <x:c r="T143" s="988"/>
      <x:c r="U143" s="988"/>
      <x:c r="V143" s="988"/>
      <x:c r="W143" s="918"/>
      <x:c r="X143" s="918"/>
      <x:c r="Y143" s="918"/>
      <x:c r="Z143" s="918"/>
      <x:c r="AA143" s="918"/>
      <x:c r="AB143" s="918"/>
      <x:c r="AC143" s="918"/>
      <x:c r="AD143" s="918"/>
      <x:c r="AE143" s="918"/>
      <x:c r="AF143" s="918"/>
      <x:c r="AG143" s="1238">
        <x:v>103</x:v>
      </x:c>
      <x:c r="AH143" s="1211">
        <x:v>0.81</x:v>
      </x:c>
      <x:c r="AI143" s="918"/>
      <x:c r="AJ143" s="918"/>
      <x:c r="AK143" s="918"/>
    </x:row>
    <x:row r="144">
      <x:c r="A144" s="918"/>
      <x:c r="B144" s="918"/>
      <x:c r="C144" s="918"/>
      <x:c r="D144" s="918"/>
      <x:c r="E144" s="918"/>
      <x:c r="F144" s="918"/>
      <x:c r="G144" s="918"/>
      <x:c r="H144" s="918"/>
      <x:c r="I144" s="918"/>
      <x:c r="J144" s="918"/>
      <x:c r="K144" s="918"/>
      <x:c r="L144" s="918"/>
      <x:c r="M144" s="918"/>
      <x:c r="N144" s="918"/>
      <x:c r="O144" s="918"/>
      <x:c r="P144" s="918"/>
      <x:c r="Q144" s="987">
        <x:v>136</x:v>
      </x:c>
      <x:c r="R144" s="988"/>
      <x:c r="S144" s="985"/>
      <x:c r="T144" s="988"/>
      <x:c r="U144" s="988"/>
      <x:c r="V144" s="988"/>
      <x:c r="W144" s="918"/>
      <x:c r="X144" s="918"/>
      <x:c r="Y144" s="918"/>
      <x:c r="Z144" s="918"/>
      <x:c r="AA144" s="918"/>
      <x:c r="AB144" s="918"/>
      <x:c r="AC144" s="918"/>
      <x:c r="AD144" s="918"/>
      <x:c r="AE144" s="918"/>
      <x:c r="AF144" s="918"/>
      <x:c r="AG144" s="1232">
        <x:v>104</x:v>
      </x:c>
      <x:c r="AH144" s="1211">
        <x:v>0.81</x:v>
      </x:c>
      <x:c r="AI144" s="918"/>
      <x:c r="AJ144" s="918"/>
      <x:c r="AK144" s="918"/>
    </x:row>
    <x:row r="145">
      <x:c r="A145" s="918"/>
      <x:c r="B145" s="918"/>
      <x:c r="C145" s="918"/>
      <x:c r="D145" s="918"/>
      <x:c r="E145" s="918"/>
      <x:c r="F145" s="918"/>
      <x:c r="G145" s="918"/>
      <x:c r="H145" s="918"/>
      <x:c r="I145" s="918"/>
      <x:c r="J145" s="918"/>
      <x:c r="K145" s="918"/>
      <x:c r="L145" s="918"/>
      <x:c r="M145" s="918"/>
      <x:c r="N145" s="918"/>
      <x:c r="O145" s="918"/>
      <x:c r="P145" s="918"/>
      <x:c r="Q145" s="987">
        <x:v>137</x:v>
      </x:c>
      <x:c r="R145" s="988"/>
      <x:c r="S145" s="985"/>
      <x:c r="T145" s="988"/>
      <x:c r="U145" s="988"/>
      <x:c r="V145" s="988"/>
      <x:c r="W145" s="918"/>
      <x:c r="X145" s="918"/>
      <x:c r="Y145" s="918"/>
      <x:c r="Z145" s="918"/>
      <x:c r="AA145" s="918"/>
      <x:c r="AB145" s="918"/>
      <x:c r="AC145" s="918"/>
      <x:c r="AD145" s="918"/>
      <x:c r="AE145" s="918"/>
      <x:c r="AF145" s="918"/>
      <x:c r="AG145" s="1232">
        <x:v>105</x:v>
      </x:c>
      <x:c r="AH145" s="1211">
        <x:v>0.81</x:v>
      </x:c>
      <x:c r="AI145" s="918"/>
      <x:c r="AJ145" s="918"/>
      <x:c r="AK145" s="918"/>
    </x:row>
    <x:row r="146">
      <x:c r="A146" s="918"/>
      <x:c r="B146" s="918"/>
      <x:c r="C146" s="918"/>
      <x:c r="D146" s="918"/>
      <x:c r="E146" s="918"/>
      <x:c r="F146" s="918"/>
      <x:c r="G146" s="918"/>
      <x:c r="H146" s="918"/>
      <x:c r="I146" s="918"/>
      <x:c r="J146" s="918"/>
      <x:c r="K146" s="918"/>
      <x:c r="L146" s="918"/>
      <x:c r="M146" s="918"/>
      <x:c r="N146" s="918"/>
      <x:c r="O146" s="918"/>
      <x:c r="P146" s="918"/>
      <x:c r="Q146" s="987">
        <x:v>138</x:v>
      </x:c>
      <x:c r="R146" s="988"/>
      <x:c r="S146" s="985"/>
      <x:c r="T146" s="988"/>
      <x:c r="U146" s="988"/>
      <x:c r="V146" s="988"/>
      <x:c r="W146" s="918"/>
      <x:c r="X146" s="918"/>
      <x:c r="Y146" s="918"/>
      <x:c r="Z146" s="918"/>
      <x:c r="AA146" s="918"/>
      <x:c r="AB146" s="918"/>
      <x:c r="AC146" s="918"/>
      <x:c r="AD146" s="918"/>
      <x:c r="AE146" s="918"/>
      <x:c r="AF146" s="918"/>
      <x:c r="AG146" s="1232">
        <x:v>106</x:v>
      </x:c>
      <x:c r="AH146" s="1211">
        <x:v>0.81</x:v>
      </x:c>
      <x:c r="AI146" s="918"/>
      <x:c r="AJ146" s="918"/>
      <x:c r="AK146" s="918"/>
    </x:row>
    <x:row r="147" ht="22" customHeight="1">
      <x:c r="A147" s="918"/>
      <x:c r="B147" s="1697" t="s">
        <x:v>72</x:v>
      </x:c>
      <x:c r="C147" s="1697" t="s">
        <x:v>74</x:v>
      </x:c>
      <x:c r="D147" s="1697" t="s">
        <x:v>249</x:v>
      </x:c>
      <x:c r="E147" s="1697" t="s">
        <x:v>250</x:v>
      </x:c>
      <x:c r="F147" s="1697" t="s">
        <x:v>251</x:v>
      </x:c>
      <x:c r="G147" s="1697" t="s">
        <x:v>252</x:v>
      </x:c>
      <x:c r="H147" s="918"/>
      <x:c r="I147" s="918"/>
      <x:c r="J147" s="918"/>
      <x:c r="K147" s="918"/>
      <x:c r="L147" s="918"/>
      <x:c r="M147" s="918"/>
      <x:c r="N147" s="918"/>
      <x:c r="O147" s="918"/>
      <x:c r="P147" s="918"/>
      <x:c r="Q147" s="987">
        <x:v>139</x:v>
      </x:c>
      <x:c r="R147" s="988"/>
      <x:c r="S147" s="985"/>
      <x:c r="T147" s="988"/>
      <x:c r="U147" s="988"/>
      <x:c r="V147" s="988"/>
      <x:c r="W147" s="918"/>
      <x:c r="X147" s="918"/>
      <x:c r="Y147" s="918"/>
      <x:c r="Z147" s="918"/>
      <x:c r="AA147" s="918"/>
      <x:c r="AB147" s="918"/>
      <x:c r="AC147" s="918"/>
      <x:c r="AD147" s="918"/>
      <x:c r="AE147" s="918"/>
      <x:c r="AF147" s="918"/>
      <x:c r="AG147" s="1238">
        <x:v>107</x:v>
      </x:c>
      <x:c r="AH147" s="1211">
        <x:v>0.81</x:v>
      </x:c>
      <x:c r="AI147" s="918"/>
      <x:c r="AJ147" s="918"/>
      <x:c r="AK147" s="918"/>
    </x:row>
    <x:row r="148">
      <x:c r="A148" s="918"/>
      <x:c r="B148" s="1018">
        <x:v>1</x:v>
      </x:c>
      <x:c r="C148" s="986">
        <x:v>46261</x:v>
      </x:c>
      <x:c r="D148" s="1018" t="s">
        <x:v>253</x:v>
      </x:c>
      <x:c r="E148" s="1018">
        <x:v>1238</x:v>
      </x:c>
      <x:c r="F148" s="1018">
        <x:v>1.39</x:v>
      </x:c>
      <x:c r="G148" s="1240" t="n">
        <x:f>E148*F148</x:f>
        <x:v>1720.82</x:v>
      </x:c>
      <x:c r="H148" s="918"/>
      <x:c r="I148" s="918"/>
      <x:c r="J148" s="918"/>
      <x:c r="K148" s="918"/>
      <x:c r="L148" s="918"/>
      <x:c r="M148" s="918"/>
      <x:c r="N148" s="918"/>
      <x:c r="O148" s="918"/>
      <x:c r="P148" s="918"/>
      <x:c r="Q148" s="987">
        <x:v>140</x:v>
      </x:c>
      <x:c r="R148" s="988"/>
      <x:c r="S148" s="985"/>
      <x:c r="T148" s="988"/>
      <x:c r="U148" s="988"/>
      <x:c r="V148" s="988"/>
      <x:c r="W148" s="918"/>
      <x:c r="X148" s="918"/>
      <x:c r="Y148" s="918"/>
      <x:c r="Z148" s="918"/>
      <x:c r="AA148" s="918"/>
      <x:c r="AB148" s="918"/>
      <x:c r="AC148" s="918"/>
      <x:c r="AD148" s="918"/>
      <x:c r="AE148" s="918"/>
      <x:c r="AF148" s="918"/>
      <x:c r="AG148" s="1232">
        <x:v>108</x:v>
      </x:c>
      <x:c r="AH148" s="1211">
        <x:v>0.81</x:v>
      </x:c>
      <x:c r="AI148" s="918"/>
      <x:c r="AJ148" s="918"/>
      <x:c r="AK148" s="918"/>
    </x:row>
    <x:row r="149">
      <x:c r="A149" s="918"/>
      <x:c r="B149" s="1018"/>
      <x:c r="C149" s="986"/>
      <x:c r="D149" s="1018"/>
      <x:c r="E149" s="1018"/>
      <x:c r="F149" s="1018"/>
      <x:c r="G149" s="1018"/>
      <x:c r="H149" s="918"/>
      <x:c r="I149" s="918"/>
      <x:c r="J149" s="918"/>
      <x:c r="K149" s="918"/>
      <x:c r="L149" s="918"/>
      <x:c r="M149" s="918"/>
      <x:c r="N149" s="918"/>
      <x:c r="O149" s="918"/>
      <x:c r="P149" s="918"/>
      <x:c r="Q149" s="987">
        <x:v>141</x:v>
      </x:c>
      <x:c r="R149" s="988"/>
      <x:c r="S149" s="985"/>
      <x:c r="T149" s="988"/>
      <x:c r="U149" s="988"/>
      <x:c r="V149" s="988"/>
      <x:c r="W149" s="918"/>
      <x:c r="X149" s="918"/>
      <x:c r="Y149" s="918"/>
      <x:c r="Z149" s="918"/>
      <x:c r="AA149" s="918"/>
      <x:c r="AB149" s="918"/>
      <x:c r="AC149" s="918"/>
      <x:c r="AD149" s="918"/>
      <x:c r="AE149" s="918"/>
      <x:c r="AF149" s="918"/>
      <x:c r="AG149" s="1232">
        <x:v>109</x:v>
      </x:c>
      <x:c r="AH149" s="1211">
        <x:v>0.81</x:v>
      </x:c>
      <x:c r="AI149" s="918"/>
      <x:c r="AJ149" s="918"/>
      <x:c r="AK149" s="918"/>
    </x:row>
    <x:row r="150">
      <x:c r="A150" s="918"/>
      <x:c r="B150" s="918"/>
      <x:c r="C150" s="918"/>
      <x:c r="D150" s="918"/>
      <x:c r="E150" s="918"/>
      <x:c r="F150" s="918"/>
      <x:c r="G150" s="918"/>
      <x:c r="H150" s="918"/>
      <x:c r="I150" s="918"/>
      <x:c r="J150" s="918"/>
      <x:c r="K150" s="918"/>
      <x:c r="L150" s="918"/>
      <x:c r="M150" s="918"/>
      <x:c r="N150" s="918"/>
      <x:c r="O150" s="918"/>
      <x:c r="P150" s="918"/>
      <x:c r="Q150" s="987">
        <x:v>142</x:v>
      </x:c>
      <x:c r="R150" s="988"/>
      <x:c r="S150" s="985"/>
      <x:c r="T150" s="988"/>
      <x:c r="U150" s="988"/>
      <x:c r="V150" s="988"/>
      <x:c r="W150" s="918"/>
      <x:c r="X150" s="918"/>
      <x:c r="Y150" s="918"/>
      <x:c r="Z150" s="918"/>
      <x:c r="AA150" s="918"/>
      <x:c r="AB150" s="918"/>
      <x:c r="AC150" s="918"/>
      <x:c r="AD150" s="918"/>
      <x:c r="AE150" s="918"/>
      <x:c r="AF150" s="918"/>
      <x:c r="AG150" s="1232">
        <x:v>110</x:v>
      </x:c>
      <x:c r="AH150" s="1211">
        <x:v>0.81</x:v>
      </x:c>
      <x:c r="AI150" s="918"/>
      <x:c r="AJ150" s="918"/>
      <x:c r="AK150" s="918"/>
    </x:row>
    <x:row r="151" ht="15">
      <x:c r="A151" s="918"/>
      <x:c r="B151" s="918"/>
      <x:c r="C151" s="918"/>
      <x:c r="D151" s="918"/>
      <x:c r="E151" s="918"/>
      <x:c r="F151" s="918"/>
      <x:c r="G151" s="918"/>
      <x:c r="H151" s="918"/>
      <x:c r="I151" s="918"/>
      <x:c r="J151" s="918"/>
      <x:c r="K151" s="918"/>
      <x:c r="L151" s="918"/>
      <x:c r="M151" s="918"/>
      <x:c r="N151" s="918"/>
      <x:c r="O151" s="918"/>
      <x:c r="P151" s="918"/>
      <x:c r="Q151" s="987">
        <x:v>143</x:v>
      </x:c>
      <x:c r="R151" s="988"/>
      <x:c r="S151" s="985"/>
      <x:c r="T151" s="988"/>
      <x:c r="U151" s="988"/>
      <x:c r="V151" s="988"/>
      <x:c r="W151" s="918"/>
      <x:c r="X151" s="918"/>
      <x:c r="Y151" s="918"/>
      <x:c r="Z151" s="918"/>
      <x:c r="AA151" s="918"/>
      <x:c r="AB151" s="918"/>
      <x:c r="AC151" s="918"/>
      <x:c r="AD151" s="918"/>
      <x:c r="AE151" s="918"/>
      <x:c r="AF151" s="918"/>
      <x:c r="AG151" s="1238">
        <x:v>111</x:v>
      </x:c>
      <x:c r="AH151" s="1211">
        <x:v>0.81</x:v>
      </x:c>
      <x:c r="AI151" s="918"/>
      <x:c r="AJ151" s="918"/>
      <x:c r="AK151" s="918"/>
    </x:row>
    <x:row r="152">
      <x:c r="A152" s="918"/>
      <x:c r="B152" s="918"/>
      <x:c r="C152" s="918"/>
      <x:c r="D152" s="918"/>
      <x:c r="E152" s="918"/>
      <x:c r="F152" s="918"/>
      <x:c r="G152" s="918"/>
      <x:c r="H152" s="918"/>
      <x:c r="I152" s="918"/>
      <x:c r="J152" s="918"/>
      <x:c r="K152" s="918"/>
      <x:c r="L152" s="918"/>
      <x:c r="M152" s="918"/>
      <x:c r="N152" s="918"/>
      <x:c r="O152" s="918"/>
      <x:c r="P152" s="918"/>
      <x:c r="Q152" s="987">
        <x:v>144</x:v>
      </x:c>
      <x:c r="R152" s="988"/>
      <x:c r="S152" s="985"/>
      <x:c r="T152" s="988"/>
      <x:c r="U152" s="988"/>
      <x:c r="V152" s="988"/>
      <x:c r="W152" s="918"/>
      <x:c r="X152" s="918"/>
      <x:c r="Y152" s="918"/>
      <x:c r="Z152" s="918"/>
      <x:c r="AA152" s="918"/>
      <x:c r="AB152" s="918"/>
      <x:c r="AC152" s="918"/>
      <x:c r="AD152" s="918"/>
      <x:c r="AE152" s="918"/>
      <x:c r="AF152" s="918"/>
      <x:c r="AG152" s="1232">
        <x:v>112</x:v>
      </x:c>
      <x:c r="AH152" s="1211">
        <x:v>0.81</x:v>
      </x:c>
      <x:c r="AI152" s="918"/>
      <x:c r="AJ152" s="918"/>
      <x:c r="AK152" s="918"/>
    </x:row>
    <x:row r="153">
      <x:c r="A153" s="918"/>
      <x:c r="B153" s="918"/>
      <x:c r="C153" s="918"/>
      <x:c r="D153" s="918"/>
      <x:c r="E153" s="918"/>
      <x:c r="F153" s="918"/>
      <x:c r="G153" s="918"/>
      <x:c r="H153" s="918"/>
      <x:c r="I153" s="918"/>
      <x:c r="J153" s="918"/>
      <x:c r="K153" s="918"/>
      <x:c r="L153" s="918"/>
      <x:c r="M153" s="918"/>
      <x:c r="N153" s="918"/>
      <x:c r="O153" s="918"/>
      <x:c r="P153" s="918"/>
      <x:c r="Q153" s="987">
        <x:v>145</x:v>
      </x:c>
      <x:c r="R153" s="988"/>
      <x:c r="S153" s="985"/>
      <x:c r="T153" s="988"/>
      <x:c r="U153" s="988"/>
      <x:c r="V153" s="988"/>
      <x:c r="W153" s="918"/>
      <x:c r="X153" s="918"/>
      <x:c r="Y153" s="918"/>
      <x:c r="Z153" s="918"/>
      <x:c r="AA153" s="918"/>
      <x:c r="AB153" s="918"/>
      <x:c r="AC153" s="918"/>
      <x:c r="AD153" s="918"/>
      <x:c r="AE153" s="918"/>
      <x:c r="AF153" s="918"/>
      <x:c r="AG153" s="1232">
        <x:v>113</x:v>
      </x:c>
      <x:c r="AH153" s="1211">
        <x:v>0.81</x:v>
      </x:c>
      <x:c r="AI153" s="918"/>
      <x:c r="AJ153" s="918"/>
      <x:c r="AK153" s="918"/>
    </x:row>
    <x:row r="154">
      <x:c r="A154" s="918"/>
      <x:c r="B154" s="918"/>
      <x:c r="C154" s="918"/>
      <x:c r="D154" s="918"/>
      <x:c r="E154" s="918"/>
      <x:c r="F154" s="918"/>
      <x:c r="G154" s="918"/>
      <x:c r="H154" s="918"/>
      <x:c r="I154" s="918"/>
      <x:c r="J154" s="918"/>
      <x:c r="K154" s="918"/>
      <x:c r="L154" s="918"/>
      <x:c r="M154" s="918"/>
      <x:c r="N154" s="918"/>
      <x:c r="O154" s="918"/>
      <x:c r="P154" s="918"/>
      <x:c r="Q154" s="987">
        <x:v>146</x:v>
      </x:c>
      <x:c r="R154" s="988"/>
      <x:c r="S154" s="985"/>
      <x:c r="T154" s="988"/>
      <x:c r="U154" s="988"/>
      <x:c r="V154" s="988"/>
      <x:c r="W154" s="918"/>
      <x:c r="X154" s="918"/>
      <x:c r="Y154" s="918"/>
      <x:c r="Z154" s="918"/>
      <x:c r="AA154" s="918"/>
      <x:c r="AB154" s="918"/>
      <x:c r="AC154" s="918"/>
      <x:c r="AD154" s="918"/>
      <x:c r="AE154" s="918"/>
      <x:c r="AF154" s="918"/>
      <x:c r="AG154" s="1232">
        <x:v>114</x:v>
      </x:c>
      <x:c r="AH154" s="1211">
        <x:v>0.81</x:v>
      </x:c>
      <x:c r="AI154" s="918"/>
      <x:c r="AJ154" s="918"/>
      <x:c r="AK154" s="918"/>
    </x:row>
    <x:row r="155" ht="15">
      <x:c r="A155" s="918"/>
      <x:c r="B155" s="918"/>
      <x:c r="C155" s="918"/>
      <x:c r="D155" s="918"/>
      <x:c r="E155" s="918"/>
      <x:c r="F155" s="918"/>
      <x:c r="G155" s="918"/>
      <x:c r="H155" s="918"/>
      <x:c r="I155" s="918"/>
      <x:c r="J155" s="918"/>
      <x:c r="K155" s="918"/>
      <x:c r="L155" s="918"/>
      <x:c r="M155" s="918"/>
      <x:c r="N155" s="918"/>
      <x:c r="O155" s="918"/>
      <x:c r="P155" s="918"/>
      <x:c r="Q155" s="987">
        <x:v>147</x:v>
      </x:c>
      <x:c r="R155" s="988"/>
      <x:c r="S155" s="985"/>
      <x:c r="T155" s="988"/>
      <x:c r="U155" s="988"/>
      <x:c r="V155" s="988"/>
      <x:c r="W155" s="918"/>
      <x:c r="X155" s="918"/>
      <x:c r="Y155" s="918"/>
      <x:c r="Z155" s="918"/>
      <x:c r="AA155" s="918"/>
      <x:c r="AB155" s="918"/>
      <x:c r="AC155" s="918"/>
      <x:c r="AD155" s="918"/>
      <x:c r="AE155" s="918"/>
      <x:c r="AF155" s="918"/>
      <x:c r="AG155" s="1238">
        <x:v>115</x:v>
      </x:c>
      <x:c r="AH155" s="1211">
        <x:v>0.81</x:v>
      </x:c>
      <x:c r="AI155" s="918"/>
      <x:c r="AJ155" s="918"/>
      <x:c r="AK155" s="918"/>
    </x:row>
    <x:row r="156">
      <x:c r="A156" s="918"/>
      <x:c r="B156" s="918"/>
      <x:c r="C156" s="918"/>
      <x:c r="D156" s="918"/>
      <x:c r="E156" s="918"/>
      <x:c r="F156" s="918"/>
      <x:c r="G156" s="918"/>
      <x:c r="H156" s="918"/>
      <x:c r="I156" s="918"/>
      <x:c r="J156" s="918"/>
      <x:c r="K156" s="918"/>
      <x:c r="L156" s="918"/>
      <x:c r="M156" s="918"/>
      <x:c r="N156" s="918"/>
      <x:c r="O156" s="918"/>
      <x:c r="P156" s="918"/>
      <x:c r="Q156" s="987">
        <x:v>148</x:v>
      </x:c>
      <x:c r="R156" s="988"/>
      <x:c r="S156" s="985"/>
      <x:c r="T156" s="988"/>
      <x:c r="U156" s="988"/>
      <x:c r="V156" s="988"/>
      <x:c r="W156" s="918"/>
      <x:c r="X156" s="918"/>
      <x:c r="Y156" s="918"/>
      <x:c r="Z156" s="918"/>
      <x:c r="AA156" s="918"/>
      <x:c r="AB156" s="918"/>
      <x:c r="AC156" s="918"/>
      <x:c r="AD156" s="918"/>
      <x:c r="AE156" s="918"/>
      <x:c r="AF156" s="918"/>
      <x:c r="AG156" s="1232">
        <x:v>116</x:v>
      </x:c>
      <x:c r="AH156" s="1211">
        <x:v>0.81</x:v>
      </x:c>
      <x:c r="AI156" s="918"/>
      <x:c r="AJ156" s="918"/>
      <x:c r="AK156" s="918"/>
    </x:row>
    <x:row r="157">
      <x:c r="A157" s="918"/>
      <x:c r="B157" s="918"/>
      <x:c r="C157" s="918"/>
      <x:c r="D157" s="918"/>
      <x:c r="E157" s="918"/>
      <x:c r="F157" s="918"/>
      <x:c r="G157" s="918"/>
      <x:c r="H157" s="918"/>
      <x:c r="I157" s="918"/>
      <x:c r="J157" s="918"/>
      <x:c r="K157" s="918"/>
      <x:c r="L157" s="918"/>
      <x:c r="M157" s="918"/>
      <x:c r="N157" s="918"/>
      <x:c r="O157" s="918"/>
      <x:c r="P157" s="918"/>
      <x:c r="Q157" s="987">
        <x:v>149</x:v>
      </x:c>
      <x:c r="R157" s="988"/>
      <x:c r="S157" s="985"/>
      <x:c r="T157" s="988"/>
      <x:c r="U157" s="988"/>
      <x:c r="V157" s="988"/>
      <x:c r="W157" s="918"/>
      <x:c r="X157" s="918"/>
      <x:c r="Y157" s="918"/>
      <x:c r="Z157" s="918"/>
      <x:c r="AA157" s="918"/>
      <x:c r="AB157" s="918"/>
      <x:c r="AC157" s="918"/>
      <x:c r="AD157" s="918"/>
      <x:c r="AE157" s="918"/>
      <x:c r="AF157" s="918"/>
      <x:c r="AG157" s="1232">
        <x:v>117</x:v>
      </x:c>
      <x:c r="AH157" s="1211">
        <x:v>0.81</x:v>
      </x:c>
      <x:c r="AI157" s="918"/>
      <x:c r="AJ157" s="918"/>
      <x:c r="AK157" s="918"/>
    </x:row>
    <x:row r="158">
      <x:c r="A158" s="918"/>
      <x:c r="B158" s="918"/>
      <x:c r="C158" s="918"/>
      <x:c r="D158" s="918"/>
      <x:c r="E158" s="918"/>
      <x:c r="F158" s="918"/>
      <x:c r="G158" s="918"/>
      <x:c r="H158" s="918"/>
      <x:c r="I158" s="918"/>
      <x:c r="J158" s="918"/>
      <x:c r="K158" s="918"/>
      <x:c r="L158" s="918"/>
      <x:c r="M158" s="918"/>
      <x:c r="N158" s="918"/>
      <x:c r="O158" s="918"/>
      <x:c r="P158" s="918"/>
      <x:c r="Q158" s="987">
        <x:v>150</x:v>
      </x:c>
      <x:c r="R158" s="988"/>
      <x:c r="S158" s="985"/>
      <x:c r="T158" s="988"/>
      <x:c r="U158" s="988"/>
      <x:c r="V158" s="988"/>
      <x:c r="W158" s="918"/>
      <x:c r="X158" s="918"/>
      <x:c r="Y158" s="918"/>
      <x:c r="Z158" s="918"/>
      <x:c r="AA158" s="918"/>
      <x:c r="AB158" s="918"/>
      <x:c r="AC158" s="918"/>
      <x:c r="AD158" s="918"/>
      <x:c r="AE158" s="918"/>
      <x:c r="AF158" s="918"/>
      <x:c r="AG158" s="1232">
        <x:v>118</x:v>
      </x:c>
      <x:c r="AH158" s="1211">
        <x:v>0.81</x:v>
      </x:c>
      <x:c r="AI158" s="918"/>
      <x:c r="AJ158" s="918"/>
      <x:c r="AK158" s="918"/>
    </x:row>
    <x:row r="159" ht="15">
      <x:c r="A159" s="918"/>
      <x:c r="B159" s="918"/>
      <x:c r="C159" s="918"/>
      <x:c r="D159" s="918"/>
      <x:c r="E159" s="918"/>
      <x:c r="F159" s="918"/>
      <x:c r="G159" s="918"/>
      <x:c r="H159" s="918"/>
      <x:c r="I159" s="918"/>
      <x:c r="J159" s="918"/>
      <x:c r="K159" s="918"/>
      <x:c r="L159" s="918"/>
      <x:c r="M159" s="918"/>
      <x:c r="N159" s="918"/>
      <x:c r="O159" s="918"/>
      <x:c r="P159" s="918"/>
      <x:c r="Q159" s="987">
        <x:v>151</x:v>
      </x:c>
      <x:c r="R159" s="988"/>
      <x:c r="S159" s="985"/>
      <x:c r="T159" s="988"/>
      <x:c r="U159" s="988"/>
      <x:c r="V159" s="988"/>
      <x:c r="W159" s="918"/>
      <x:c r="X159" s="918"/>
      <x:c r="Y159" s="918"/>
      <x:c r="Z159" s="918"/>
      <x:c r="AA159" s="918"/>
      <x:c r="AB159" s="918"/>
      <x:c r="AC159" s="918"/>
      <x:c r="AD159" s="918"/>
      <x:c r="AE159" s="918"/>
      <x:c r="AF159" s="918"/>
      <x:c r="AG159" s="1238">
        <x:v>119</x:v>
      </x:c>
      <x:c r="AH159" s="1211">
        <x:v>0.81</x:v>
      </x:c>
      <x:c r="AI159" s="918"/>
      <x:c r="AJ159" s="918"/>
      <x:c r="AK159" s="918"/>
    </x:row>
    <x:row r="160">
      <x:c r="A160" s="918"/>
      <x:c r="B160" s="918"/>
      <x:c r="C160" s="918"/>
      <x:c r="D160" s="918"/>
      <x:c r="E160" s="918"/>
      <x:c r="F160" s="918"/>
      <x:c r="G160" s="918"/>
      <x:c r="H160" s="918"/>
      <x:c r="I160" s="918"/>
      <x:c r="J160" s="918"/>
      <x:c r="K160" s="918"/>
      <x:c r="L160" s="918"/>
      <x:c r="M160" s="918"/>
      <x:c r="N160" s="918"/>
      <x:c r="O160" s="918"/>
      <x:c r="P160" s="918"/>
      <x:c r="Q160" s="987">
        <x:v>152</x:v>
      </x:c>
      <x:c r="R160" s="988"/>
      <x:c r="S160" s="985"/>
      <x:c r="T160" s="988"/>
      <x:c r="U160" s="988"/>
      <x:c r="V160" s="988"/>
      <x:c r="W160" s="918"/>
      <x:c r="X160" s="918"/>
      <x:c r="Y160" s="918"/>
      <x:c r="Z160" s="918"/>
      <x:c r="AA160" s="918"/>
      <x:c r="AB160" s="918"/>
      <x:c r="AC160" s="918"/>
      <x:c r="AD160" s="918"/>
      <x:c r="AE160" s="918"/>
      <x:c r="AF160" s="918"/>
      <x:c r="AG160" s="1232">
        <x:v>120</x:v>
      </x:c>
      <x:c r="AH160" s="1211">
        <x:v>0.81</x:v>
      </x:c>
      <x:c r="AI160" s="918"/>
      <x:c r="AJ160" s="918"/>
      <x:c r="AK160" s="918"/>
    </x:row>
    <x:row r="161">
      <x:c r="A161" s="918"/>
      <x:c r="B161" s="918"/>
      <x:c r="C161" s="918"/>
      <x:c r="D161" s="918"/>
      <x:c r="E161" s="918"/>
      <x:c r="F161" s="918"/>
      <x:c r="G161" s="918"/>
      <x:c r="H161" s="918"/>
      <x:c r="I161" s="918"/>
      <x:c r="J161" s="918"/>
      <x:c r="K161" s="918"/>
      <x:c r="L161" s="918"/>
      <x:c r="M161" s="918"/>
      <x:c r="N161" s="918"/>
      <x:c r="O161" s="918"/>
      <x:c r="P161" s="918"/>
      <x:c r="Q161" s="987">
        <x:v>153</x:v>
      </x:c>
      <x:c r="R161" s="988"/>
      <x:c r="S161" s="985"/>
      <x:c r="T161" s="988"/>
      <x:c r="U161" s="988"/>
      <x:c r="V161" s="988"/>
      <x:c r="W161" s="918"/>
      <x:c r="X161" s="918"/>
      <x:c r="Y161" s="918"/>
      <x:c r="Z161" s="918"/>
      <x:c r="AA161" s="918"/>
      <x:c r="AB161" s="918"/>
      <x:c r="AC161" s="918"/>
      <x:c r="AD161" s="918"/>
      <x:c r="AE161" s="918"/>
      <x:c r="AF161" s="918"/>
      <x:c r="AG161" s="1232">
        <x:v>121</x:v>
      </x:c>
      <x:c r="AH161" s="1211">
        <x:v>0.81</x:v>
      </x:c>
      <x:c r="AI161" s="918"/>
      <x:c r="AJ161" s="918"/>
      <x:c r="AK161" s="918"/>
    </x:row>
    <x:row r="162">
      <x:c r="A162" s="918"/>
      <x:c r="B162" s="918"/>
      <x:c r="C162" s="918"/>
      <x:c r="D162" s="918"/>
      <x:c r="E162" s="918"/>
      <x:c r="F162" s="918"/>
      <x:c r="G162" s="918"/>
      <x:c r="H162" s="918"/>
      <x:c r="I162" s="918"/>
      <x:c r="J162" s="918"/>
      <x:c r="K162" s="918"/>
      <x:c r="L162" s="918"/>
      <x:c r="M162" s="918"/>
      <x:c r="N162" s="918"/>
      <x:c r="O162" s="918"/>
      <x:c r="P162" s="918"/>
      <x:c r="Q162" s="987">
        <x:v>154</x:v>
      </x:c>
      <x:c r="R162" s="988"/>
      <x:c r="S162" s="985"/>
      <x:c r="T162" s="988"/>
      <x:c r="U162" s="988"/>
      <x:c r="V162" s="988"/>
      <x:c r="W162" s="918"/>
      <x:c r="X162" s="918"/>
      <x:c r="Y162" s="918"/>
      <x:c r="Z162" s="918"/>
      <x:c r="AA162" s="918"/>
      <x:c r="AB162" s="918"/>
      <x:c r="AC162" s="918"/>
      <x:c r="AD162" s="918"/>
      <x:c r="AE162" s="918"/>
      <x:c r="AF162" s="918"/>
      <x:c r="AG162" s="1232">
        <x:v>122</x:v>
      </x:c>
      <x:c r="AH162" s="1211">
        <x:v>0.81</x:v>
      </x:c>
      <x:c r="AI162" s="918"/>
      <x:c r="AJ162" s="918"/>
      <x:c r="AK162" s="918"/>
    </x:row>
    <x:row r="163" ht="15">
      <x:c r="A163" s="918"/>
      <x:c r="B163" s="918"/>
      <x:c r="C163" s="918"/>
      <x:c r="D163" s="918"/>
      <x:c r="E163" s="918"/>
      <x:c r="F163" s="918"/>
      <x:c r="G163" s="918"/>
      <x:c r="H163" s="918"/>
      <x:c r="I163" s="918"/>
      <x:c r="J163" s="918"/>
      <x:c r="K163" s="918"/>
      <x:c r="L163" s="918"/>
      <x:c r="M163" s="918"/>
      <x:c r="N163" s="918"/>
      <x:c r="O163" s="918"/>
      <x:c r="P163" s="918"/>
      <x:c r="Q163" s="987">
        <x:v>155</x:v>
      </x:c>
      <x:c r="R163" s="988"/>
      <x:c r="S163" s="985"/>
      <x:c r="T163" s="988"/>
      <x:c r="U163" s="988"/>
      <x:c r="V163" s="988"/>
      <x:c r="W163" s="918"/>
      <x:c r="X163" s="918"/>
      <x:c r="Y163" s="918"/>
      <x:c r="Z163" s="918"/>
      <x:c r="AA163" s="918"/>
      <x:c r="AB163" s="918"/>
      <x:c r="AC163" s="918"/>
      <x:c r="AD163" s="918"/>
      <x:c r="AE163" s="918"/>
      <x:c r="AF163" s="918"/>
      <x:c r="AG163" s="1238">
        <x:v>123</x:v>
      </x:c>
      <x:c r="AH163" s="1211">
        <x:v>0.81</x:v>
      </x:c>
      <x:c r="AI163" s="918"/>
      <x:c r="AJ163" s="918"/>
      <x:c r="AK163" s="918"/>
    </x:row>
    <x:row r="164">
      <x:c r="A164" s="918"/>
      <x:c r="B164" s="918"/>
      <x:c r="C164" s="918"/>
      <x:c r="D164" s="918"/>
      <x:c r="E164" s="918"/>
      <x:c r="F164" s="918"/>
      <x:c r="G164" s="918"/>
      <x:c r="H164" s="918"/>
      <x:c r="I164" s="918"/>
      <x:c r="J164" s="918"/>
      <x:c r="K164" s="918"/>
      <x:c r="L164" s="918"/>
      <x:c r="M164" s="918"/>
      <x:c r="N164" s="918"/>
      <x:c r="O164" s="918"/>
      <x:c r="P164" s="918"/>
      <x:c r="Q164" s="987">
        <x:v>156</x:v>
      </x:c>
      <x:c r="R164" s="988"/>
      <x:c r="S164" s="985"/>
      <x:c r="T164" s="988"/>
      <x:c r="U164" s="988"/>
      <x:c r="V164" s="988"/>
      <x:c r="W164" s="918"/>
      <x:c r="X164" s="918"/>
      <x:c r="Y164" s="918"/>
      <x:c r="Z164" s="918"/>
      <x:c r="AA164" s="918"/>
      <x:c r="AB164" s="918"/>
      <x:c r="AC164" s="918"/>
      <x:c r="AD164" s="918"/>
      <x:c r="AE164" s="918"/>
      <x:c r="AF164" s="918"/>
      <x:c r="AG164" s="1232">
        <x:v>124</x:v>
      </x:c>
      <x:c r="AH164" s="1211">
        <x:v>0.81</x:v>
      </x:c>
      <x:c r="AI164" s="918"/>
      <x:c r="AJ164" s="918"/>
      <x:c r="AK164" s="918"/>
    </x:row>
    <x:row r="165">
      <x:c r="A165" s="918"/>
      <x:c r="B165" s="918"/>
      <x:c r="C165" s="918"/>
      <x:c r="D165" s="918"/>
      <x:c r="E165" s="918"/>
      <x:c r="F165" s="918"/>
      <x:c r="G165" s="918"/>
      <x:c r="H165" s="918"/>
      <x:c r="I165" s="918"/>
      <x:c r="J165" s="918"/>
      <x:c r="K165" s="918"/>
      <x:c r="L165" s="918"/>
      <x:c r="M165" s="918"/>
      <x:c r="N165" s="918"/>
      <x:c r="O165" s="918"/>
      <x:c r="P165" s="918"/>
      <x:c r="Q165" s="987">
        <x:v>157</x:v>
      </x:c>
      <x:c r="R165" s="988"/>
      <x:c r="S165" s="985"/>
      <x:c r="T165" s="988"/>
      <x:c r="U165" s="988"/>
      <x:c r="V165" s="988"/>
      <x:c r="W165" s="918"/>
      <x:c r="X165" s="918"/>
      <x:c r="Y165" s="918"/>
      <x:c r="Z165" s="918"/>
      <x:c r="AA165" s="918"/>
      <x:c r="AB165" s="918"/>
      <x:c r="AC165" s="918"/>
      <x:c r="AD165" s="918"/>
      <x:c r="AE165" s="918"/>
      <x:c r="AF165" s="918"/>
      <x:c r="AG165" s="1232">
        <x:v>125</x:v>
      </x:c>
      <x:c r="AH165" s="1211">
        <x:v>0.81</x:v>
      </x:c>
      <x:c r="AI165" s="918"/>
      <x:c r="AJ165" s="918"/>
      <x:c r="AK165" s="918"/>
    </x:row>
    <x:row r="166">
      <x:c r="A166" s="918"/>
      <x:c r="B166" s="918"/>
      <x:c r="C166" s="918"/>
      <x:c r="D166" s="918"/>
      <x:c r="E166" s="918"/>
      <x:c r="F166" s="918"/>
      <x:c r="G166" s="918"/>
      <x:c r="H166" s="918"/>
      <x:c r="I166" s="918"/>
      <x:c r="J166" s="918"/>
      <x:c r="K166" s="918"/>
      <x:c r="L166" s="918"/>
      <x:c r="M166" s="918"/>
      <x:c r="N166" s="918"/>
      <x:c r="O166" s="918"/>
      <x:c r="P166" s="918"/>
      <x:c r="Q166" s="987">
        <x:v>158</x:v>
      </x:c>
      <x:c r="R166" s="988"/>
      <x:c r="S166" s="985"/>
      <x:c r="T166" s="988"/>
      <x:c r="U166" s="988"/>
      <x:c r="V166" s="988"/>
      <x:c r="W166" s="918"/>
      <x:c r="X166" s="918"/>
      <x:c r="Y166" s="918"/>
      <x:c r="Z166" s="918"/>
      <x:c r="AA166" s="918"/>
      <x:c r="AB166" s="918"/>
      <x:c r="AC166" s="918"/>
      <x:c r="AD166" s="918"/>
      <x:c r="AE166" s="918"/>
      <x:c r="AF166" s="918"/>
      <x:c r="AG166" s="1232">
        <x:v>126</x:v>
      </x:c>
      <x:c r="AH166" s="1211">
        <x:v>0.81</x:v>
      </x:c>
      <x:c r="AI166" s="918"/>
      <x:c r="AJ166" s="918"/>
      <x:c r="AK166" s="918"/>
    </x:row>
    <x:row r="167" ht="15">
      <x:c r="A167" s="918"/>
      <x:c r="B167" s="918"/>
      <x:c r="C167" s="918"/>
      <x:c r="D167" s="918"/>
      <x:c r="E167" s="918"/>
      <x:c r="F167" s="918"/>
      <x:c r="G167" s="918"/>
      <x:c r="H167" s="918"/>
      <x:c r="I167" s="918"/>
      <x:c r="J167" s="918"/>
      <x:c r="K167" s="918"/>
      <x:c r="L167" s="918"/>
      <x:c r="M167" s="918"/>
      <x:c r="N167" s="918"/>
      <x:c r="O167" s="918"/>
      <x:c r="P167" s="918"/>
      <x:c r="Q167" s="987">
        <x:v>159</x:v>
      </x:c>
      <x:c r="R167" s="988"/>
      <x:c r="S167" s="985"/>
      <x:c r="T167" s="988"/>
      <x:c r="U167" s="988"/>
      <x:c r="V167" s="988"/>
      <x:c r="W167" s="918"/>
      <x:c r="X167" s="918"/>
      <x:c r="Y167" s="918"/>
      <x:c r="Z167" s="918"/>
      <x:c r="AA167" s="918"/>
      <x:c r="AB167" s="918"/>
      <x:c r="AC167" s="918"/>
      <x:c r="AD167" s="918"/>
      <x:c r="AE167" s="918"/>
      <x:c r="AF167" s="918"/>
      <x:c r="AG167" s="1238">
        <x:v>127</x:v>
      </x:c>
      <x:c r="AH167" s="1211">
        <x:v>0.81</x:v>
      </x:c>
      <x:c r="AI167" s="918"/>
      <x:c r="AJ167" s="918"/>
      <x:c r="AK167" s="918"/>
    </x:row>
    <x:row r="168">
      <x:c r="A168" s="918"/>
      <x:c r="B168" s="918"/>
      <x:c r="C168" s="918"/>
      <x:c r="D168" s="918"/>
      <x:c r="E168" s="918"/>
      <x:c r="F168" s="918"/>
      <x:c r="G168" s="918"/>
      <x:c r="H168" s="918"/>
      <x:c r="I168" s="918"/>
      <x:c r="J168" s="918"/>
      <x:c r="K168" s="918"/>
      <x:c r="L168" s="918"/>
      <x:c r="M168" s="918"/>
      <x:c r="N168" s="918"/>
      <x:c r="O168" s="918"/>
      <x:c r="P168" s="918"/>
      <x:c r="Q168" s="987">
        <x:v>160</x:v>
      </x:c>
      <x:c r="R168" s="988"/>
      <x:c r="S168" s="985"/>
      <x:c r="T168" s="988"/>
      <x:c r="U168" s="988"/>
      <x:c r="V168" s="988"/>
      <x:c r="W168" s="918"/>
      <x:c r="X168" s="918"/>
      <x:c r="Y168" s="918"/>
      <x:c r="Z168" s="918"/>
      <x:c r="AA168" s="918"/>
      <x:c r="AB168" s="918"/>
      <x:c r="AC168" s="918"/>
      <x:c r="AD168" s="918"/>
      <x:c r="AE168" s="918"/>
      <x:c r="AF168" s="918"/>
      <x:c r="AG168" s="1232">
        <x:v>128</x:v>
      </x:c>
      <x:c r="AH168" s="1211">
        <x:v>0.81</x:v>
      </x:c>
      <x:c r="AI168" s="918"/>
      <x:c r="AJ168" s="918"/>
      <x:c r="AK168" s="918"/>
    </x:row>
    <x:row r="169">
      <x:c r="A169" s="918"/>
      <x:c r="B169" s="918"/>
      <x:c r="C169" s="918"/>
      <x:c r="D169" s="918"/>
      <x:c r="E169" s="918"/>
      <x:c r="F169" s="918"/>
      <x:c r="G169" s="918"/>
      <x:c r="H169" s="918"/>
      <x:c r="I169" s="918"/>
      <x:c r="J169" s="918"/>
      <x:c r="K169" s="918"/>
      <x:c r="L169" s="918"/>
      <x:c r="M169" s="918"/>
      <x:c r="N169" s="918"/>
      <x:c r="O169" s="918"/>
      <x:c r="P169" s="918"/>
      <x:c r="Q169" s="987">
        <x:v>161</x:v>
      </x:c>
      <x:c r="R169" s="988"/>
      <x:c r="S169" s="985"/>
      <x:c r="T169" s="988"/>
      <x:c r="U169" s="988"/>
      <x:c r="V169" s="988"/>
      <x:c r="W169" s="918"/>
      <x:c r="X169" s="918"/>
      <x:c r="Y169" s="918"/>
      <x:c r="Z169" s="918"/>
      <x:c r="AA169" s="918"/>
      <x:c r="AB169" s="918"/>
      <x:c r="AC169" s="918"/>
      <x:c r="AD169" s="918"/>
      <x:c r="AE169" s="918"/>
      <x:c r="AF169" s="918"/>
      <x:c r="AG169" s="1232">
        <x:v>129</x:v>
      </x:c>
      <x:c r="AH169" s="1211">
        <x:v>0.81</x:v>
      </x:c>
      <x:c r="AI169" s="918"/>
      <x:c r="AJ169" s="918"/>
      <x:c r="AK169" s="918"/>
    </x:row>
    <x:row r="170">
      <x:c r="A170" s="918"/>
      <x:c r="B170" s="918"/>
      <x:c r="C170" s="918"/>
      <x:c r="D170" s="918"/>
      <x:c r="E170" s="918"/>
      <x:c r="F170" s="918"/>
      <x:c r="G170" s="918"/>
      <x:c r="H170" s="918"/>
      <x:c r="I170" s="918"/>
      <x:c r="J170" s="918"/>
      <x:c r="K170" s="918"/>
      <x:c r="L170" s="918"/>
      <x:c r="M170" s="918"/>
      <x:c r="N170" s="918"/>
      <x:c r="O170" s="918"/>
      <x:c r="P170" s="918"/>
      <x:c r="Q170" s="987">
        <x:v>162</x:v>
      </x:c>
      <x:c r="R170" s="988"/>
      <x:c r="S170" s="985"/>
      <x:c r="T170" s="988"/>
      <x:c r="U170" s="988"/>
      <x:c r="V170" s="988"/>
      <x:c r="W170" s="918"/>
      <x:c r="X170" s="918"/>
      <x:c r="Y170" s="918"/>
      <x:c r="Z170" s="918"/>
      <x:c r="AA170" s="918"/>
      <x:c r="AB170" s="918"/>
      <x:c r="AC170" s="918"/>
      <x:c r="AD170" s="918"/>
      <x:c r="AE170" s="918"/>
      <x:c r="AF170" s="918"/>
      <x:c r="AG170" s="1232">
        <x:v>130</x:v>
      </x:c>
      <x:c r="AH170" s="1211">
        <x:v>0.81</x:v>
      </x:c>
      <x:c r="AI170" s="918"/>
      <x:c r="AJ170" s="918"/>
      <x:c r="AK170" s="918"/>
    </x:row>
    <x:row r="171" ht="15">
      <x:c r="A171" s="918"/>
      <x:c r="B171" s="918"/>
      <x:c r="C171" s="918"/>
      <x:c r="D171" s="918"/>
      <x:c r="E171" s="918"/>
      <x:c r="F171" s="918"/>
      <x:c r="G171" s="918"/>
      <x:c r="H171" s="918"/>
      <x:c r="I171" s="918"/>
      <x:c r="J171" s="918"/>
      <x:c r="K171" s="918"/>
      <x:c r="L171" s="918"/>
      <x:c r="M171" s="918"/>
      <x:c r="N171" s="918"/>
      <x:c r="O171" s="918"/>
      <x:c r="P171" s="918"/>
      <x:c r="Q171" s="987">
        <x:v>163</x:v>
      </x:c>
      <x:c r="R171" s="988"/>
      <x:c r="S171" s="985"/>
      <x:c r="T171" s="988"/>
      <x:c r="U171" s="988"/>
      <x:c r="V171" s="988"/>
      <x:c r="W171" s="918"/>
      <x:c r="X171" s="918"/>
      <x:c r="Y171" s="918"/>
      <x:c r="Z171" s="918"/>
      <x:c r="AA171" s="918"/>
      <x:c r="AB171" s="918"/>
      <x:c r="AC171" s="918"/>
      <x:c r="AD171" s="918"/>
      <x:c r="AE171" s="918"/>
      <x:c r="AF171" s="918"/>
      <x:c r="AG171" s="1238">
        <x:v>131</x:v>
      </x:c>
      <x:c r="AH171" s="1211">
        <x:v>0.81</x:v>
      </x:c>
      <x:c r="AI171" s="918"/>
      <x:c r="AJ171" s="918"/>
      <x:c r="AK171" s="918"/>
    </x:row>
    <x:row r="172">
      <x:c r="A172" s="918"/>
      <x:c r="B172" s="918"/>
      <x:c r="C172" s="918"/>
      <x:c r="D172" s="918"/>
      <x:c r="E172" s="918"/>
      <x:c r="F172" s="918"/>
      <x:c r="G172" s="918"/>
      <x:c r="H172" s="918"/>
      <x:c r="I172" s="918"/>
      <x:c r="J172" s="918"/>
      <x:c r="K172" s="918"/>
      <x:c r="L172" s="918"/>
      <x:c r="M172" s="918"/>
      <x:c r="N172" s="918"/>
      <x:c r="O172" s="918"/>
      <x:c r="P172" s="918"/>
      <x:c r="Q172" s="987">
        <x:v>164</x:v>
      </x:c>
      <x:c r="R172" s="988"/>
      <x:c r="S172" s="985"/>
      <x:c r="T172" s="988"/>
      <x:c r="U172" s="988"/>
      <x:c r="V172" s="988"/>
      <x:c r="W172" s="918"/>
      <x:c r="X172" s="918"/>
      <x:c r="Y172" s="918"/>
      <x:c r="Z172" s="918"/>
      <x:c r="AA172" s="918"/>
      <x:c r="AB172" s="918"/>
      <x:c r="AC172" s="918"/>
      <x:c r="AD172" s="918"/>
      <x:c r="AE172" s="918"/>
      <x:c r="AF172" s="918"/>
      <x:c r="AG172" s="1232">
        <x:v>132</x:v>
      </x:c>
      <x:c r="AH172" s="1211">
        <x:v>0.81</x:v>
      </x:c>
      <x:c r="AI172" s="918"/>
      <x:c r="AJ172" s="918"/>
      <x:c r="AK172" s="918"/>
    </x:row>
    <x:row r="173">
      <x:c r="A173" s="918"/>
      <x:c r="B173" s="918"/>
      <x:c r="C173" s="918"/>
      <x:c r="D173" s="918"/>
      <x:c r="E173" s="918"/>
      <x:c r="F173" s="918"/>
      <x:c r="G173" s="918"/>
      <x:c r="H173" s="918"/>
      <x:c r="I173" s="918"/>
      <x:c r="J173" s="918"/>
      <x:c r="K173" s="918"/>
      <x:c r="L173" s="918"/>
      <x:c r="M173" s="918"/>
      <x:c r="N173" s="918"/>
      <x:c r="O173" s="918"/>
      <x:c r="P173" s="918"/>
      <x:c r="Q173" s="987">
        <x:v>165</x:v>
      </x:c>
      <x:c r="R173" s="988"/>
      <x:c r="S173" s="985"/>
      <x:c r="T173" s="988"/>
      <x:c r="U173" s="988"/>
      <x:c r="V173" s="988"/>
      <x:c r="W173" s="918"/>
      <x:c r="X173" s="918"/>
      <x:c r="Y173" s="918"/>
      <x:c r="Z173" s="918"/>
      <x:c r="AA173" s="918"/>
      <x:c r="AB173" s="918"/>
      <x:c r="AC173" s="918"/>
      <x:c r="AD173" s="918"/>
      <x:c r="AE173" s="918"/>
      <x:c r="AF173" s="918"/>
      <x:c r="AG173" s="1232">
        <x:v>133</x:v>
      </x:c>
      <x:c r="AH173" s="1211">
        <x:v>0.81</x:v>
      </x:c>
      <x:c r="AI173" s="918"/>
      <x:c r="AJ173" s="918"/>
      <x:c r="AK173" s="918"/>
    </x:row>
    <x:row r="174">
      <x:c r="A174" s="918"/>
      <x:c r="B174" s="918"/>
      <x:c r="C174" s="918"/>
      <x:c r="D174" s="918"/>
      <x:c r="E174" s="918"/>
      <x:c r="F174" s="918"/>
      <x:c r="G174" s="918"/>
      <x:c r="H174" s="918"/>
      <x:c r="I174" s="918"/>
      <x:c r="J174" s="918"/>
      <x:c r="K174" s="918"/>
      <x:c r="L174" s="918"/>
      <x:c r="M174" s="918"/>
      <x:c r="N174" s="918"/>
      <x:c r="O174" s="918"/>
      <x:c r="P174" s="918"/>
      <x:c r="Q174" s="987">
        <x:v>166</x:v>
      </x:c>
      <x:c r="R174" s="988"/>
      <x:c r="S174" s="985"/>
      <x:c r="T174" s="988"/>
      <x:c r="U174" s="988"/>
      <x:c r="V174" s="988"/>
      <x:c r="W174" s="918"/>
      <x:c r="X174" s="918"/>
      <x:c r="Y174" s="918"/>
      <x:c r="Z174" s="918"/>
      <x:c r="AA174" s="918"/>
      <x:c r="AB174" s="918"/>
      <x:c r="AC174" s="918"/>
      <x:c r="AD174" s="918"/>
      <x:c r="AE174" s="918"/>
      <x:c r="AF174" s="918"/>
      <x:c r="AG174" s="918"/>
      <x:c r="AH174" s="918"/>
      <x:c r="AI174" s="918"/>
      <x:c r="AJ174" s="918"/>
      <x:c r="AK174" s="918"/>
    </x:row>
    <x:row r="175">
      <x:c r="A175" s="918"/>
      <x:c r="B175" s="918"/>
      <x:c r="C175" s="918"/>
      <x:c r="D175" s="918"/>
      <x:c r="E175" s="918"/>
      <x:c r="F175" s="918"/>
      <x:c r="G175" s="918"/>
      <x:c r="H175" s="918"/>
      <x:c r="I175" s="918"/>
      <x:c r="J175" s="918"/>
      <x:c r="K175" s="918"/>
      <x:c r="L175" s="918"/>
      <x:c r="M175" s="918"/>
      <x:c r="N175" s="918"/>
      <x:c r="O175" s="918"/>
      <x:c r="P175" s="918"/>
      <x:c r="Q175" s="987">
        <x:v>167</x:v>
      </x:c>
      <x:c r="R175" s="988"/>
      <x:c r="S175" s="985"/>
      <x:c r="T175" s="988"/>
      <x:c r="U175" s="988"/>
      <x:c r="V175" s="988"/>
      <x:c r="W175" s="918"/>
      <x:c r="X175" s="918"/>
      <x:c r="Y175" s="918"/>
      <x:c r="Z175" s="918"/>
      <x:c r="AA175" s="918"/>
      <x:c r="AB175" s="918"/>
      <x:c r="AC175" s="918"/>
      <x:c r="AD175" s="918"/>
      <x:c r="AE175" s="918"/>
      <x:c r="AF175" s="918"/>
      <x:c r="AG175" s="918"/>
      <x:c r="AH175" s="918"/>
      <x:c r="AI175" s="918"/>
      <x:c r="AJ175" s="918"/>
      <x:c r="AK175" s="918"/>
    </x:row>
    <x:row r="176">
      <x:c r="A176" s="918"/>
      <x:c r="B176" s="918"/>
      <x:c r="C176" s="918"/>
      <x:c r="D176" s="918"/>
      <x:c r="E176" s="918"/>
      <x:c r="F176" s="918"/>
      <x:c r="G176" s="918"/>
      <x:c r="H176" s="918"/>
      <x:c r="I176" s="918"/>
      <x:c r="J176" s="918"/>
      <x:c r="K176" s="918"/>
      <x:c r="L176" s="918"/>
      <x:c r="M176" s="918"/>
      <x:c r="N176" s="918"/>
      <x:c r="O176" s="918"/>
      <x:c r="P176" s="918"/>
      <x:c r="Q176" s="987">
        <x:v>168</x:v>
      </x:c>
      <x:c r="R176" s="988"/>
      <x:c r="S176" s="985"/>
      <x:c r="T176" s="988"/>
      <x:c r="U176" s="988"/>
      <x:c r="V176" s="988"/>
      <x:c r="W176" s="918"/>
      <x:c r="X176" s="918"/>
      <x:c r="Y176" s="918"/>
      <x:c r="Z176" s="918"/>
      <x:c r="AA176" s="918"/>
      <x:c r="AB176" s="918"/>
      <x:c r="AC176" s="918"/>
      <x:c r="AD176" s="918"/>
      <x:c r="AE176" s="918"/>
      <x:c r="AF176" s="918"/>
      <x:c r="AG176" s="918"/>
      <x:c r="AH176" s="918"/>
      <x:c r="AI176" s="918"/>
      <x:c r="AJ176" s="918"/>
      <x:c r="AK176" s="918"/>
    </x:row>
    <x:row r="177">
      <x:c r="A177" s="918"/>
      <x:c r="B177" s="918"/>
      <x:c r="C177" s="918"/>
      <x:c r="D177" s="918"/>
      <x:c r="E177" s="918"/>
      <x:c r="F177" s="918"/>
      <x:c r="G177" s="918"/>
      <x:c r="H177" s="918"/>
      <x:c r="I177" s="918"/>
      <x:c r="J177" s="918"/>
      <x:c r="K177" s="918"/>
      <x:c r="L177" s="918"/>
      <x:c r="M177" s="918"/>
      <x:c r="N177" s="918"/>
      <x:c r="O177" s="918"/>
      <x:c r="P177" s="918"/>
      <x:c r="Q177" s="987">
        <x:v>169</x:v>
      </x:c>
      <x:c r="R177" s="988"/>
      <x:c r="S177" s="985"/>
      <x:c r="T177" s="988"/>
      <x:c r="U177" s="988"/>
      <x:c r="V177" s="988"/>
      <x:c r="W177" s="918"/>
      <x:c r="X177" s="918"/>
      <x:c r="Y177" s="918"/>
      <x:c r="Z177" s="918"/>
      <x:c r="AA177" s="918"/>
      <x:c r="AB177" s="918"/>
      <x:c r="AC177" s="918"/>
      <x:c r="AD177" s="918"/>
      <x:c r="AE177" s="918"/>
      <x:c r="AF177" s="918"/>
      <x:c r="AG177" s="918"/>
      <x:c r="AH177" s="918"/>
      <x:c r="AI177" s="918"/>
      <x:c r="AJ177" s="918"/>
      <x:c r="AK177" s="918"/>
    </x:row>
    <x:row r="178">
      <x:c r="A178" s="918"/>
      <x:c r="B178" s="918"/>
      <x:c r="C178" s="918"/>
      <x:c r="D178" s="918"/>
      <x:c r="E178" s="918"/>
      <x:c r="F178" s="918"/>
      <x:c r="G178" s="918"/>
      <x:c r="H178" s="918"/>
      <x:c r="I178" s="918"/>
      <x:c r="J178" s="918"/>
      <x:c r="K178" s="918"/>
      <x:c r="L178" s="918"/>
      <x:c r="M178" s="918"/>
      <x:c r="N178" s="918"/>
      <x:c r="O178" s="918"/>
      <x:c r="P178" s="918"/>
      <x:c r="Q178" s="987">
        <x:v>170</x:v>
      </x:c>
      <x:c r="R178" s="988"/>
      <x:c r="S178" s="985"/>
      <x:c r="T178" s="988"/>
      <x:c r="U178" s="988"/>
      <x:c r="V178" s="988"/>
      <x:c r="W178" s="918"/>
      <x:c r="X178" s="918"/>
      <x:c r="Y178" s="918"/>
      <x:c r="Z178" s="918"/>
      <x:c r="AA178" s="918"/>
      <x:c r="AB178" s="918"/>
      <x:c r="AC178" s="918"/>
      <x:c r="AD178" s="918"/>
      <x:c r="AE178" s="918"/>
      <x:c r="AF178" s="918"/>
      <x:c r="AG178" s="918"/>
      <x:c r="AH178" s="918"/>
      <x:c r="AI178" s="918"/>
      <x:c r="AJ178" s="918"/>
      <x:c r="AK178" s="918"/>
    </x:row>
    <x:row r="179">
      <x:c r="A179" s="918"/>
      <x:c r="B179" s="918"/>
      <x:c r="C179" s="918"/>
      <x:c r="D179" s="918"/>
      <x:c r="E179" s="918"/>
      <x:c r="F179" s="918"/>
      <x:c r="G179" s="918"/>
      <x:c r="H179" s="918"/>
      <x:c r="I179" s="918"/>
      <x:c r="J179" s="918"/>
      <x:c r="K179" s="918"/>
      <x:c r="L179" s="918"/>
      <x:c r="M179" s="918"/>
      <x:c r="N179" s="918"/>
      <x:c r="O179" s="918"/>
      <x:c r="P179" s="918"/>
      <x:c r="Q179" s="987">
        <x:v>171</x:v>
      </x:c>
      <x:c r="R179" s="988"/>
      <x:c r="S179" s="985"/>
      <x:c r="T179" s="988"/>
      <x:c r="U179" s="988"/>
      <x:c r="V179" s="988"/>
      <x:c r="W179" s="918"/>
      <x:c r="X179" s="918"/>
      <x:c r="Y179" s="918"/>
      <x:c r="Z179" s="918"/>
      <x:c r="AA179" s="918"/>
      <x:c r="AB179" s="918"/>
      <x:c r="AC179" s="918"/>
      <x:c r="AD179" s="918"/>
      <x:c r="AE179" s="918"/>
      <x:c r="AF179" s="918"/>
      <x:c r="AG179" s="918"/>
      <x:c r="AH179" s="918"/>
      <x:c r="AI179" s="918"/>
      <x:c r="AJ179" s="918"/>
      <x:c r="AK179" s="918"/>
    </x:row>
    <x:row r="180">
      <x:c r="A180" s="918"/>
      <x:c r="B180" s="918"/>
      <x:c r="C180" s="918"/>
      <x:c r="D180" s="918"/>
      <x:c r="E180" s="918"/>
      <x:c r="F180" s="918"/>
      <x:c r="G180" s="918"/>
      <x:c r="H180" s="918"/>
      <x:c r="I180" s="918"/>
      <x:c r="J180" s="918"/>
      <x:c r="K180" s="918"/>
      <x:c r="L180" s="918"/>
      <x:c r="M180" s="918"/>
      <x:c r="N180" s="918"/>
      <x:c r="O180" s="918"/>
      <x:c r="P180" s="918"/>
      <x:c r="Q180" s="987">
        <x:v>172</x:v>
      </x:c>
      <x:c r="R180" s="988"/>
      <x:c r="S180" s="985"/>
      <x:c r="T180" s="988"/>
      <x:c r="U180" s="988"/>
      <x:c r="V180" s="988"/>
      <x:c r="W180" s="918"/>
      <x:c r="X180" s="918"/>
      <x:c r="Y180" s="918"/>
      <x:c r="Z180" s="918"/>
      <x:c r="AA180" s="918"/>
      <x:c r="AB180" s="918"/>
      <x:c r="AC180" s="918"/>
      <x:c r="AD180" s="918"/>
      <x:c r="AE180" s="918"/>
      <x:c r="AF180" s="918"/>
      <x:c r="AG180" s="918"/>
      <x:c r="AH180" s="918"/>
      <x:c r="AI180" s="918"/>
      <x:c r="AJ180" s="918"/>
      <x:c r="AK180" s="918"/>
    </x:row>
    <x:row r="181">
      <x:c r="A181" s="918"/>
      <x:c r="B181" s="918"/>
      <x:c r="C181" s="918"/>
      <x:c r="D181" s="918"/>
      <x:c r="E181" s="918"/>
      <x:c r="F181" s="918"/>
      <x:c r="G181" s="918"/>
      <x:c r="H181" s="918"/>
      <x:c r="I181" s="918"/>
      <x:c r="J181" s="918"/>
      <x:c r="K181" s="918"/>
      <x:c r="L181" s="918"/>
      <x:c r="M181" s="918"/>
      <x:c r="N181" s="918"/>
      <x:c r="O181" s="918"/>
      <x:c r="P181" s="918"/>
      <x:c r="Q181" s="987">
        <x:v>173</x:v>
      </x:c>
      <x:c r="R181" s="988"/>
      <x:c r="S181" s="985"/>
      <x:c r="T181" s="988"/>
      <x:c r="U181" s="988"/>
      <x:c r="V181" s="988"/>
      <x:c r="W181" s="918"/>
      <x:c r="X181" s="918"/>
      <x:c r="Y181" s="918"/>
      <x:c r="Z181" s="918"/>
      <x:c r="AA181" s="918"/>
      <x:c r="AB181" s="918"/>
      <x:c r="AC181" s="918"/>
      <x:c r="AD181" s="918"/>
      <x:c r="AE181" s="918"/>
      <x:c r="AF181" s="918"/>
      <x:c r="AG181" s="918"/>
      <x:c r="AH181" s="918"/>
      <x:c r="AI181" s="918"/>
      <x:c r="AJ181" s="918"/>
      <x:c r="AK181" s="918"/>
    </x:row>
    <x:row r="182">
      <x:c r="A182" s="918"/>
      <x:c r="B182" s="918"/>
      <x:c r="C182" s="918"/>
      <x:c r="D182" s="918"/>
      <x:c r="E182" s="918"/>
      <x:c r="F182" s="918"/>
      <x:c r="G182" s="918"/>
      <x:c r="H182" s="918"/>
      <x:c r="I182" s="918"/>
      <x:c r="J182" s="918"/>
      <x:c r="K182" s="918"/>
      <x:c r="L182" s="918"/>
      <x:c r="M182" s="918"/>
      <x:c r="N182" s="918"/>
      <x:c r="O182" s="918"/>
      <x:c r="P182" s="918"/>
      <x:c r="Q182" s="987">
        <x:v>174</x:v>
      </x:c>
      <x:c r="R182" s="988"/>
      <x:c r="S182" s="985"/>
      <x:c r="T182" s="988"/>
      <x:c r="U182" s="988"/>
      <x:c r="V182" s="988"/>
      <x:c r="W182" s="918"/>
      <x:c r="X182" s="918"/>
      <x:c r="Y182" s="918"/>
      <x:c r="Z182" s="918"/>
      <x:c r="AA182" s="918"/>
      <x:c r="AB182" s="918"/>
      <x:c r="AC182" s="918"/>
      <x:c r="AD182" s="918"/>
      <x:c r="AE182" s="918"/>
      <x:c r="AF182" s="918"/>
      <x:c r="AG182" s="918"/>
      <x:c r="AH182" s="918"/>
      <x:c r="AI182" s="918"/>
      <x:c r="AJ182" s="918"/>
      <x:c r="AK182" s="918"/>
    </x:row>
    <x:row r="183">
      <x:c r="A183" s="918"/>
      <x:c r="B183" s="918"/>
      <x:c r="C183" s="918"/>
      <x:c r="D183" s="918"/>
      <x:c r="E183" s="918"/>
      <x:c r="F183" s="918"/>
      <x:c r="G183" s="918"/>
      <x:c r="H183" s="918"/>
      <x:c r="I183" s="918"/>
      <x:c r="J183" s="918"/>
      <x:c r="K183" s="918"/>
      <x:c r="L183" s="918"/>
      <x:c r="M183" s="918"/>
      <x:c r="N183" s="918"/>
      <x:c r="O183" s="918"/>
      <x:c r="P183" s="918"/>
      <x:c r="Q183" s="987">
        <x:v>175</x:v>
      </x:c>
      <x:c r="R183" s="988"/>
      <x:c r="S183" s="985"/>
      <x:c r="T183" s="988"/>
      <x:c r="U183" s="988"/>
      <x:c r="V183" s="988"/>
      <x:c r="W183" s="918"/>
      <x:c r="X183" s="918"/>
      <x:c r="Y183" s="918"/>
      <x:c r="Z183" s="918"/>
      <x:c r="AA183" s="918"/>
      <x:c r="AB183" s="918"/>
      <x:c r="AC183" s="918"/>
      <x:c r="AD183" s="918"/>
      <x:c r="AE183" s="918"/>
      <x:c r="AF183" s="918"/>
      <x:c r="AG183" s="918"/>
      <x:c r="AH183" s="918"/>
      <x:c r="AI183" s="918"/>
      <x:c r="AJ183" s="918"/>
      <x:c r="AK183" s="918"/>
    </x:row>
    <x:row r="184">
      <x:c r="A184" s="918"/>
      <x:c r="B184" s="918"/>
      <x:c r="C184" s="918"/>
      <x:c r="D184" s="918"/>
      <x:c r="E184" s="918"/>
      <x:c r="F184" s="918"/>
      <x:c r="G184" s="918"/>
      <x:c r="H184" s="918"/>
      <x:c r="I184" s="918"/>
      <x:c r="J184" s="918"/>
      <x:c r="K184" s="918"/>
      <x:c r="L184" s="918"/>
      <x:c r="M184" s="918"/>
      <x:c r="N184" s="918"/>
      <x:c r="O184" s="918"/>
      <x:c r="P184" s="918"/>
      <x:c r="Q184" s="987">
        <x:v>176</x:v>
      </x:c>
      <x:c r="R184" s="988"/>
      <x:c r="S184" s="985"/>
      <x:c r="T184" s="988"/>
      <x:c r="U184" s="988"/>
      <x:c r="V184" s="988"/>
      <x:c r="W184" s="918"/>
      <x:c r="X184" s="918"/>
      <x:c r="Y184" s="918"/>
      <x:c r="Z184" s="918"/>
      <x:c r="AA184" s="918"/>
      <x:c r="AB184" s="918"/>
      <x:c r="AC184" s="918"/>
      <x:c r="AD184" s="918"/>
      <x:c r="AE184" s="918"/>
      <x:c r="AF184" s="918"/>
      <x:c r="AG184" s="918"/>
      <x:c r="AH184" s="918"/>
      <x:c r="AI184" s="918"/>
      <x:c r="AJ184" s="918"/>
      <x:c r="AK184" s="918"/>
    </x:row>
    <x:row r="185">
      <x:c r="A185" s="918"/>
      <x:c r="B185" s="918"/>
      <x:c r="C185" s="918"/>
      <x:c r="D185" s="918"/>
      <x:c r="E185" s="918"/>
      <x:c r="F185" s="918"/>
      <x:c r="G185" s="918"/>
      <x:c r="H185" s="918"/>
      <x:c r="I185" s="918"/>
      <x:c r="J185" s="918"/>
      <x:c r="K185" s="918"/>
      <x:c r="L185" s="918"/>
      <x:c r="M185" s="918"/>
      <x:c r="N185" s="918"/>
      <x:c r="O185" s="918"/>
      <x:c r="P185" s="918"/>
      <x:c r="Q185" s="987">
        <x:v>177</x:v>
      </x:c>
      <x:c r="R185" s="988"/>
      <x:c r="S185" s="985"/>
      <x:c r="T185" s="988"/>
      <x:c r="U185" s="988"/>
      <x:c r="V185" s="988"/>
      <x:c r="W185" s="918"/>
      <x:c r="X185" s="918"/>
      <x:c r="Y185" s="918"/>
      <x:c r="Z185" s="918"/>
      <x:c r="AA185" s="918"/>
      <x:c r="AB185" s="918"/>
      <x:c r="AC185" s="918"/>
      <x:c r="AD185" s="918"/>
      <x:c r="AE185" s="918"/>
      <x:c r="AF185" s="918"/>
      <x:c r="AG185" s="918"/>
      <x:c r="AH185" s="918"/>
      <x:c r="AI185" s="918"/>
      <x:c r="AJ185" s="918"/>
      <x:c r="AK185" s="918"/>
    </x:row>
    <x:row r="186">
      <x:c r="A186" s="918"/>
      <x:c r="B186" s="918"/>
      <x:c r="C186" s="918"/>
      <x:c r="D186" s="918"/>
      <x:c r="E186" s="918"/>
      <x:c r="F186" s="918"/>
      <x:c r="G186" s="918"/>
      <x:c r="H186" s="918"/>
      <x:c r="I186" s="918"/>
      <x:c r="J186" s="918"/>
      <x:c r="K186" s="918"/>
      <x:c r="L186" s="918"/>
      <x:c r="M186" s="918"/>
      <x:c r="N186" s="918"/>
      <x:c r="O186" s="918"/>
      <x:c r="P186" s="918"/>
      <x:c r="Q186" s="987">
        <x:v>178</x:v>
      </x:c>
      <x:c r="R186" s="988"/>
      <x:c r="S186" s="985"/>
      <x:c r="T186" s="988"/>
      <x:c r="U186" s="988"/>
      <x:c r="V186" s="988"/>
      <x:c r="W186" s="918"/>
      <x:c r="X186" s="918"/>
      <x:c r="Y186" s="918"/>
      <x:c r="Z186" s="918"/>
      <x:c r="AA186" s="918"/>
      <x:c r="AB186" s="918"/>
      <x:c r="AC186" s="918"/>
      <x:c r="AD186" s="918"/>
      <x:c r="AE186" s="918"/>
      <x:c r="AF186" s="918"/>
      <x:c r="AG186" s="918"/>
      <x:c r="AH186" s="918"/>
      <x:c r="AI186" s="918"/>
      <x:c r="AJ186" s="918"/>
      <x:c r="AK186" s="918"/>
    </x:row>
    <x:row r="187">
      <x:c r="A187" s="918"/>
      <x:c r="B187" s="918"/>
      <x:c r="C187" s="918"/>
      <x:c r="D187" s="918"/>
      <x:c r="E187" s="918"/>
      <x:c r="F187" s="918"/>
      <x:c r="G187" s="918"/>
      <x:c r="H187" s="918"/>
      <x:c r="I187" s="918"/>
      <x:c r="J187" s="918"/>
      <x:c r="K187" s="918"/>
      <x:c r="L187" s="918"/>
      <x:c r="M187" s="918"/>
      <x:c r="N187" s="918"/>
      <x:c r="O187" s="918"/>
      <x:c r="P187" s="918"/>
      <x:c r="Q187" s="987">
        <x:v>179</x:v>
      </x:c>
      <x:c r="R187" s="988"/>
      <x:c r="S187" s="985"/>
      <x:c r="T187" s="988"/>
      <x:c r="U187" s="988"/>
      <x:c r="V187" s="988"/>
      <x:c r="W187" s="918"/>
      <x:c r="X187" s="918"/>
      <x:c r="Y187" s="918"/>
      <x:c r="Z187" s="918"/>
      <x:c r="AA187" s="918"/>
      <x:c r="AB187" s="918"/>
      <x:c r="AC187" s="918"/>
      <x:c r="AD187" s="918"/>
      <x:c r="AE187" s="918"/>
      <x:c r="AF187" s="918"/>
      <x:c r="AG187" s="918"/>
      <x:c r="AH187" s="918"/>
      <x:c r="AI187" s="918"/>
      <x:c r="AJ187" s="918"/>
      <x:c r="AK187" s="918"/>
    </x:row>
    <x:row r="188">
      <x:c r="A188" s="918"/>
      <x:c r="B188" s="918"/>
      <x:c r="C188" s="918"/>
      <x:c r="D188" s="918"/>
      <x:c r="E188" s="918"/>
      <x:c r="F188" s="918"/>
      <x:c r="G188" s="918"/>
      <x:c r="H188" s="918"/>
      <x:c r="I188" s="918"/>
      <x:c r="J188" s="918"/>
      <x:c r="K188" s="918"/>
      <x:c r="L188" s="918"/>
      <x:c r="M188" s="918"/>
      <x:c r="N188" s="918"/>
      <x:c r="O188" s="918"/>
      <x:c r="P188" s="918"/>
      <x:c r="Q188" s="987">
        <x:v>180</x:v>
      </x:c>
      <x:c r="R188" s="988"/>
      <x:c r="S188" s="985"/>
      <x:c r="T188" s="988"/>
      <x:c r="U188" s="988"/>
      <x:c r="V188" s="988"/>
      <x:c r="W188" s="918"/>
      <x:c r="X188" s="918"/>
      <x:c r="Y188" s="918"/>
      <x:c r="Z188" s="918"/>
      <x:c r="AA188" s="918"/>
      <x:c r="AB188" s="918"/>
      <x:c r="AC188" s="918"/>
      <x:c r="AD188" s="918"/>
      <x:c r="AE188" s="918"/>
      <x:c r="AF188" s="918"/>
      <x:c r="AG188" s="918"/>
      <x:c r="AH188" s="918"/>
      <x:c r="AI188" s="918"/>
      <x:c r="AJ188" s="918"/>
      <x:c r="AK188" s="918"/>
    </x:row>
    <x:row r="189">
      <x:c r="A189" s="918"/>
      <x:c r="B189" s="918"/>
      <x:c r="C189" s="918"/>
      <x:c r="D189" s="918"/>
      <x:c r="E189" s="918"/>
      <x:c r="F189" s="918"/>
      <x:c r="G189" s="918"/>
      <x:c r="H189" s="918"/>
      <x:c r="I189" s="918"/>
      <x:c r="J189" s="918"/>
      <x:c r="K189" s="918"/>
      <x:c r="L189" s="918"/>
      <x:c r="M189" s="918"/>
      <x:c r="N189" s="918"/>
      <x:c r="O189" s="918"/>
      <x:c r="P189" s="918"/>
      <x:c r="Q189" s="987">
        <x:v>181</x:v>
      </x:c>
      <x:c r="R189" s="988"/>
      <x:c r="S189" s="985"/>
      <x:c r="T189" s="988"/>
      <x:c r="U189" s="988"/>
      <x:c r="V189" s="988"/>
      <x:c r="W189" s="918"/>
      <x:c r="X189" s="918"/>
      <x:c r="Y189" s="918"/>
      <x:c r="Z189" s="918"/>
      <x:c r="AA189" s="918"/>
      <x:c r="AB189" s="918"/>
      <x:c r="AC189" s="918"/>
      <x:c r="AD189" s="918"/>
      <x:c r="AE189" s="918"/>
      <x:c r="AF189" s="918"/>
      <x:c r="AG189" s="918"/>
      <x:c r="AH189" s="918"/>
      <x:c r="AI189" s="918"/>
      <x:c r="AJ189" s="918"/>
      <x:c r="AK189" s="918"/>
    </x:row>
    <x:row r="190">
      <x:c r="A190" s="918"/>
      <x:c r="B190" s="918"/>
      <x:c r="C190" s="918"/>
      <x:c r="D190" s="918"/>
      <x:c r="E190" s="918"/>
      <x:c r="F190" s="918"/>
      <x:c r="G190" s="918"/>
      <x:c r="H190" s="918"/>
      <x:c r="I190" s="918"/>
      <x:c r="J190" s="918"/>
      <x:c r="K190" s="918"/>
      <x:c r="L190" s="918"/>
      <x:c r="M190" s="918"/>
      <x:c r="N190" s="918"/>
      <x:c r="O190" s="918"/>
      <x:c r="P190" s="918"/>
      <x:c r="Q190" s="987">
        <x:v>182</x:v>
      </x:c>
      <x:c r="R190" s="988"/>
      <x:c r="S190" s="985"/>
      <x:c r="T190" s="988"/>
      <x:c r="U190" s="988"/>
      <x:c r="V190" s="988"/>
      <x:c r="W190" s="918"/>
      <x:c r="X190" s="918"/>
      <x:c r="Y190" s="918"/>
      <x:c r="Z190" s="918"/>
      <x:c r="AA190" s="918"/>
      <x:c r="AB190" s="918"/>
      <x:c r="AC190" s="918"/>
      <x:c r="AD190" s="918"/>
      <x:c r="AE190" s="918"/>
      <x:c r="AF190" s="918"/>
      <x:c r="AG190" s="918"/>
      <x:c r="AH190" s="918"/>
      <x:c r="AI190" s="918"/>
      <x:c r="AJ190" s="918"/>
      <x:c r="AK190" s="918"/>
    </x:row>
    <x:row r="191">
      <x:c r="A191" s="918"/>
      <x:c r="B191" s="918"/>
      <x:c r="C191" s="918"/>
      <x:c r="D191" s="918"/>
      <x:c r="E191" s="918"/>
      <x:c r="F191" s="918"/>
      <x:c r="G191" s="918"/>
      <x:c r="H191" s="918"/>
      <x:c r="I191" s="918"/>
      <x:c r="J191" s="918"/>
      <x:c r="K191" s="918"/>
      <x:c r="L191" s="918"/>
      <x:c r="M191" s="918"/>
      <x:c r="N191" s="918"/>
      <x:c r="O191" s="918"/>
      <x:c r="P191" s="918"/>
      <x:c r="Q191" s="987">
        <x:v>183</x:v>
      </x:c>
      <x:c r="R191" s="988"/>
      <x:c r="S191" s="985"/>
      <x:c r="T191" s="988"/>
      <x:c r="U191" s="988"/>
      <x:c r="V191" s="988"/>
      <x:c r="W191" s="918"/>
      <x:c r="X191" s="918"/>
      <x:c r="Y191" s="918"/>
      <x:c r="Z191" s="918"/>
      <x:c r="AA191" s="918"/>
      <x:c r="AB191" s="918"/>
      <x:c r="AC191" s="918"/>
      <x:c r="AD191" s="918"/>
      <x:c r="AE191" s="918"/>
      <x:c r="AF191" s="918"/>
      <x:c r="AG191" s="918"/>
      <x:c r="AH191" s="918"/>
      <x:c r="AI191" s="918"/>
      <x:c r="AJ191" s="918"/>
      <x:c r="AK191" s="918"/>
    </x:row>
    <x:row r="192">
      <x:c r="A192" s="918"/>
      <x:c r="B192" s="918"/>
      <x:c r="C192" s="918"/>
      <x:c r="D192" s="918"/>
      <x:c r="E192" s="918"/>
      <x:c r="F192" s="918"/>
      <x:c r="G192" s="918"/>
      <x:c r="H192" s="918"/>
      <x:c r="I192" s="918"/>
      <x:c r="J192" s="918"/>
      <x:c r="K192" s="918"/>
      <x:c r="L192" s="918"/>
      <x:c r="M192" s="918"/>
      <x:c r="N192" s="918"/>
      <x:c r="O192" s="918"/>
      <x:c r="P192" s="918"/>
      <x:c r="Q192" s="987">
        <x:v>184</x:v>
      </x:c>
      <x:c r="R192" s="988"/>
      <x:c r="S192" s="985"/>
      <x:c r="T192" s="988"/>
      <x:c r="U192" s="988"/>
      <x:c r="V192" s="988"/>
      <x:c r="W192" s="918"/>
      <x:c r="X192" s="918"/>
      <x:c r="Y192" s="918"/>
      <x:c r="Z192" s="918"/>
      <x:c r="AA192" s="918"/>
      <x:c r="AB192" s="918"/>
      <x:c r="AC192" s="918"/>
      <x:c r="AD192" s="918"/>
      <x:c r="AE192" s="918"/>
      <x:c r="AF192" s="918"/>
      <x:c r="AG192" s="918"/>
      <x:c r="AH192" s="918"/>
      <x:c r="AI192" s="918"/>
      <x:c r="AJ192" s="918"/>
      <x:c r="AK192" s="918"/>
    </x:row>
    <x:row r="193">
      <x:c r="A193" s="918"/>
      <x:c r="B193" s="918"/>
      <x:c r="C193" s="918"/>
      <x:c r="D193" s="918"/>
      <x:c r="E193" s="918"/>
      <x:c r="F193" s="918"/>
      <x:c r="G193" s="918"/>
      <x:c r="H193" s="918"/>
      <x:c r="I193" s="918"/>
      <x:c r="J193" s="918"/>
      <x:c r="K193" s="918"/>
      <x:c r="L193" s="918"/>
      <x:c r="M193" s="918"/>
      <x:c r="N193" s="918"/>
      <x:c r="O193" s="918"/>
      <x:c r="P193" s="918"/>
      <x:c r="Q193" s="987">
        <x:v>185</x:v>
      </x:c>
      <x:c r="R193" s="988"/>
      <x:c r="S193" s="985"/>
      <x:c r="T193" s="988"/>
      <x:c r="U193" s="988"/>
      <x:c r="V193" s="988"/>
      <x:c r="W193" s="918"/>
      <x:c r="X193" s="918"/>
      <x:c r="Y193" s="918"/>
      <x:c r="Z193" s="918"/>
      <x:c r="AA193" s="918"/>
      <x:c r="AB193" s="918"/>
      <x:c r="AC193" s="918"/>
      <x:c r="AD193" s="918"/>
      <x:c r="AE193" s="918"/>
      <x:c r="AF193" s="918"/>
      <x:c r="AG193" s="918"/>
      <x:c r="AH193" s="918"/>
      <x:c r="AI193" s="918"/>
      <x:c r="AJ193" s="918"/>
      <x:c r="AK193" s="918"/>
    </x:row>
    <x:row r="194">
      <x:c r="A194" s="918"/>
      <x:c r="B194" s="918"/>
      <x:c r="C194" s="918"/>
      <x:c r="D194" s="918"/>
      <x:c r="E194" s="918"/>
      <x:c r="F194" s="918"/>
      <x:c r="G194" s="918"/>
      <x:c r="H194" s="918"/>
      <x:c r="I194" s="918"/>
      <x:c r="J194" s="918"/>
      <x:c r="K194" s="918"/>
      <x:c r="L194" s="918"/>
      <x:c r="M194" s="918"/>
      <x:c r="N194" s="918"/>
      <x:c r="O194" s="918"/>
      <x:c r="P194" s="918"/>
      <x:c r="Q194" s="987">
        <x:v>186</x:v>
      </x:c>
      <x:c r="R194" s="988"/>
      <x:c r="S194" s="985"/>
      <x:c r="T194" s="988"/>
      <x:c r="U194" s="988"/>
      <x:c r="V194" s="988"/>
      <x:c r="W194" s="918"/>
      <x:c r="X194" s="918"/>
      <x:c r="Y194" s="918"/>
      <x:c r="Z194" s="918"/>
      <x:c r="AA194" s="918"/>
      <x:c r="AB194" s="918"/>
      <x:c r="AC194" s="918"/>
      <x:c r="AD194" s="918"/>
      <x:c r="AE194" s="918"/>
      <x:c r="AF194" s="918"/>
      <x:c r="AG194" s="918"/>
      <x:c r="AH194" s="918"/>
      <x:c r="AI194" s="918"/>
      <x:c r="AJ194" s="918"/>
      <x:c r="AK194" s="918"/>
    </x:row>
    <x:row r="195">
      <x:c r="A195" s="918"/>
      <x:c r="B195" s="918"/>
      <x:c r="C195" s="918"/>
      <x:c r="D195" s="918"/>
      <x:c r="E195" s="918"/>
      <x:c r="F195" s="918"/>
      <x:c r="G195" s="918"/>
      <x:c r="H195" s="918"/>
      <x:c r="I195" s="918"/>
      <x:c r="J195" s="918"/>
      <x:c r="K195" s="918"/>
      <x:c r="L195" s="918"/>
      <x:c r="M195" s="918"/>
      <x:c r="N195" s="918"/>
      <x:c r="O195" s="918"/>
      <x:c r="P195" s="918"/>
      <x:c r="Q195" s="987">
        <x:v>187</x:v>
      </x:c>
      <x:c r="R195" s="988"/>
      <x:c r="S195" s="985"/>
      <x:c r="T195" s="988"/>
      <x:c r="U195" s="988"/>
      <x:c r="V195" s="988"/>
      <x:c r="W195" s="918"/>
      <x:c r="X195" s="918"/>
      <x:c r="Y195" s="918"/>
      <x:c r="Z195" s="918"/>
      <x:c r="AA195" s="918"/>
      <x:c r="AB195" s="918"/>
      <x:c r="AC195" s="918"/>
      <x:c r="AD195" s="918"/>
      <x:c r="AE195" s="918"/>
      <x:c r="AF195" s="918"/>
      <x:c r="AG195" s="918"/>
      <x:c r="AH195" s="918"/>
      <x:c r="AI195" s="918"/>
      <x:c r="AJ195" s="918"/>
      <x:c r="AK195" s="918"/>
    </x:row>
    <x:row r="196">
      <x:c r="A196" s="918"/>
      <x:c r="B196" s="918"/>
      <x:c r="C196" s="918"/>
      <x:c r="D196" s="918"/>
      <x:c r="E196" s="918"/>
      <x:c r="F196" s="918"/>
      <x:c r="G196" s="918"/>
      <x:c r="H196" s="918"/>
      <x:c r="I196" s="918"/>
      <x:c r="J196" s="918"/>
      <x:c r="K196" s="918"/>
      <x:c r="L196" s="918"/>
      <x:c r="M196" s="918"/>
      <x:c r="N196" s="918"/>
      <x:c r="O196" s="918"/>
      <x:c r="P196" s="918"/>
      <x:c r="Q196" s="987">
        <x:v>188</x:v>
      </x:c>
      <x:c r="R196" s="988"/>
      <x:c r="S196" s="985"/>
      <x:c r="T196" s="988"/>
      <x:c r="U196" s="988"/>
      <x:c r="V196" s="988"/>
      <x:c r="W196" s="918"/>
      <x:c r="X196" s="918"/>
      <x:c r="Y196" s="918"/>
      <x:c r="Z196" s="918"/>
      <x:c r="AA196" s="918"/>
      <x:c r="AB196" s="918"/>
      <x:c r="AC196" s="918"/>
      <x:c r="AD196" s="918"/>
      <x:c r="AE196" s="918"/>
      <x:c r="AF196" s="918"/>
      <x:c r="AG196" s="918"/>
      <x:c r="AH196" s="918"/>
      <x:c r="AI196" s="918"/>
      <x:c r="AJ196" s="918"/>
      <x:c r="AK196" s="918"/>
    </x:row>
    <x:row r="197">
      <x:c r="A197" s="918"/>
      <x:c r="B197" s="918"/>
      <x:c r="C197" s="918"/>
      <x:c r="D197" s="918"/>
      <x:c r="E197" s="918"/>
      <x:c r="F197" s="918"/>
      <x:c r="G197" s="918"/>
      <x:c r="H197" s="918"/>
      <x:c r="I197" s="918"/>
      <x:c r="J197" s="918"/>
      <x:c r="K197" s="918"/>
      <x:c r="L197" s="918"/>
      <x:c r="M197" s="918"/>
      <x:c r="N197" s="918"/>
      <x:c r="O197" s="918"/>
      <x:c r="P197" s="918"/>
      <x:c r="Q197" s="987">
        <x:v>189</x:v>
      </x:c>
      <x:c r="R197" s="988"/>
      <x:c r="S197" s="985"/>
      <x:c r="T197" s="988"/>
      <x:c r="U197" s="988"/>
      <x:c r="V197" s="988"/>
      <x:c r="W197" s="918"/>
      <x:c r="X197" s="918"/>
      <x:c r="Y197" s="918"/>
      <x:c r="Z197" s="918"/>
      <x:c r="AA197" s="918"/>
      <x:c r="AB197" s="918"/>
      <x:c r="AC197" s="918"/>
      <x:c r="AD197" s="918"/>
      <x:c r="AE197" s="918"/>
      <x:c r="AF197" s="918"/>
      <x:c r="AG197" s="918"/>
      <x:c r="AH197" s="918"/>
      <x:c r="AI197" s="918"/>
      <x:c r="AJ197" s="918"/>
      <x:c r="AK197" s="918"/>
    </x:row>
    <x:row r="198">
      <x:c r="A198" s="918"/>
      <x:c r="B198" s="918"/>
      <x:c r="C198" s="918"/>
      <x:c r="D198" s="918"/>
      <x:c r="E198" s="918"/>
      <x:c r="F198" s="918"/>
      <x:c r="G198" s="918"/>
      <x:c r="H198" s="918"/>
      <x:c r="I198" s="918"/>
      <x:c r="J198" s="918"/>
      <x:c r="K198" s="918"/>
      <x:c r="L198" s="918"/>
      <x:c r="M198" s="918"/>
      <x:c r="N198" s="918"/>
      <x:c r="O198" s="918"/>
      <x:c r="P198" s="918"/>
      <x:c r="Q198" s="987">
        <x:v>190</x:v>
      </x:c>
      <x:c r="R198" s="988"/>
      <x:c r="S198" s="985"/>
      <x:c r="T198" s="988"/>
      <x:c r="U198" s="988"/>
      <x:c r="V198" s="988"/>
      <x:c r="W198" s="918"/>
      <x:c r="X198" s="918"/>
      <x:c r="Y198" s="918"/>
      <x:c r="Z198" s="918"/>
      <x:c r="AA198" s="918"/>
      <x:c r="AB198" s="918"/>
      <x:c r="AC198" s="918"/>
      <x:c r="AD198" s="918"/>
      <x:c r="AE198" s="918"/>
      <x:c r="AF198" s="918"/>
      <x:c r="AG198" s="918"/>
      <x:c r="AH198" s="918"/>
      <x:c r="AI198" s="918"/>
      <x:c r="AJ198" s="918"/>
      <x:c r="AK198" s="918"/>
    </x:row>
    <x:row r="199">
      <x:c r="A199" s="918"/>
      <x:c r="B199" s="918"/>
      <x:c r="C199" s="918"/>
      <x:c r="D199" s="918"/>
      <x:c r="E199" s="918"/>
      <x:c r="F199" s="918"/>
      <x:c r="G199" s="918"/>
      <x:c r="H199" s="918"/>
      <x:c r="I199" s="918"/>
      <x:c r="J199" s="918"/>
      <x:c r="K199" s="918"/>
      <x:c r="L199" s="918"/>
      <x:c r="M199" s="918"/>
      <x:c r="N199" s="918"/>
      <x:c r="O199" s="918"/>
      <x:c r="P199" s="918"/>
      <x:c r="Q199" s="987">
        <x:v>191</x:v>
      </x:c>
      <x:c r="R199" s="988"/>
      <x:c r="S199" s="985"/>
      <x:c r="T199" s="988"/>
      <x:c r="U199" s="988"/>
      <x:c r="V199" s="988"/>
      <x:c r="W199" s="918"/>
      <x:c r="X199" s="918"/>
      <x:c r="Y199" s="918"/>
      <x:c r="Z199" s="918"/>
      <x:c r="AA199" s="918"/>
      <x:c r="AB199" s="918"/>
      <x:c r="AC199" s="918"/>
      <x:c r="AD199" s="918"/>
      <x:c r="AE199" s="918"/>
      <x:c r="AF199" s="918"/>
      <x:c r="AG199" s="918"/>
      <x:c r="AH199" s="918"/>
      <x:c r="AI199" s="918"/>
      <x:c r="AJ199" s="918"/>
      <x:c r="AK199" s="918"/>
    </x:row>
    <x:row r="200">
      <x:c r="A200" s="918"/>
      <x:c r="B200" s="918"/>
      <x:c r="C200" s="918"/>
      <x:c r="D200" s="918"/>
      <x:c r="E200" s="918"/>
      <x:c r="F200" s="918"/>
      <x:c r="G200" s="918"/>
      <x:c r="H200" s="918"/>
      <x:c r="I200" s="918"/>
      <x:c r="J200" s="918"/>
      <x:c r="K200" s="918"/>
      <x:c r="L200" s="918"/>
      <x:c r="M200" s="918"/>
      <x:c r="N200" s="918"/>
      <x:c r="O200" s="918"/>
      <x:c r="P200" s="918"/>
      <x:c r="Q200" s="987">
        <x:v>192</x:v>
      </x:c>
      <x:c r="R200" s="988"/>
      <x:c r="S200" s="985"/>
      <x:c r="T200" s="988"/>
      <x:c r="U200" s="988"/>
      <x:c r="V200" s="988"/>
      <x:c r="W200" s="918"/>
      <x:c r="X200" s="918"/>
      <x:c r="Y200" s="918"/>
      <x:c r="Z200" s="918"/>
      <x:c r="AA200" s="918"/>
      <x:c r="AB200" s="918"/>
      <x:c r="AC200" s="918"/>
      <x:c r="AD200" s="918"/>
      <x:c r="AE200" s="918"/>
      <x:c r="AF200" s="918"/>
      <x:c r="AG200" s="918"/>
      <x:c r="AH200" s="918"/>
      <x:c r="AI200" s="918"/>
      <x:c r="AJ200" s="918"/>
      <x:c r="AK200" s="918"/>
    </x:row>
    <x:row r="201">
      <x:c r="A201" s="918"/>
      <x:c r="B201" s="918"/>
      <x:c r="C201" s="918"/>
      <x:c r="D201" s="918"/>
      <x:c r="E201" s="918"/>
      <x:c r="F201" s="918"/>
      <x:c r="G201" s="918"/>
      <x:c r="H201" s="918"/>
      <x:c r="I201" s="918"/>
      <x:c r="J201" s="918"/>
      <x:c r="K201" s="918"/>
      <x:c r="L201" s="918"/>
      <x:c r="M201" s="918"/>
      <x:c r="N201" s="918"/>
      <x:c r="O201" s="918"/>
      <x:c r="P201" s="918"/>
      <x:c r="Q201" s="987">
        <x:v>193</x:v>
      </x:c>
      <x:c r="R201" s="988"/>
      <x:c r="S201" s="985"/>
      <x:c r="T201" s="988"/>
      <x:c r="U201" s="988"/>
      <x:c r="V201" s="988"/>
      <x:c r="W201" s="918"/>
      <x:c r="X201" s="918"/>
      <x:c r="Y201" s="918"/>
      <x:c r="Z201" s="918"/>
      <x:c r="AA201" s="918"/>
      <x:c r="AB201" s="918"/>
      <x:c r="AC201" s="918"/>
      <x:c r="AD201" s="918"/>
      <x:c r="AE201" s="918"/>
      <x:c r="AF201" s="918"/>
      <x:c r="AG201" s="918"/>
      <x:c r="AH201" s="918"/>
      <x:c r="AI201" s="918"/>
      <x:c r="AJ201" s="918"/>
      <x:c r="AK201" s="918"/>
    </x:row>
    <x:row r="202">
      <x:c r="A202" s="918"/>
      <x:c r="B202" s="918"/>
      <x:c r="C202" s="918"/>
      <x:c r="D202" s="918"/>
      <x:c r="E202" s="918"/>
      <x:c r="F202" s="918"/>
      <x:c r="G202" s="918"/>
      <x:c r="H202" s="918"/>
      <x:c r="I202" s="918"/>
      <x:c r="J202" s="918"/>
      <x:c r="K202" s="918"/>
      <x:c r="L202" s="918"/>
      <x:c r="M202" s="918"/>
      <x:c r="N202" s="918"/>
      <x:c r="O202" s="918"/>
      <x:c r="P202" s="918"/>
      <x:c r="Q202" s="987">
        <x:v>194</x:v>
      </x:c>
      <x:c r="R202" s="988"/>
      <x:c r="S202" s="985"/>
      <x:c r="T202" s="988"/>
      <x:c r="U202" s="988"/>
      <x:c r="V202" s="988"/>
      <x:c r="W202" s="918"/>
      <x:c r="X202" s="918"/>
      <x:c r="Y202" s="918"/>
      <x:c r="Z202" s="918"/>
      <x:c r="AA202" s="918"/>
      <x:c r="AB202" s="918"/>
      <x:c r="AC202" s="918"/>
      <x:c r="AD202" s="918"/>
      <x:c r="AE202" s="918"/>
      <x:c r="AF202" s="918"/>
      <x:c r="AG202" s="918"/>
      <x:c r="AH202" s="918"/>
      <x:c r="AI202" s="918"/>
      <x:c r="AJ202" s="918"/>
      <x:c r="AK202" s="918"/>
    </x:row>
    <x:row r="203">
      <x:c r="A203" s="918"/>
      <x:c r="B203" s="918"/>
      <x:c r="C203" s="918"/>
      <x:c r="D203" s="918"/>
      <x:c r="E203" s="918"/>
      <x:c r="F203" s="918"/>
      <x:c r="G203" s="918"/>
      <x:c r="H203" s="918"/>
      <x:c r="I203" s="918"/>
      <x:c r="J203" s="918"/>
      <x:c r="K203" s="918"/>
      <x:c r="L203" s="918"/>
      <x:c r="M203" s="918"/>
      <x:c r="N203" s="918"/>
      <x:c r="O203" s="918"/>
      <x:c r="P203" s="918"/>
      <x:c r="Q203" s="987">
        <x:v>195</x:v>
      </x:c>
      <x:c r="R203" s="988"/>
      <x:c r="S203" s="985"/>
      <x:c r="T203" s="988"/>
      <x:c r="U203" s="988"/>
      <x:c r="V203" s="988"/>
      <x:c r="W203" s="918"/>
      <x:c r="X203" s="918"/>
      <x:c r="Y203" s="918"/>
      <x:c r="Z203" s="918"/>
      <x:c r="AA203" s="918"/>
      <x:c r="AB203" s="918"/>
      <x:c r="AC203" s="918"/>
      <x:c r="AD203" s="918"/>
      <x:c r="AE203" s="918"/>
      <x:c r="AF203" s="918"/>
      <x:c r="AG203" s="918"/>
      <x:c r="AH203" s="918"/>
      <x:c r="AI203" s="918"/>
      <x:c r="AJ203" s="918"/>
      <x:c r="AK203" s="918"/>
    </x:row>
    <x:row r="204">
      <x:c r="A204" s="918"/>
      <x:c r="B204" s="918"/>
      <x:c r="C204" s="918"/>
      <x:c r="D204" s="918"/>
      <x:c r="E204" s="918"/>
      <x:c r="F204" s="918"/>
      <x:c r="G204" s="918"/>
      <x:c r="H204" s="918"/>
      <x:c r="I204" s="918"/>
      <x:c r="J204" s="918"/>
      <x:c r="K204" s="918"/>
      <x:c r="L204" s="918"/>
      <x:c r="M204" s="918"/>
      <x:c r="N204" s="918"/>
      <x:c r="O204" s="918"/>
      <x:c r="P204" s="918"/>
      <x:c r="Q204" s="987">
        <x:v>196</x:v>
      </x:c>
      <x:c r="R204" s="988"/>
      <x:c r="S204" s="985">
        <x:v>46253</x:v>
      </x:c>
      <x:c r="T204" s="988"/>
      <x:c r="U204" s="988"/>
      <x:c r="V204" s="988"/>
      <x:c r="W204" s="918"/>
      <x:c r="X204" s="918"/>
      <x:c r="Y204" s="918"/>
      <x:c r="Z204" s="918"/>
      <x:c r="AA204" s="918"/>
      <x:c r="AB204" s="918"/>
      <x:c r="AC204" s="918"/>
      <x:c r="AD204" s="918"/>
      <x:c r="AE204" s="918"/>
      <x:c r="AF204" s="918"/>
      <x:c r="AG204" s="918"/>
      <x:c r="AH204" s="918"/>
      <x:c r="AI204" s="918"/>
      <x:c r="AJ204" s="918"/>
      <x:c r="AK204" s="918"/>
    </x:row>
    <x:row r="205">
      <x:c r="A205" s="918"/>
      <x:c r="B205" s="918"/>
      <x:c r="C205" s="918"/>
      <x:c r="D205" s="918"/>
      <x:c r="E205" s="918"/>
      <x:c r="F205" s="918"/>
      <x:c r="G205" s="918"/>
      <x:c r="H205" s="918"/>
      <x:c r="I205" s="918"/>
      <x:c r="J205" s="918"/>
      <x:c r="K205" s="918"/>
      <x:c r="L205" s="918"/>
      <x:c r="M205" s="918"/>
      <x:c r="N205" s="918"/>
      <x:c r="O205" s="918"/>
      <x:c r="P205" s="918"/>
      <x:c r="Q205" s="987">
        <x:v>197</x:v>
      </x:c>
      <x:c r="R205" s="988"/>
      <x:c r="S205" s="985">
        <x:v>46253</x:v>
      </x:c>
      <x:c r="T205" s="988"/>
      <x:c r="U205" s="988"/>
      <x:c r="V205" s="988"/>
      <x:c r="W205" s="918"/>
      <x:c r="X205" s="918"/>
      <x:c r="Y205" s="918"/>
      <x:c r="Z205" s="918"/>
      <x:c r="AA205" s="918"/>
      <x:c r="AB205" s="918"/>
      <x:c r="AC205" s="918"/>
      <x:c r="AD205" s="918"/>
      <x:c r="AE205" s="918"/>
      <x:c r="AF205" s="918"/>
      <x:c r="AG205" s="918"/>
      <x:c r="AH205" s="918"/>
      <x:c r="AI205" s="918"/>
      <x:c r="AJ205" s="918"/>
      <x:c r="AK205" s="918"/>
    </x:row>
    <x:row r="206">
      <x:c r="A206" s="918"/>
      <x:c r="B206" s="918"/>
      <x:c r="C206" s="918"/>
      <x:c r="D206" s="918"/>
      <x:c r="E206" s="918"/>
      <x:c r="F206" s="918"/>
      <x:c r="G206" s="918"/>
      <x:c r="H206" s="918"/>
      <x:c r="I206" s="918"/>
      <x:c r="J206" s="918"/>
      <x:c r="K206" s="918"/>
      <x:c r="L206" s="918"/>
      <x:c r="M206" s="918"/>
      <x:c r="N206" s="918"/>
      <x:c r="O206" s="918"/>
      <x:c r="P206" s="918"/>
      <x:c r="Q206" s="987">
        <x:v>198</x:v>
      </x:c>
      <x:c r="R206" s="988"/>
      <x:c r="S206" s="985">
        <x:v>46253</x:v>
      </x:c>
      <x:c r="T206" s="988"/>
      <x:c r="U206" s="988"/>
      <x:c r="V206" s="988"/>
      <x:c r="W206" s="918"/>
      <x:c r="X206" s="918"/>
      <x:c r="Y206" s="918"/>
      <x:c r="Z206" s="918"/>
      <x:c r="AA206" s="918"/>
      <x:c r="AB206" s="918"/>
      <x:c r="AC206" s="918"/>
      <x:c r="AD206" s="918"/>
      <x:c r="AE206" s="918"/>
      <x:c r="AF206" s="918"/>
      <x:c r="AG206" s="918"/>
      <x:c r="AH206" s="918"/>
      <x:c r="AI206" s="918"/>
      <x:c r="AJ206" s="918"/>
      <x:c r="AK206" s="918"/>
    </x:row>
    <x:row r="207">
      <x:c r="A207" s="918"/>
      <x:c r="B207" s="918"/>
      <x:c r="C207" s="918"/>
      <x:c r="D207" s="918"/>
      <x:c r="E207" s="918"/>
      <x:c r="F207" s="918"/>
      <x:c r="G207" s="918"/>
      <x:c r="H207" s="918"/>
      <x:c r="I207" s="918"/>
      <x:c r="J207" s="918"/>
      <x:c r="K207" s="918"/>
      <x:c r="L207" s="918"/>
      <x:c r="M207" s="918"/>
      <x:c r="N207" s="918"/>
      <x:c r="O207" s="918"/>
      <x:c r="P207" s="918"/>
      <x:c r="Q207" s="987">
        <x:v>199</x:v>
      </x:c>
      <x:c r="R207" s="988"/>
      <x:c r="S207" s="985">
        <x:v>46253</x:v>
      </x:c>
      <x:c r="T207" s="988"/>
      <x:c r="U207" s="988"/>
      <x:c r="V207" s="988"/>
      <x:c r="W207" s="918"/>
      <x:c r="X207" s="918"/>
      <x:c r="Y207" s="918"/>
      <x:c r="Z207" s="918"/>
      <x:c r="AA207" s="918"/>
      <x:c r="AB207" s="918"/>
      <x:c r="AC207" s="918"/>
      <x:c r="AD207" s="918"/>
      <x:c r="AE207" s="918"/>
      <x:c r="AF207" s="918"/>
      <x:c r="AG207" s="918"/>
      <x:c r="AH207" s="918"/>
      <x:c r="AI207" s="918"/>
      <x:c r="AJ207" s="918"/>
      <x:c r="AK207" s="918"/>
    </x:row>
    <x:row r="208">
      <x:c r="A208" s="918"/>
      <x:c r="B208" s="918"/>
      <x:c r="C208" s="918"/>
      <x:c r="D208" s="918"/>
      <x:c r="E208" s="918"/>
      <x:c r="F208" s="918"/>
      <x:c r="G208" s="918"/>
      <x:c r="H208" s="918"/>
      <x:c r="I208" s="918"/>
      <x:c r="J208" s="918"/>
      <x:c r="K208" s="918"/>
      <x:c r="L208" s="918"/>
      <x:c r="M208" s="918"/>
      <x:c r="N208" s="918"/>
      <x:c r="O208" s="918"/>
      <x:c r="P208" s="918"/>
      <x:c r="Q208" s="987">
        <x:v>200</x:v>
      </x:c>
      <x:c r="R208" s="988"/>
      <x:c r="S208" s="985">
        <x:v>46253</x:v>
      </x:c>
      <x:c r="T208" s="988"/>
      <x:c r="U208" s="988"/>
      <x:c r="V208" s="988"/>
      <x:c r="W208" s="918"/>
      <x:c r="X208" s="918"/>
      <x:c r="Y208" s="918"/>
      <x:c r="Z208" s="918"/>
      <x:c r="AA208" s="918"/>
      <x:c r="AB208" s="918"/>
      <x:c r="AC208" s="918"/>
      <x:c r="AD208" s="918"/>
      <x:c r="AE208" s="918"/>
      <x:c r="AF208" s="918"/>
      <x:c r="AG208" s="918"/>
      <x:c r="AH208" s="918"/>
      <x:c r="AI208" s="918"/>
      <x:c r="AJ208" s="918"/>
      <x:c r="AK208" s="918"/>
    </x:row>
    <x:row r="209">
      <x:c r="A209" s="918"/>
      <x:c r="B209" s="918"/>
      <x:c r="C209" s="918"/>
      <x:c r="D209" s="918"/>
      <x:c r="E209" s="918"/>
      <x:c r="F209" s="918"/>
      <x:c r="G209" s="918"/>
      <x:c r="H209" s="918"/>
      <x:c r="I209" s="918"/>
      <x:c r="J209" s="918"/>
      <x:c r="K209" s="918"/>
      <x:c r="L209" s="918"/>
      <x:c r="M209" s="918"/>
      <x:c r="N209" s="918"/>
      <x:c r="O209" s="918"/>
      <x:c r="P209" s="918"/>
      <x:c r="Q209" s="987">
        <x:v>201</x:v>
      </x:c>
      <x:c r="R209" s="988"/>
      <x:c r="S209" s="985">
        <x:v>46253</x:v>
      </x:c>
      <x:c r="T209" s="988"/>
      <x:c r="U209" s="988"/>
      <x:c r="V209" s="988"/>
      <x:c r="W209" s="918"/>
      <x:c r="X209" s="918"/>
      <x:c r="Y209" s="918"/>
      <x:c r="Z209" s="918"/>
      <x:c r="AA209" s="918"/>
      <x:c r="AB209" s="918"/>
      <x:c r="AC209" s="918"/>
      <x:c r="AD209" s="918"/>
      <x:c r="AE209" s="918"/>
      <x:c r="AF209" s="918"/>
      <x:c r="AG209" s="918"/>
      <x:c r="AH209" s="918"/>
      <x:c r="AI209" s="918"/>
      <x:c r="AJ209" s="918"/>
      <x:c r="AK209" s="918"/>
    </x:row>
    <x:row r="210">
      <x:c r="A210" s="918"/>
      <x:c r="B210" s="918"/>
      <x:c r="C210" s="918"/>
      <x:c r="D210" s="918"/>
      <x:c r="E210" s="918"/>
      <x:c r="F210" s="918"/>
      <x:c r="G210" s="918"/>
      <x:c r="H210" s="918"/>
      <x:c r="I210" s="918"/>
      <x:c r="J210" s="918"/>
      <x:c r="K210" s="918"/>
      <x:c r="L210" s="918"/>
      <x:c r="M210" s="918"/>
      <x:c r="N210" s="918"/>
      <x:c r="O210" s="918"/>
      <x:c r="P210" s="918"/>
      <x:c r="Q210" s="987">
        <x:v>202</x:v>
      </x:c>
      <x:c r="R210" s="988"/>
      <x:c r="S210" s="985">
        <x:v>46253</x:v>
      </x:c>
      <x:c r="T210" s="988"/>
      <x:c r="U210" s="988"/>
      <x:c r="V210" s="988"/>
      <x:c r="W210" s="918"/>
      <x:c r="X210" s="918"/>
      <x:c r="Y210" s="918"/>
      <x:c r="Z210" s="918"/>
      <x:c r="AA210" s="918"/>
      <x:c r="AB210" s="918"/>
      <x:c r="AC210" s="918"/>
      <x:c r="AD210" s="918"/>
      <x:c r="AE210" s="918"/>
      <x:c r="AF210" s="918"/>
      <x:c r="AG210" s="918"/>
      <x:c r="AH210" s="918"/>
      <x:c r="AI210" s="918"/>
      <x:c r="AJ210" s="918"/>
      <x:c r="AK210" s="918"/>
    </x:row>
    <x:row r="211">
      <x:c r="A211" s="918"/>
      <x:c r="B211" s="918"/>
      <x:c r="C211" s="918"/>
      <x:c r="D211" s="918"/>
      <x:c r="E211" s="918"/>
      <x:c r="F211" s="918"/>
      <x:c r="G211" s="918"/>
      <x:c r="H211" s="918"/>
      <x:c r="I211" s="918"/>
      <x:c r="J211" s="918"/>
      <x:c r="K211" s="918"/>
      <x:c r="L211" s="918"/>
      <x:c r="M211" s="918"/>
      <x:c r="N211" s="918"/>
      <x:c r="O211" s="918"/>
      <x:c r="P211" s="918"/>
      <x:c r="Q211" s="987">
        <x:v>203</x:v>
      </x:c>
      <x:c r="R211" s="988"/>
      <x:c r="S211" s="985">
        <x:v>46253</x:v>
      </x:c>
      <x:c r="T211" s="988"/>
      <x:c r="U211" s="988"/>
      <x:c r="V211" s="988"/>
      <x:c r="W211" s="918"/>
      <x:c r="X211" s="918"/>
      <x:c r="Y211" s="918"/>
      <x:c r="Z211" s="918"/>
      <x:c r="AA211" s="918"/>
      <x:c r="AB211" s="918"/>
      <x:c r="AC211" s="918"/>
      <x:c r="AD211" s="918"/>
      <x:c r="AE211" s="918"/>
      <x:c r="AF211" s="918"/>
      <x:c r="AG211" s="918"/>
      <x:c r="AH211" s="918"/>
      <x:c r="AI211" s="918"/>
      <x:c r="AJ211" s="918"/>
      <x:c r="AK211" s="918"/>
    </x:row>
    <x:row r="212">
      <x:c r="A212" s="918"/>
      <x:c r="B212" s="918"/>
      <x:c r="C212" s="918"/>
      <x:c r="D212" s="918"/>
      <x:c r="E212" s="918"/>
      <x:c r="F212" s="918"/>
      <x:c r="G212" s="918"/>
      <x:c r="H212" s="918"/>
      <x:c r="I212" s="918"/>
      <x:c r="J212" s="918"/>
      <x:c r="K212" s="918"/>
      <x:c r="L212" s="918"/>
      <x:c r="M212" s="918"/>
      <x:c r="N212" s="918"/>
      <x:c r="O212" s="918"/>
      <x:c r="P212" s="918"/>
      <x:c r="Q212" s="987">
        <x:v>204</x:v>
      </x:c>
      <x:c r="R212" s="988"/>
      <x:c r="S212" s="985">
        <x:v>46253</x:v>
      </x:c>
      <x:c r="T212" s="988"/>
      <x:c r="U212" s="988"/>
      <x:c r="V212" s="988"/>
      <x:c r="W212" s="918"/>
      <x:c r="X212" s="918"/>
      <x:c r="Y212" s="918"/>
      <x:c r="Z212" s="918"/>
      <x:c r="AA212" s="918"/>
      <x:c r="AB212" s="918"/>
      <x:c r="AC212" s="918"/>
      <x:c r="AD212" s="918"/>
      <x:c r="AE212" s="918"/>
      <x:c r="AF212" s="918"/>
      <x:c r="AG212" s="918"/>
      <x:c r="AH212" s="918"/>
      <x:c r="AI212" s="918"/>
      <x:c r="AJ212" s="918"/>
      <x:c r="AK212" s="918"/>
    </x:row>
  </x:sheetData>
  <x:mergeCells>
    <x:mergeCell ref="B2:M2"/>
    <x:mergeCell ref="B3:M3"/>
    <x:mergeCell ref="Q7:V7"/>
    <x:mergeCell ref="AG39:AL40"/>
    <x:mergeCell ref="B112:J113"/>
  </x:mergeCells>
  <x:conditionalFormatting sqref="AE1:AE109 AE134:AE1048576">
    <x:cfRule type="cellIs" dxfId="5" priority="4" operator="lessThan">
      <x:formula>0.85</x:formula>
    </x:cfRule>
    <x:cfRule type="cellIs" dxfId="4" priority="6" operator="lessThan">
      <x:formula>0.756</x:formula>
    </x:cfRule>
    <x:cfRule type="cellIs" dxfId="3" priority="7" operator="lessThan">
      <x:formula>0.6</x:formula>
    </x:cfRule>
    <x:cfRule type="cellIs" dxfId="2" priority="8" operator="lessThan">
      <x:formula>0.3</x:formula>
    </x:cfRule>
  </x:conditionalFormatting>
  <x:conditionalFormatting sqref="AE1:AE1048576">
    <x:cfRule type="cellIs" dxfId="1" priority="1" operator="lessThan">
      <x:formula>0.81</x:formula>
    </x:cfRule>
    <x:cfRule type="cellIs" dxfId="0" priority="2" operator="lessThan">
      <x:formula>0.8</x:formula>
    </x:cfRule>
  </x:conditionalFormatting>
  <x:pageMargins left="0.7" right="0.7" top="0.75" bottom="0.75" header="0.3" footer="0.3"/>
  <x:drawing xmlns:r="http://schemas.openxmlformats.org/officeDocument/2006/relationships" r:id="Rb58df1a389844d26"/>
</x:worksheet>
</file>

<file path=xl/worksheets/sheet6.xml><?xml version="1.0" encoding="utf-8"?>
<x:worksheet xmlns:x="http://schemas.openxmlformats.org/spreadsheetml/2006/main">
  <x:sheetPr>
    <x:tabColor rgb="FF274C67"/>
  </x:sheetPr>
  <x:sheetViews>
    <x:sheetView showGridLines="0" workbookViewId="0">
      <x:pane ySplit="9" topLeftCell="A10" activePane="bottomLeft" state="frozen"/>
    </x:sheetView>
  </x:sheetViews>
  <x:sheetFormatPr defaultRowHeight="14.399999618530273"/>
  <x:cols>
    <x:col min="1" max="1" width="8.88671875" style="1" customWidth="0"/>
    <x:col min="2" max="2" width="18.109375" style="1" customWidth="1"/>
    <x:col min="3" max="3" width="19.6640625" style="1" customWidth="1"/>
    <x:col min="4" max="4" width="12.109375" style="1" customWidth="1"/>
    <x:col min="5" max="5" width="16.33203125" style="15" customWidth="1"/>
    <x:col min="6" max="6" width="14.33203125" style="1" customWidth="1"/>
    <x:col min="7" max="8" width="15.44140625" style="1" customWidth="1"/>
    <x:col min="9" max="9" width="34.77734375" style="1" customWidth="1"/>
    <x:col min="10" max="10" width="19.44140625" style="1" customWidth="1"/>
    <x:col min="11" max="11" width="25.77734375" style="1" customWidth="1"/>
    <x:col min="12" max="12" width="42.21875" style="1" customWidth="1"/>
    <x:col min="13" max="13" width="20.44140625" style="1" customWidth="1"/>
    <x:col min="14" max="17" width="20.44140625" style="1" customWidth="1"/>
    <x:col min="18" max="18" width="35.88671875" style="1" customWidth="1"/>
    <x:col min="19" max="19" width="17.109375" style="1" customWidth="1"/>
    <x:col min="20" max="20" width="17.109375" style="1" customWidth="1"/>
    <x:col min="21" max="21" width="9.44140625" style="1" customWidth="1"/>
    <x:col min="22" max="22" width="13.33203125" style="1" customWidth="1"/>
    <x:col min="23" max="23" width="9.88671875" style="1" customWidth="1"/>
    <x:col min="24" max="24" width="15.21875" style="1" customWidth="1"/>
    <x:col min="25" max="25" width="12.88671875" style="1" customWidth="1"/>
    <x:col min="26" max="26" width="18.33203125" style="1" customWidth="1"/>
    <x:col min="27" max="27" width="18.5546875" style="1" customWidth="1"/>
    <x:col min="28" max="28" width="15.6640625" style="1" customWidth="1"/>
    <x:col min="29" max="29" width="8.88671875" style="1" customWidth="0"/>
    <x:col min="30" max="30" width="8.88671875" style="1" customWidth="1"/>
    <x:col min="31" max="32" width="8.88671875" style="1" customWidth="0"/>
    <x:col min="33" max="33" width="17" style="1" customWidth="1"/>
    <x:col min="34" max="34" width="8.88671875" style="1" customWidth="0"/>
    <x:col min="35" max="35" width="16" style="1" customWidth="1"/>
    <x:col min="36" max="36" width="18.44140625" style="1" customWidth="1"/>
    <x:col min="37" max="37" width="15.33203125" style="1" customWidth="1"/>
    <x:col min="38" max="38" width="17.88671875" style="1" customWidth="1"/>
    <x:col min="39" max="39" width="13.109375" style="1" customWidth="1"/>
    <x:col min="40" max="40" width="22.33203125" style="1" customWidth="1"/>
    <x:col min="41" max="42" width="15" style="1" customWidth="1"/>
    <x:col min="43" max="44" width="8.88671875" style="1" customWidth="0"/>
    <x:col min="45" max="45" width="15.88671875" style="1" customWidth="1"/>
    <x:col min="46" max="46" width="21.5546875" style="14" customWidth="1"/>
    <x:col min="47" max="47" width="15.88671875" style="1" customWidth="1"/>
    <x:col min="48" max="48" width="12.5546875" style="1" customWidth="1"/>
    <x:col min="49" max="49" width="8.88671875" style="1" customWidth="0"/>
    <x:col min="50" max="51" width="9.109375" style="1" customWidth="1"/>
    <x:col min="52" max="52" width="8.88671875" style="1" customWidth="0"/>
    <x:col min="53" max="53" width="11.44140625" style="1" customWidth="1"/>
    <x:col min="54" max="54" width="12.33203125" style="1" customWidth="1"/>
    <x:col min="55" max="57" width="8.88671875" style="1" customWidth="0"/>
    <x:col min="58" max="58" width="9.33203125" style="1" customWidth="1"/>
    <x:col min="59" max="16384" width="8.88671875" style="1" customWidth="0"/>
  </x:cols>
  <x:sheetData>
    <x:row r="1" ht="15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  <x:c r="S1" s="918"/>
      <x:c r="T1" s="918"/>
      <x:c r="U1" s="918"/>
      <x:c r="V1" s="918"/>
      <x:c r="W1" s="918"/>
      <x:c r="X1" s="918"/>
      <x:c r="Y1" s="918"/>
      <x:c r="Z1" s="918"/>
      <x:c r="AA1" s="918"/>
      <x:c r="AB1" s="918"/>
      <x:c r="AC1" s="918"/>
      <x:c r="AD1" s="918"/>
      <x:c r="AE1" s="918"/>
      <x:c r="AF1" s="918"/>
      <x:c r="AG1" s="918"/>
      <x:c r="AH1" s="918"/>
      <x:c r="AI1" s="918"/>
      <x:c r="AJ1" s="918"/>
      <x:c r="AK1" s="918"/>
      <x:c r="AL1" s="918"/>
      <x:c r="AM1" s="918"/>
      <x:c r="AN1" s="918"/>
      <x:c r="AO1" s="918"/>
      <x:c r="AP1" s="918"/>
      <x:c r="AQ1" s="918"/>
      <x:c r="AR1" s="918"/>
      <x:c r="AS1" s="918"/>
      <x:c r="AT1" s="918"/>
      <x:c r="AU1" s="918"/>
      <x:c r="AV1" s="918"/>
      <x:c r="AW1" s="918"/>
      <x:c r="AX1" s="918"/>
      <x:c r="AY1" s="918"/>
      <x:c r="AZ1" s="918"/>
      <x:c r="BA1" s="918"/>
      <x:c r="BB1" s="918"/>
      <x:c r="BC1" s="918"/>
      <x:c r="BD1" s="918"/>
      <x:c r="BE1" s="918"/>
      <x:c r="BF1" s="918"/>
      <x:c r="BG1" s="918"/>
      <x:c r="BH1" s="918"/>
      <x:c r="BI1" s="918"/>
      <x:c r="BJ1" s="918"/>
    </x:row>
    <x:row r="2" ht="24" customHeight="1">
      <x:c r="A2" s="918"/>
      <x:c r="B2" s="918"/>
      <x:c r="C2" s="918"/>
      <x:c r="D2" s="1850" t="s">
        <x:v>254</x:v>
      </x:c>
      <x:c r="E2" s="1851"/>
      <x:c r="F2" s="1851"/>
      <x:c r="G2" s="1851"/>
      <x:c r="H2" s="1851"/>
      <x:c r="I2" s="1851"/>
      <x:c r="J2" s="1851"/>
      <x:c r="K2" s="1851"/>
      <x:c r="L2" s="1851"/>
      <x:c r="M2" s="1851"/>
      <x:c r="N2" s="1851"/>
      <x:c r="O2" s="1851"/>
      <x:c r="P2" s="1851"/>
      <x:c r="Q2" s="1851"/>
      <x:c r="R2" s="1851"/>
      <x:c r="S2" s="1851"/>
      <x:c r="T2" s="1851"/>
      <x:c r="U2" s="1851"/>
      <x:c r="V2" s="1851"/>
      <x:c r="W2" s="1851"/>
      <x:c r="X2" s="1851"/>
      <x:c r="Y2" s="1851"/>
      <x:c r="Z2" s="1851"/>
      <x:c r="AA2" s="1851"/>
      <x:c r="AB2" s="1851"/>
      <x:c r="AC2" s="1852"/>
      <x:c r="AD2" s="1851"/>
      <x:c r="AE2" s="1851"/>
      <x:c r="AF2" s="1851"/>
      <x:c r="AG2" s="1851"/>
      <x:c r="AH2" s="1851"/>
      <x:c r="AI2" s="1851"/>
      <x:c r="AJ2" s="1851"/>
      <x:c r="AK2" s="1851"/>
      <x:c r="AL2" s="1851"/>
      <x:c r="AM2" s="1851"/>
      <x:c r="AN2" s="1851"/>
      <x:c r="AO2" s="1851"/>
      <x:c r="AP2" s="1851"/>
      <x:c r="AQ2" s="1851"/>
      <x:c r="AR2" s="1851"/>
      <x:c r="AS2" s="1851"/>
      <x:c r="AT2" s="1851"/>
      <x:c r="AU2" s="1851"/>
      <x:c r="AV2" s="1851"/>
      <x:c r="AW2" s="1851"/>
      <x:c r="AX2" s="1851"/>
      <x:c r="AY2" s="1851"/>
      <x:c r="AZ2" s="1851"/>
      <x:c r="BA2" s="1851"/>
      <x:c r="BB2" s="1851"/>
      <x:c r="BC2" s="1851"/>
      <x:c r="BD2" s="1851"/>
      <x:c r="BE2" s="1851"/>
      <x:c r="BF2" s="1851"/>
      <x:c r="BG2" s="1851"/>
      <x:c r="BH2" s="1851"/>
      <x:c r="BI2" s="1851"/>
      <x:c r="BJ2" s="1851"/>
    </x:row>
    <x:row r="3" ht="18" customHeight="1">
      <x:c r="A3" s="918"/>
      <x:c r="B3" s="918"/>
      <x:c r="C3" s="918"/>
      <x:c r="D3" s="1905" t="s">
        <x:v>211</x:v>
      </x:c>
      <x:c r="E3" s="1906"/>
      <x:c r="F3" s="1906"/>
      <x:c r="G3" s="1906"/>
      <x:c r="H3" s="1906"/>
      <x:c r="I3" s="1906"/>
      <x:c r="J3" s="1906"/>
      <x:c r="K3" s="1906"/>
      <x:c r="L3" s="1906"/>
      <x:c r="M3" s="1906"/>
      <x:c r="N3" s="1906"/>
      <x:c r="O3" s="1906"/>
      <x:c r="P3" s="1906"/>
      <x:c r="Q3" s="1906"/>
      <x:c r="R3" s="1906"/>
      <x:c r="S3" s="1906"/>
      <x:c r="T3" s="1906"/>
      <x:c r="U3" s="1906"/>
      <x:c r="V3" s="1906"/>
      <x:c r="W3" s="1906"/>
      <x:c r="X3" s="1906"/>
      <x:c r="Y3" s="1906"/>
      <x:c r="Z3" s="1906"/>
      <x:c r="AA3" s="1906"/>
      <x:c r="AB3" s="1906"/>
      <x:c r="AC3" s="1907"/>
      <x:c r="AD3" s="1675"/>
      <x:c r="AE3" s="1675"/>
      <x:c r="AF3" s="1675"/>
      <x:c r="AG3" s="1953"/>
      <x:c r="AH3" s="1675"/>
      <x:c r="AI3" s="1675"/>
      <x:c r="AJ3" s="1675"/>
      <x:c r="AK3" s="1675"/>
      <x:c r="AL3" s="1675"/>
      <x:c r="AM3" s="1675"/>
      <x:c r="AN3" s="1675"/>
      <x:c r="AO3" s="1675"/>
      <x:c r="AP3" s="1675"/>
      <x:c r="AQ3" s="1675"/>
      <x:c r="AR3" s="1675"/>
      <x:c r="AS3" s="1675"/>
      <x:c r="AT3" s="1675"/>
      <x:c r="AU3" s="1675"/>
      <x:c r="AV3" s="1675"/>
      <x:c r="AW3" s="1675"/>
      <x:c r="AX3" s="1675"/>
      <x:c r="AY3" s="1675"/>
      <x:c r="AZ3" s="1675"/>
      <x:c r="BA3" s="1675"/>
      <x:c r="BB3" s="1675"/>
      <x:c r="BC3" s="1675"/>
      <x:c r="BD3" s="1675"/>
      <x:c r="BE3" s="1675"/>
      <x:c r="BF3" s="1675"/>
      <x:c r="BG3" s="1675"/>
      <x:c r="BH3" s="1675"/>
      <x:c r="BI3" s="1675"/>
      <x:c r="BJ3" s="1675"/>
    </x:row>
    <x:row r="4" ht="24">
      <x:c r="A4" s="918"/>
      <x:c r="B4" s="918"/>
      <x:c r="C4" s="918"/>
      <x:c r="D4" s="1954">
        <x:v>46143</x:v>
      </x:c>
      <x:c r="E4" s="1955"/>
      <x:c r="F4" s="1955"/>
      <x:c r="G4" s="1955"/>
      <x:c r="H4" s="1955"/>
      <x:c r="I4" s="1955"/>
      <x:c r="J4" s="1955"/>
      <x:c r="K4" s="1955"/>
      <x:c r="L4" s="1955"/>
      <x:c r="M4" s="1955"/>
      <x:c r="N4" s="1955"/>
      <x:c r="O4" s="1955"/>
      <x:c r="P4" s="1955"/>
      <x:c r="Q4" s="1955"/>
      <x:c r="R4" s="1955"/>
      <x:c r="S4" s="1955"/>
      <x:c r="T4" s="1955"/>
      <x:c r="U4" s="1955"/>
      <x:c r="V4" s="1955"/>
      <x:c r="W4" s="1955"/>
      <x:c r="X4" s="1955"/>
      <x:c r="Y4" s="1955"/>
      <x:c r="Z4" s="1955"/>
      <x:c r="AA4" s="1955"/>
      <x:c r="AB4" s="1955"/>
      <x:c r="AC4" s="1956"/>
      <x:c r="AD4" s="1957"/>
      <x:c r="AE4" s="1957"/>
      <x:c r="AF4" s="1958"/>
      <x:c r="AG4" s="1957"/>
      <x:c r="AH4" s="1957"/>
      <x:c r="AI4" s="1957"/>
      <x:c r="AJ4" s="1958"/>
      <x:c r="AK4" s="1957"/>
      <x:c r="AL4" s="1957"/>
      <x:c r="AM4" s="1957"/>
      <x:c r="AN4" s="1957"/>
      <x:c r="AO4" s="1957"/>
      <x:c r="AP4" s="1957"/>
      <x:c r="AQ4" s="1957"/>
      <x:c r="AR4" s="1957"/>
      <x:c r="AS4" s="1957"/>
      <x:c r="AT4" s="1957"/>
      <x:c r="AU4" s="1957"/>
      <x:c r="AV4" s="1957"/>
      <x:c r="AW4" s="1957"/>
      <x:c r="AX4" s="1957"/>
      <x:c r="AY4" s="1957"/>
      <x:c r="AZ4" s="1957"/>
      <x:c r="BA4" s="1957"/>
      <x:c r="BB4" s="1957"/>
      <x:c r="BC4" s="1957"/>
      <x:c r="BD4" s="1957"/>
      <x:c r="BE4" s="1957"/>
      <x:c r="BF4" s="1957"/>
      <x:c r="BG4" s="1957"/>
      <x:c r="BH4" s="1957"/>
      <x:c r="BI4" s="1957"/>
      <x:c r="BJ4" s="1957"/>
    </x:row>
    <x:row r="5">
      <x:c r="A5" s="918"/>
      <x:c r="B5" s="918"/>
      <x:c r="C5" s="918"/>
      <x:c r="D5" s="918"/>
      <x:c r="E5" s="918"/>
      <x:c r="F5" s="1227"/>
      <x:c r="G5" s="918"/>
      <x:c r="H5" s="918"/>
      <x:c r="I5" s="918"/>
      <x:c r="J5" s="918"/>
      <x:c r="K5" s="918"/>
      <x:c r="L5" s="1294"/>
      <x:c r="M5" s="918"/>
      <x:c r="N5" s="918"/>
      <x:c r="O5" s="918"/>
      <x:c r="P5" s="918"/>
      <x:c r="Q5" s="918"/>
      <x:c r="R5" s="918"/>
      <x:c r="S5" s="918"/>
      <x:c r="T5" s="918"/>
      <x:c r="U5" s="918"/>
      <x:c r="V5" s="918"/>
      <x:c r="W5" s="918"/>
      <x:c r="X5" s="918"/>
      <x:c r="Y5" s="918"/>
      <x:c r="Z5" s="918"/>
      <x:c r="AA5" s="918"/>
      <x:c r="AB5" s="918"/>
      <x:c r="AC5" s="918"/>
      <x:c r="AD5" s="918"/>
      <x:c r="AE5" s="918"/>
      <x:c r="AF5" s="918"/>
      <x:c r="AG5" s="1139"/>
      <x:c r="AH5" s="918"/>
      <x:c r="AI5" s="918"/>
      <x:c r="AJ5" s="918"/>
      <x:c r="AK5" s="918"/>
      <x:c r="AL5" s="918"/>
      <x:c r="AM5" s="918"/>
      <x:c r="AN5" s="918"/>
      <x:c r="AO5" s="918"/>
      <x:c r="AP5" s="918"/>
      <x:c r="AQ5" s="918"/>
      <x:c r="AR5" s="918"/>
      <x:c r="AS5" s="918"/>
      <x:c r="AT5" s="918"/>
      <x:c r="AU5" s="918"/>
      <x:c r="AV5" s="918"/>
      <x:c r="AW5" s="918"/>
      <x:c r="AX5" s="918"/>
      <x:c r="AY5" s="918"/>
      <x:c r="AZ5" s="918"/>
      <x:c r="BA5" s="918"/>
      <x:c r="BB5" s="918"/>
      <x:c r="BC5" s="918"/>
      <x:c r="BD5" s="918"/>
      <x:c r="BE5" s="918"/>
      <x:c r="BF5" s="918"/>
      <x:c r="BG5" s="918"/>
      <x:c r="BH5" s="918"/>
      <x:c r="BI5" s="918"/>
      <x:c r="BJ5" s="918"/>
    </x:row>
    <x:row r="6">
      <x:c r="A6" s="918"/>
      <x:c r="B6" s="918"/>
      <x:c r="C6" s="918"/>
      <x:c r="D6" s="918"/>
      <x:c r="E6" s="918"/>
      <x:c r="F6" s="918"/>
      <x:c r="G6" s="918"/>
      <x:c r="H6" s="918"/>
      <x:c r="I6" s="918"/>
      <x:c r="J6" s="918"/>
      <x:c r="K6" s="918"/>
      <x:c r="L6" s="1294"/>
      <x:c r="M6" s="918"/>
      <x:c r="N6" s="918"/>
      <x:c r="O6" s="918"/>
      <x:c r="P6" s="918"/>
      <x:c r="Q6" s="918"/>
      <x:c r="R6" s="918"/>
      <x:c r="S6" s="1139"/>
      <x:c r="T6" s="1294"/>
      <x:c r="U6" s="918"/>
      <x:c r="V6" s="918"/>
      <x:c r="W6" s="918"/>
      <x:c r="X6" s="918"/>
      <x:c r="Y6" s="918"/>
      <x:c r="Z6" s="918"/>
      <x:c r="AA6" s="1155"/>
      <x:c r="AB6" s="1139"/>
      <x:c r="AC6" s="918"/>
      <x:c r="AD6" s="918"/>
      <x:c r="AE6" s="918"/>
      <x:c r="AF6" s="1294"/>
      <x:c r="AG6" s="918"/>
      <x:c r="AH6" s="918"/>
      <x:c r="AI6" s="1295"/>
      <x:c r="AJ6" s="918"/>
      <x:c r="AK6" s="918"/>
      <x:c r="AL6" s="918"/>
      <x:c r="AM6" s="918"/>
      <x:c r="AN6" s="918"/>
      <x:c r="AO6" s="918"/>
      <x:c r="AP6" s="918"/>
      <x:c r="AQ6" s="918"/>
      <x:c r="AR6" s="918"/>
      <x:c r="AS6" s="918"/>
      <x:c r="AT6" s="918"/>
      <x:c r="AU6" s="918"/>
      <x:c r="AV6" s="918"/>
      <x:c r="AW6" s="918"/>
      <x:c r="AX6" s="918"/>
      <x:c r="AY6" s="918"/>
      <x:c r="AZ6" s="918"/>
      <x:c r="BA6" s="918"/>
      <x:c r="BB6" s="918"/>
      <x:c r="BC6" s="918"/>
      <x:c r="BD6" s="918"/>
      <x:c r="BE6" s="918"/>
      <x:c r="BF6" s="918"/>
      <x:c r="BG6" s="918"/>
      <x:c r="BH6" s="918"/>
      <x:c r="BI6" s="918"/>
      <x:c r="BJ6" s="918"/>
    </x:row>
    <x:row r="7" ht="22" customHeight="1">
      <x:c r="A7" s="918"/>
      <x:c r="B7" s="1697" t="s">
        <x:v>255</x:v>
      </x:c>
      <x:c r="C7" s="1697" t="s">
        <x:v>256</x:v>
      </x:c>
      <x:c r="D7" s="1697" t="s">
        <x:v>257</x:v>
      </x:c>
      <x:c r="E7" s="1697" t="s">
        <x:v>258</x:v>
      </x:c>
      <x:c r="F7" s="1697" t="s">
        <x:v>259</x:v>
      </x:c>
      <x:c r="G7" s="1697" t="s">
        <x:v>260</x:v>
      </x:c>
      <x:c r="H7" s="1697" t="s">
        <x:v>261</x:v>
      </x:c>
      <x:c r="I7" s="1697" t="s">
        <x:v>262</x:v>
      </x:c>
      <x:c r="J7" s="1697" t="s">
        <x:v>263</x:v>
      </x:c>
      <x:c r="K7" s="1697" t="s">
        <x:v>264</x:v>
      </x:c>
      <x:c r="L7" s="1697" t="s">
        <x:v>264</x:v>
      </x:c>
      <x:c r="M7" s="1697" t="s">
        <x:v>265</x:v>
      </x:c>
      <x:c r="N7" s="1697" t="s">
        <x:v>266</x:v>
      </x:c>
      <x:c r="O7" s="1697" t="s">
        <x:v>267</x:v>
      </x:c>
      <x:c r="P7" s="1697" t="s">
        <x:v>268</x:v>
      </x:c>
      <x:c r="Q7" s="1697" t="s">
        <x:v>269</x:v>
      </x:c>
      <x:c r="R7" s="1697" t="s">
        <x:v>270</x:v>
      </x:c>
      <x:c r="S7" s="1697" t="s">
        <x:v>271</x:v>
      </x:c>
      <x:c r="T7" s="1697" t="s">
        <x:v>272</x:v>
      </x:c>
      <x:c r="U7" s="1697" t="s">
        <x:v>273</x:v>
      </x:c>
      <x:c r="V7" s="1697"/>
      <x:c r="W7" s="1697"/>
      <x:c r="X7" s="1697" t="s">
        <x:v>274</x:v>
      </x:c>
      <x:c r="Y7" s="1697"/>
      <x:c r="Z7" s="1697"/>
      <x:c r="AA7" s="1697" t="s">
        <x:v>239</x:v>
      </x:c>
      <x:c r="AB7" s="1697" t="s">
        <x:v>275</x:v>
      </x:c>
      <x:c r="AC7" s="1697" t="s">
        <x:v>276</x:v>
      </x:c>
      <x:c r="AD7" s="1697"/>
      <x:c r="AE7" s="1697"/>
      <x:c r="AF7" s="1697"/>
      <x:c r="AG7" s="1697"/>
      <x:c r="AH7" s="1697"/>
      <x:c r="AI7" s="1697" t="s">
        <x:v>277</x:v>
      </x:c>
      <x:c r="AJ7" s="1697"/>
      <x:c r="AK7" s="1697"/>
      <x:c r="AL7" s="1697" t="s">
        <x:v>278</x:v>
      </x:c>
      <x:c r="AM7" s="1697"/>
      <x:c r="AN7" s="1697"/>
      <x:c r="AO7" s="1697"/>
      <x:c r="AP7" s="1697" t="s">
        <x:v>279</x:v>
      </x:c>
      <x:c r="AQ7" s="1697" t="s">
        <x:v>280</x:v>
      </x:c>
      <x:c r="AR7" s="1697"/>
      <x:c r="AS7" s="1697"/>
      <x:c r="AT7" s="1974"/>
      <x:c r="AU7" s="1697" t="s">
        <x:v>177</x:v>
      </x:c>
      <x:c r="AV7" s="1697" t="s">
        <x:v>281</x:v>
      </x:c>
      <x:c r="AW7" s="1697"/>
      <x:c r="AX7" s="1697"/>
      <x:c r="AY7" s="1697" t="s">
        <x:v>282</x:v>
      </x:c>
      <x:c r="AZ7" s="1697" t="s">
        <x:v>283</x:v>
      </x:c>
      <x:c r="BA7" s="1697"/>
      <x:c r="BB7" s="1697"/>
      <x:c r="BC7" s="1697"/>
      <x:c r="BD7" s="1697"/>
      <x:c r="BE7" s="1697"/>
      <x:c r="BF7" s="1697"/>
      <x:c r="BG7" s="1697"/>
      <x:c r="BH7" s="1697"/>
      <x:c r="BI7" s="1697"/>
      <x:c r="BJ7" s="1697"/>
    </x:row>
    <x:row r="8" ht="22" customHeight="1">
      <x:c r="A8" s="918"/>
      <x:c r="B8" s="1791"/>
      <x:c r="C8" s="1791" t="s">
        <x:v>284</x:v>
      </x:c>
      <x:c r="D8" s="1791"/>
      <x:c r="E8" s="1791"/>
      <x:c r="F8" s="1791"/>
      <x:c r="G8" s="1791"/>
      <x:c r="H8" s="1791"/>
      <x:c r="I8" s="1791"/>
      <x:c r="J8" s="1791"/>
      <x:c r="K8" s="1791"/>
      <x:c r="L8" s="1791" t="s">
        <x:v>285</x:v>
      </x:c>
      <x:c r="M8" s="1791"/>
      <x:c r="N8" s="1791" t="s">
        <x:v>286</x:v>
      </x:c>
      <x:c r="O8" s="1791" t="s">
        <x:v>287</x:v>
      </x:c>
      <x:c r="P8" s="1791" t="s">
        <x:v>288</x:v>
      </x:c>
      <x:c r="Q8" s="1791" t="s">
        <x:v>289</x:v>
      </x:c>
      <x:c r="R8" s="1791" t="s">
        <x:v>290</x:v>
      </x:c>
      <x:c r="S8" s="1791"/>
      <x:c r="T8" s="1791" t="s">
        <x:v>291</x:v>
      </x:c>
      <x:c r="U8" s="1791" t="s">
        <x:v>292</x:v>
      </x:c>
      <x:c r="V8" s="1791"/>
      <x:c r="W8" s="1791"/>
      <x:c r="X8" s="1791" t="s">
        <x:v>293</x:v>
      </x:c>
      <x:c r="Y8" s="1791"/>
      <x:c r="Z8" s="1791"/>
      <x:c r="AA8" s="1791"/>
      <x:c r="AB8" s="1791"/>
      <x:c r="AC8" s="1791" t="s">
        <x:v>294</x:v>
      </x:c>
      <x:c r="AD8" s="1791"/>
      <x:c r="AE8" s="1791"/>
      <x:c r="AF8" s="1791" t="s">
        <x:v>295</x:v>
      </x:c>
      <x:c r="AG8" s="1791"/>
      <x:c r="AH8" s="1791"/>
      <x:c r="AI8" s="1791" t="s">
        <x:v>296</x:v>
      </x:c>
      <x:c r="AJ8" s="1791"/>
      <x:c r="AK8" s="1791"/>
      <x:c r="AL8" s="1791" t="s">
        <x:v>297</x:v>
      </x:c>
      <x:c r="AM8" s="1791"/>
      <x:c r="AN8" s="1791"/>
      <x:c r="AO8" s="1791" t="s">
        <x:v>298</x:v>
      </x:c>
      <x:c r="AP8" s="1791" t="s">
        <x:v>299</x:v>
      </x:c>
      <x:c r="AQ8" s="1791"/>
      <x:c r="AR8" s="1791"/>
      <x:c r="AS8" s="1791"/>
      <x:c r="AT8" s="1993" t="s">
        <x:v>300</x:v>
      </x:c>
      <x:c r="AU8" s="1791"/>
      <x:c r="AV8" s="1791" t="s">
        <x:v>292</x:v>
      </x:c>
      <x:c r="AW8" s="1791"/>
      <x:c r="AX8" s="1791"/>
      <x:c r="AY8" s="1791" t="s">
        <x:v>299</x:v>
      </x:c>
      <x:c r="AZ8" s="1791" t="s">
        <x:v>301</x:v>
      </x:c>
      <x:c r="BA8" s="1791"/>
      <x:c r="BB8" s="1791"/>
      <x:c r="BC8" s="1791"/>
      <x:c r="BD8" s="1791"/>
      <x:c r="BE8" s="1791"/>
      <x:c r="BF8" s="1791"/>
      <x:c r="BG8" s="1791"/>
      <x:c r="BH8" s="1791"/>
      <x:c r="BI8" s="1791"/>
      <x:c r="BJ8" s="1791"/>
    </x:row>
    <x:row r="9" ht="24" customHeight="1">
      <x:c r="A9" s="918"/>
      <x:c r="B9" s="1719"/>
      <x:c r="C9" s="1719" t="s">
        <x:v>302</x:v>
      </x:c>
      <x:c r="D9" s="1719"/>
      <x:c r="E9" s="1719"/>
      <x:c r="F9" s="1719"/>
      <x:c r="G9" s="1719"/>
      <x:c r="H9" s="1719"/>
      <x:c r="I9" s="1719"/>
      <x:c r="J9" s="1719"/>
      <x:c r="K9" s="1719"/>
      <x:c r="L9" s="1719" t="s">
        <x:v>303</x:v>
      </x:c>
      <x:c r="M9" s="1719"/>
      <x:c r="N9" s="1719" t="s">
        <x:v>72</x:v>
      </x:c>
      <x:c r="O9" s="1719"/>
      <x:c r="P9" s="1719" t="s">
        <x:v>304</x:v>
      </x:c>
      <x:c r="Q9" s="1719" t="s">
        <x:v>304</x:v>
      </x:c>
      <x:c r="R9" s="1719" t="s">
        <x:v>305</x:v>
      </x:c>
      <x:c r="S9" s="1719"/>
      <x:c r="T9" s="1719" t="s">
        <x:v>306</x:v>
      </x:c>
      <x:c r="U9" s="1719" t="s">
        <x:v>307</x:v>
      </x:c>
      <x:c r="V9" s="1719" t="s">
        <x:v>308</x:v>
      </x:c>
      <x:c r="W9" s="1719" t="s">
        <x:v>309</x:v>
      </x:c>
      <x:c r="X9" s="1719" t="s">
        <x:v>307</x:v>
      </x:c>
      <x:c r="Y9" s="1719" t="s">
        <x:v>308</x:v>
      </x:c>
      <x:c r="Z9" s="1719" t="s">
        <x:v>309</x:v>
      </x:c>
      <x:c r="AA9" s="1719"/>
      <x:c r="AB9" s="1719"/>
      <x:c r="AC9" s="1719" t="s">
        <x:v>307</x:v>
      </x:c>
      <x:c r="AD9" s="1719" t="s">
        <x:v>308</x:v>
      </x:c>
      <x:c r="AE9" s="1719" t="s">
        <x:v>309</x:v>
      </x:c>
      <x:c r="AF9" s="1719" t="s">
        <x:v>307</x:v>
      </x:c>
      <x:c r="AG9" s="1719" t="s">
        <x:v>308</x:v>
      </x:c>
      <x:c r="AH9" s="1719" t="s">
        <x:v>309</x:v>
      </x:c>
      <x:c r="AI9" s="1719" t="s">
        <x:v>307</x:v>
      </x:c>
      <x:c r="AJ9" s="1719" t="s">
        <x:v>308</x:v>
      </x:c>
      <x:c r="AK9" s="1719" t="s">
        <x:v>309</x:v>
      </x:c>
      <x:c r="AL9" s="1719" t="s">
        <x:v>307</x:v>
      </x:c>
      <x:c r="AM9" s="1719" t="s">
        <x:v>308</x:v>
      </x:c>
      <x:c r="AN9" s="1719" t="s">
        <x:v>309</x:v>
      </x:c>
      <x:c r="AO9" s="1719" t="s">
        <x:v>307</x:v>
      </x:c>
      <x:c r="AP9" s="1719" t="s">
        <x:v>72</x:v>
      </x:c>
      <x:c r="AQ9" s="1719" t="s">
        <x:v>307</x:v>
      </x:c>
      <x:c r="AR9" s="1719" t="s">
        <x:v>308</x:v>
      </x:c>
      <x:c r="AS9" s="1719" t="s">
        <x:v>309</x:v>
      </x:c>
      <x:c r="AT9" s="1721"/>
      <x:c r="AU9" s="1719" t="s">
        <x:v>310</x:v>
      </x:c>
      <x:c r="AV9" s="1719" t="s">
        <x:v>307</x:v>
      </x:c>
      <x:c r="AW9" s="1719" t="s">
        <x:v>308</x:v>
      </x:c>
      <x:c r="AX9" s="1719" t="s">
        <x:v>309</x:v>
      </x:c>
      <x:c r="AY9" s="1719" t="s">
        <x:v>72</x:v>
      </x:c>
      <x:c r="AZ9" s="1719" t="s">
        <x:v>307</x:v>
      </x:c>
      <x:c r="BA9" s="1719" t="s">
        <x:v>308</x:v>
      </x:c>
      <x:c r="BB9" s="1719" t="s">
        <x:v>309</x:v>
      </x:c>
      <x:c r="BC9" s="1719"/>
      <x:c r="BD9" s="1719"/>
      <x:c r="BE9" s="1719" t="s">
        <x:v>311</x:v>
      </x:c>
      <x:c r="BF9" s="1719" t="s">
        <x:v>312</x:v>
      </x:c>
      <x:c r="BG9" s="1719" t="s">
        <x:v>313</x:v>
      </x:c>
      <x:c r="BH9" s="1719"/>
      <x:c r="BI9" s="1719"/>
      <x:c r="BJ9" s="1719"/>
    </x:row>
    <x:row r="10">
      <x:c r="A10" s="918"/>
      <x:c r="B10" s="1018">
        <x:v>1</x:v>
      </x:c>
      <x:c r="C10" s="1240" t="n">
        <x:f>SUM('Milling and Leach Feed'!P5:P8)</x:f>
        <x:v>45.33333333333333</x:v>
      </x:c>
      <x:c r="D10" s="1018">
        <x:v>2</x:v>
      </x:c>
      <x:c r="E10" s="986">
        <x:v>46267</x:v>
      </x:c>
      <x:c r="F10" s="1297">
        <x:v>0.25</x:v>
      </x:c>
      <x:c r="G10" s="986">
        <x:v>46269</x:v>
      </x:c>
      <x:c r="H10" s="1297">
        <x:v>0.25</x:v>
      </x:c>
      <x:c r="I10" s="1018">
        <x:v>557</x:v>
      </x:c>
      <x:c r="J10" s="1145">
        <x:v>0.41</x:v>
      </x:c>
      <x:c r="K10" s="1240" t="n">
        <x:f>J10*I10*M10</x:f>
        <x:v>292.31359999999995</x:v>
      </x:c>
      <x:c r="L10" s="1240"/>
      <x:c r="M10" s="1018">
        <x:v>1.28</x:v>
      </x:c>
      <x:c r="N10" s="1018">
        <x:v>2</x:v>
      </x:c>
      <x:c r="O10" s="1145">
        <x:v>0.39900000000000002</x:v>
      </x:c>
      <x:c r="P10" s="1018">
        <x:v>1.2649999999999999</x:v>
      </x:c>
      <x:c r="Q10" s="1240">
        <x:v>107.85</x:v>
      </x:c>
      <x:c r="R10" s="1240" t="n">
        <x:f>Q10*P10*O10</x:f>
        <x:v>54.435669749999995</x:v>
      </x:c>
      <x:c r="S10" s="1240" t="n">
        <x:f>K10*((1-J10)/J10)</x:f>
        <x:v>420.6464</x:v>
      </x:c>
      <x:c r="T10" s="1240" t="n">
        <x:f>K10</x:f>
        <x:v>292.31359999999995</x:v>
      </x:c>
      <x:c r="U10" s="1214" t="n">
        <x:f>AVERAGE('Milling and Leach Feed'!T5:T8)</x:f>
        <x:v>0.708</x:v>
      </x:c>
      <x:c r="V10" s="1214" t="n">
        <x:f>AVERAGE('Milling and Leach Feed'!U5:U8)</x:f>
        <x:v>0.53525</x:v>
      </x:c>
      <x:c r="W10" s="1214" t="n">
        <x:f>AVERAGE('Milling and Leach Feed'!V5:V8)</x:f>
        <x:v>7.222416666666668</x:v>
      </x:c>
      <x:c r="X10" s="1214" t="n">
        <x:f>SUM('Milling and Leach Feed'!W5:W8)/'Au Cal Leaching Tank'!K10</x:f>
        <x:v>0.6589743579696601</x:v>
      </x:c>
      <x:c r="Y10" s="1214" t="n">
        <x:f>SUM('Milling and Leach Feed'!X5:X8)/'Au Cal Leaching Tank'!K10</x:f>
        <x:v>0.5664360379754028</x:v>
      </x:c>
      <x:c r="Z10" s="1214" t="n">
        <x:f>SUM('Milling and Leach Feed'!Y5:Y8)/'Au Cal Leaching Tank'!K10</x:f>
        <x:v>7.436379821447538</x:v>
      </x:c>
      <x:c r="AA10" s="1298" t="n">
        <x:f>U10-X10</x:f>
        <x:v>0.04902564203033988</x:v>
      </x:c>
      <x:c r="AB10" s="1145" t="n">
        <x:f>((U10-X10)/(U10+X10)/2)</x:f>
        <x:v>0.017932173249817464</x:v>
      </x:c>
      <x:c r="AC10" s="1214" t="n">
        <x:f>'LT Floculation'!G6</x:f>
        <x:v>0.11299999999999999</x:v>
      </x:c>
      <x:c r="AD10" s="1214" t="n">
        <x:f>'LT Floculation'!H6</x:f>
        <x:v>0.6174999999999999</x:v>
      </x:c>
      <x:c r="AE10" s="1214" t="n">
        <x:f>'LT Floculation'!I6</x:f>
        <x:v>8.691666666666666</x:v>
      </x:c>
      <x:c r="AF10" s="1018">
        <x:v>0.02</x:v>
      </x:c>
      <x:c r="AG10" s="988"/>
      <x:c r="AH10" s="988"/>
      <x:c r="AI10" s="1240" t="n">
        <x:f>U10*$K$10</x:f>
        <x:v>206.95802879999997</x:v>
      </x:c>
      <x:c r="AJ10" s="1240" t="n">
        <x:f t="shared" ref="AJ10" si="0">Y10*$K$10</x:f>
        <x:v>165.57695743032667</x:v>
      </x:c>
      <x:c r="AK10" s="1240" t="n">
        <x:f>Z10*$K$10</x:f>
        <x:v>2173.7549565746867</x:v>
      </x:c>
      <x:c r="AL10" s="1240" t="n">
        <x:f>AC10*K10</x:f>
        <x:v>33.031436799999994</x:v>
      </x:c>
      <x:c r="AM10" s="1240" t="n">
        <x:f>AD10*K10</x:f>
        <x:v>180.50364799999994</x:v>
      </x:c>
      <x:c r="AN10" s="1240" t="n">
        <x:f>AE10*K10</x:f>
        <x:v>2540.692373333333</x:v>
      </x:c>
      <x:c r="AO10" s="1240" t="n">
        <x:f>AF10*S10</x:f>
        <x:v>8.412928</x:v>
      </x:c>
      <x:c r="AP10" s="1240">
        <x:v>1</x:v>
      </x:c>
      <x:c r="AQ10" s="1145" t="n">
        <x:f>((AI10-(AL10+AO10))/AI10)</x:f>
        <x:v>0.7997450737219237</x:v>
      </x:c>
      <x:c r="AR10" s="1145" t="n">
        <x:f t="shared" ref="AR10" si="1">((AJ10-AM10)/AJ10)*0.95</x:f>
        <x:v>-0.08564208608046549</x:v>
      </x:c>
      <x:c r="AS10" s="1145" t="n">
        <x:f>((AK10-AN10)/AK10)*0.95</x:f>
        <x:v>-0.16036331273972498</x:v>
      </x:c>
      <x:c r="AT10" s="1263">
        <x:v>2</x:v>
      </x:c>
      <x:c r="AU10" s="1264">
        <x:v>1</x:v>
      </x:c>
      <x:c r="AV10" s="1240" t="n">
        <x:f>AZ10/$AU10</x:f>
        <x:v>165.51366399999998</x:v>
      </x:c>
      <x:c r="AW10" s="1240" t="n">
        <x:f t="shared" ref="AV10:AX11" si="2">BA10/$AU10</x:f>
        <x:v>-14.92669056967327</x:v>
      </x:c>
      <x:c r="AX10" s="1240">
        <x:f t="shared" si="2"/>
        <x:v>-366.93741675864612</x:v>
      </x:c>
      <x:c r="AY10" s="1240">
        <x:v>1</x:v>
      </x:c>
      <x:c r="AZ10" s="1240" t="n">
        <x:f>(AI10-AL10-AO10)</x:f>
        <x:v>165.51366399999998</x:v>
      </x:c>
      <x:c r="BA10" s="1240" t="n">
        <x:f>(AJ10-AM10)</x:f>
        <x:v>-14.92669056967327</x:v>
      </x:c>
      <x:c r="BB10" s="1240" t="n">
        <x:f>(AK10-AN10)</x:f>
        <x:v>-366.9374167586461</x:v>
      </x:c>
      <x:c r="BC10" s="918"/>
      <x:c r="BD10" s="1295" t="n">
        <x:f>SUM(AZ10:BB10)</x:f>
        <x:v>-216.35044332831941</x:v>
      </x:c>
      <x:c r="BE10" s="1155" t="n">
        <x:f>AZ10/BD10</x:f>
        <x:v>-0.76502576770239</x:v>
      </x:c>
      <x:c r="BF10" s="1155" t="n">
        <x:f>BA10/BD10</x:f>
        <x:v>0.06899311293308279</x:v>
      </x:c>
      <x:c r="BG10" s="1155" t="n">
        <x:f>BB10/BD10</x:f>
        <x:v>1.6960326547693072</x:v>
      </x:c>
      <x:c r="BH10" s="918"/>
      <x:c r="BI10" s="918"/>
      <x:c r="BJ10" s="918"/>
    </x:row>
    <x:row r="11">
      <x:c r="A11" s="918"/>
      <x:c r="B11" s="1018">
        <x:v>2</x:v>
      </x:c>
      <x:c r="C11" s="1240" t="n">
        <x:f>SUM('Milling and Leach Feed'!P9:P12)</x:f>
        <x:v>33.016666666666666</x:v>
      </x:c>
      <x:c r="D11" s="1018">
        <x:v>3</x:v>
      </x:c>
      <x:c r="E11" s="986">
        <x:v>46268</x:v>
      </x:c>
      <x:c r="F11" s="1297">
        <x:v>0.75</x:v>
      </x:c>
      <x:c r="G11" s="986">
        <x:v>46270</x:v>
      </x:c>
      <x:c r="H11" s="1297">
        <x:v>0.29166666666666669</x:v>
      </x:c>
      <x:c r="I11" s="1018">
        <x:v>539</x:v>
      </x:c>
      <x:c r="J11" s="1145">
        <x:v>0.43</x:v>
      </x:c>
      <x:c r="K11" s="1240" t="n">
        <x:f>J11*I11*M11</x:f>
        <x:v>300.14215</x:v>
      </x:c>
      <x:c r="L11" s="1240"/>
      <x:c r="M11" s="1018">
        <x:v>1.2949999999999999</x:v>
      </x:c>
      <x:c r="N11" s="1018">
        <x:v>3</x:v>
      </x:c>
      <x:c r="O11" s="1145">
        <x:v>0.4</x:v>
      </x:c>
      <x:c r="P11" s="1018">
        <x:v>1.2649999999999999</x:v>
      </x:c>
      <x:c r="Q11" s="1240">
        <x:v>107.85</x:v>
      </x:c>
      <x:c r="R11" s="1240" t="n">
        <x:f>Q11*P11*O11</x:f>
        <x:v>54.57209999999999</x:v>
      </x:c>
      <x:c r="S11" s="1240" t="n">
        <x:f>K11*((1-J11)/J11)</x:f>
        <x:v>397.86285000000004</x:v>
      </x:c>
      <x:c r="T11" s="1240" t="n">
        <x:f>K11+K10</x:f>
        <x:v>592.45575</x:v>
      </x:c>
      <x:c r="U11" s="1214" t="n">
        <x:f>AVERAGE('Milling and Leach Feed'!T9:T11)</x:f>
        <x:v>0.684</x:v>
      </x:c>
      <x:c r="V11" s="1214" t="n">
        <x:f>AVERAGE('Milling and Leach Feed'!U9:U11)</x:f>
        <x:v>0.7933333333333333</x:v>
      </x:c>
      <x:c r="W11" s="1214" t="n">
        <x:f>AVERAGE('Milling and Leach Feed'!V9:V11)</x:f>
        <x:v>9.051111111111112</x:v>
      </x:c>
      <x:c r="X11" s="1214" t="n">
        <x:f>SUM('Milling and Leach Feed'!W9:W11)/'Au Cal Leaching Tank'!$K$11</x:f>
        <x:v>0.6853460797381065</x:v>
      </x:c>
      <x:c r="Y11" s="1214" t="n">
        <x:f>SUM('Milling and Leach Feed'!X9:X11)/'Au Cal Leaching Tank'!$K$11</x:f>
        <x:v>0.79554044142084</x:v>
      </x:c>
      <x:c r="Z11" s="1214" t="n">
        <x:f>SUM('Milling and Leach Feed'!Y9:Y11)/'Au Cal Leaching Tank'!$K$11</x:f>
        <x:v>9.100820411817091</x:v>
      </x:c>
      <x:c r="AA11" s="1298" t="n">
        <x:f>X11-U11</x:f>
        <x:v>0.0013460797381064094</x:v>
      </x:c>
      <x:c r="AB11" s="1145" t="n">
        <x:f>((X11-U11)/(X11+U11)/2)</x:f>
        <x:v>0.0004915045794573177</x:v>
      </x:c>
      <x:c r="AC11" s="1214" t="n">
        <x:f>'LT Floculation'!G7</x:f>
        <x:v>0.055749999999999994</x:v>
      </x:c>
      <x:c r="AD11" s="1214" t="n">
        <x:f>'LT Floculation'!H7</x:f>
        <x:v>0.25</x:v>
      </x:c>
      <x:c r="AE11" s="1214" t="n">
        <x:f>'LT Floculation'!I7</x:f>
        <x:v>8.3525</x:v>
      </x:c>
      <x:c r="AF11" s="1299">
        <x:v>2.9000000000000001E-2</x:v>
      </x:c>
      <x:c r="AG11" s="988"/>
      <x:c r="AH11" s="988"/>
      <x:c r="AI11" s="1240" t="n">
        <x:f>U11*$K11</x:f>
        <x:v>205.29723060000003</x:v>
      </x:c>
      <x:c r="AJ11" s="1240" t="n">
        <x:f>V11*$K11</x:f>
        <x:v>238.11277233333334</x:v>
      </x:c>
      <x:c r="AK11" s="1240" t="n">
        <x:f t="shared" ref="AK11" si="3">W11*$K11</x:f>
        <x:v>2716.619948777778</x:v>
      </x:c>
      <x:c r="AL11" s="1240" t="n">
        <x:f t="shared" ref="AL11:AN11" si="4">AC11*$K11</x:f>
        <x:v>16.7329248625</x:v>
      </x:c>
      <x:c r="AM11" s="1240">
        <x:f t="shared" si="4"/>
        <x:v>75.035537500000004</x:v>
      </x:c>
      <x:c r="AN11" s="1240">
        <x:f t="shared" si="4"/>
        <x:v>2506.937307875</x:v>
      </x:c>
      <x:c r="AO11" s="1240" t="n">
        <x:f>AF11*S11</x:f>
        <x:v>11.538022650000002</x:v>
      </x:c>
      <x:c r="AP11" s="1240">
        <x:v>2</x:v>
      </x:c>
      <x:c r="AQ11" s="1145" t="n">
        <x:f>((AI11-(AL11+AO11))/AI11)</x:f>
        <x:v>0.8622926016591866</x:v>
      </x:c>
      <x:c r="AR11" s="1145" t="n">
        <x:f>(AJ11-AM11)/AJ11</x:f>
        <x:v>0.6848739495798319</x:v>
      </x:c>
      <x:c r="AS11" s="1145" t="n">
        <x:f>(AK11-AN11)/AK11</x:f>
        <x:v>0.07718512153204037</x:v>
      </x:c>
      <x:c r="AT11" s="1263">
        <x:v>3</x:v>
      </x:c>
      <x:c r="AU11" s="1264">
        <x:v>1</x:v>
      </x:c>
      <x:c r="AV11" s="1240">
        <x:f t="shared" si="2"/>
        <x:v>177.02628308750002</x:v>
      </x:c>
      <x:c r="AW11" s="1240">
        <x:f t="shared" si="2"/>
        <x:v>163.07723483333334</x:v>
      </x:c>
      <x:c r="AX11" s="1240">
        <x:f t="shared" si="2"/>
        <x:v>209.68264090277808</x:v>
      </x:c>
      <x:c r="AY11" s="1240">
        <x:v>2</x:v>
      </x:c>
      <x:c r="AZ11" s="1240" t="n">
        <x:f t="shared" ref="AZ11:AZ15" si="5">(AI11-AL11-AO11)</x:f>
        <x:v>177.02628308750002</x:v>
      </x:c>
      <x:c r="BA11" s="1240" t="n">
        <x:f t="shared" ref="BA11" si="6">(AJ11-AM11)</x:f>
        <x:v>163.07723483333334</x:v>
      </x:c>
      <x:c r="BB11" s="1240" t="n">
        <x:f>(AK11-AN11)</x:f>
        <x:v>209.68264090277808</x:v>
      </x:c>
      <x:c r="BC11" s="918"/>
      <x:c r="BD11" s="918"/>
      <x:c r="BE11" s="918"/>
      <x:c r="BF11" s="918"/>
      <x:c r="BG11" s="918"/>
      <x:c r="BH11" s="918"/>
      <x:c r="BI11" s="918"/>
      <x:c r="BJ11" s="918"/>
    </x:row>
    <x:row r="12">
      <x:c r="A12" s="918"/>
      <x:c r="B12" s="1018">
        <x:v>3</x:v>
      </x:c>
      <x:c r="C12" s="1240" t="n">
        <x:f>SUM('Milling and Leach Feed'!P16:P19)</x:f>
        <x:v>47.33333333333333</x:v>
      </x:c>
      <x:c r="D12" s="1018">
        <x:v>2</x:v>
      </x:c>
      <x:c r="E12" s="986">
        <x:v>46272</x:v>
      </x:c>
      <x:c r="F12" s="1297">
        <x:v>0.91666666666666663</x:v>
      </x:c>
      <x:c r="G12" s="986">
        <x:v>46274</x:v>
      </x:c>
      <x:c r="H12" s="1297"/>
      <x:c r="I12" s="1018">
        <x:v>647</x:v>
      </x:c>
      <x:c r="J12" s="1145">
        <x:v>0.45</x:v>
      </x:c>
      <x:c r="K12" s="1240" t="n">
        <x:f>J12*I12*M12</x:f>
        <x:v>381.40650000000005</x:v>
      </x:c>
      <x:c r="L12" s="1240" t="n">
        <x:f>K12-R10</x:f>
        <x:v>326.97083025000006</x:v>
      </x:c>
      <x:c r="M12" s="1018">
        <x:v>1.31</x:v>
      </x:c>
      <x:c r="N12" s="1018">
        <x:v>2</x:v>
      </x:c>
      <x:c r="O12" s="1018"/>
      <x:c r="P12" s="1018"/>
      <x:c r="Q12" s="1018"/>
      <x:c r="R12" s="1018"/>
      <x:c r="S12" s="1240"/>
      <x:c r="T12" s="1240"/>
      <x:c r="U12" s="1214" t="n">
        <x:f>AVERAGE('Milling and Leach Feed'!T16:T18)</x:f>
        <x:v>0.9345555555555555</x:v>
      </x:c>
      <x:c r="V12" s="1214" t="n">
        <x:f>AVERAGE('Milling and Leach Feed'!U16:U18)</x:f>
        <x:v>0.6588888888888889</x:v>
      </x:c>
      <x:c r="W12" s="1214" t="n">
        <x:f>AVERAGE('Milling and Leach Feed'!V16:V18)</x:f>
        <x:v>9.06888888888889</x:v>
      </x:c>
      <x:c r="X12" s="1214" t="n">
        <x:f>SUM('Milling and Leach Feed'!W16:W18)/'Au Cal Leaching Tank'!$L$12</x:f>
        <x:v>0.533590371598854</x:v>
      </x:c>
      <x:c r="Y12" s="1214" t="n">
        <x:f>SUM('Milling and Leach Feed'!X16:X18)/'Au Cal Leaching Tank'!$L$12</x:f>
        <x:v>0.38757072090021194</x:v>
      </x:c>
      <x:c r="Z12" s="1214" t="n">
        <x:f>SUM('Milling and Leach Feed'!Y16:Y18)/'Au Cal Leaching Tank'!$L$12</x:f>
        <x:v>5.691069095592002</x:v>
      </x:c>
      <x:c r="AA12" s="988"/>
      <x:c r="AB12" s="988"/>
      <x:c r="AC12" s="1214"/>
      <x:c r="AD12" s="1214"/>
      <x:c r="AE12" s="1214"/>
      <x:c r="AF12" s="1018"/>
      <x:c r="AG12" s="988"/>
      <x:c r="AH12" s="988"/>
      <x:c r="AI12" s="1240" t="n">
        <x:f>$L12*U12</x:f>
        <x:v>305.57240591475005</x:v>
      </x:c>
      <x:c r="AJ12" s="1240" t="n">
        <x:f t="shared" ref="AJ12:AK12" si="7">$L12*V12</x:f>
        <x:v>215.43744704250003</x:v>
      </x:c>
      <x:c r="AK12" s="1240">
        <x:f t="shared" si="7"/>
        <x:v>2965.2621294450014</x:v>
      </x:c>
      <x:c r="AL12" s="1240" t="n">
        <x:f>AC12*$L12</x:f>
        <x:v>0</x:v>
      </x:c>
      <x:c r="AM12" s="1240" t="n">
        <x:f>AD12*$L12</x:f>
        <x:v>0</x:v>
      </x:c>
      <x:c r="AN12" s="1240" t="n">
        <x:f>AE12*$L12</x:f>
        <x:v>0</x:v>
      </x:c>
      <x:c r="AO12" s="1240" t="n">
        <x:f>AF12*S12</x:f>
        <x:v>0</x:v>
      </x:c>
      <x:c r="AP12" s="1240">
        <x:v>3</x:v>
      </x:c>
      <x:c r="AQ12" s="1145" t="n">
        <x:f>IFERROR(((AI12-(AL12+AO12))/AI12),"")</x:f>
        <x:v>1</x:v>
      </x:c>
      <x:c r="AR12" s="1145" t="n">
        <x:f>IFERROR((AJ12-AM12)/AJ12,"")</x:f>
        <x:v>1</x:v>
      </x:c>
      <x:c r="AS12" s="1145" t="n">
        <x:f>IFERROR((AK12-AN12)/AK12,"")</x:f>
        <x:v>1</x:v>
      </x:c>
      <x:c r="AT12" s="1263">
        <x:v>2</x:v>
      </x:c>
      <x:c r="AU12" s="1264">
        <x:v>1</x:v>
      </x:c>
      <x:c r="AV12" s="1240" t="n">
        <x:f>(AZ10+AZ12)/AU12</x:f>
        <x:v>471.08606991475006</x:v>
      </x:c>
      <x:c r="AW12" s="1240" t="n">
        <x:f>(BA10+BA12)/AU12</x:f>
        <x:v>200.51075647282676</x:v>
      </x:c>
      <x:c r="AX12" s="1300" t="n">
        <x:f>(AX10+BB12)/AU12</x:f>
        <x:v>2598.3247126863553</x:v>
      </x:c>
      <x:c r="AY12" s="1300">
        <x:v>3</x:v>
      </x:c>
      <x:c r="AZ12" s="1240">
        <x:f t="shared" si="5"/>
        <x:v>305.57240591475005</x:v>
      </x:c>
      <x:c r="BA12" s="1240" t="n">
        <x:f t="shared" ref="BA12:BA13" si="8">(AJ12-AM12)</x:f>
        <x:v>215.43744704250003</x:v>
      </x:c>
      <x:c r="BB12" s="1240" t="n">
        <x:f t="shared" ref="BB12:BB13" si="9">(AK12-AN12)</x:f>
        <x:v>2965.2621294450014</x:v>
      </x:c>
      <x:c r="BC12" s="918"/>
      <x:c r="BD12" s="1294" t="n">
        <x:f>AZ10+AZ12+AZ14</x:f>
        <x:v>471.08606991475006</x:v>
      </x:c>
      <x:c r="BE12" s="1294" t="n">
        <x:f t="shared" ref="BE12:BF12" si="10">BA10+BA12+BA14</x:f>
        <x:v>200.51075647282676</x:v>
      </x:c>
      <x:c r="BF12" s="1294">
        <x:f t="shared" si="10"/>
        <x:v>2598.3247126863553</x:v>
      </x:c>
      <x:c r="BG12" s="918"/>
      <x:c r="BH12" s="918"/>
      <x:c r="BI12" s="918"/>
      <x:c r="BJ12" s="918"/>
    </x:row>
    <x:row r="13">
      <x:c r="A13" s="918"/>
      <x:c r="B13" s="1018">
        <x:v>4</x:v>
      </x:c>
      <x:c r="C13" s="1240"/>
      <x:c r="D13" s="1018">
        <x:v>3</x:v>
      </x:c>
      <x:c r="E13" s="986"/>
      <x:c r="F13" s="1297"/>
      <x:c r="G13" s="986"/>
      <x:c r="H13" s="1297"/>
      <x:c r="I13" s="1018"/>
      <x:c r="J13" s="1145"/>
      <x:c r="K13" s="1240"/>
      <x:c r="L13" s="1240"/>
      <x:c r="M13" s="1018"/>
      <x:c r="N13" s="1018">
        <x:v>3</x:v>
      </x:c>
      <x:c r="O13" s="1018"/>
      <x:c r="P13" s="1018"/>
      <x:c r="Q13" s="1018"/>
      <x:c r="R13" s="1240"/>
      <x:c r="S13" s="1240"/>
      <x:c r="T13" s="1240"/>
      <x:c r="U13" s="1214"/>
      <x:c r="V13" s="1214"/>
      <x:c r="W13" s="1214"/>
      <x:c r="X13" s="988"/>
      <x:c r="Y13" s="988"/>
      <x:c r="Z13" s="988"/>
      <x:c r="AA13" s="988"/>
      <x:c r="AB13" s="988"/>
      <x:c r="AC13" s="1214"/>
      <x:c r="AD13" s="1214"/>
      <x:c r="AE13" s="1214"/>
      <x:c r="AF13" s="1018"/>
      <x:c r="AG13" s="988"/>
      <x:c r="AH13" s="988"/>
      <x:c r="AI13" s="1240" t="n">
        <x:f t="shared" ref="AI13:AI14" si="11">$L13*U13</x:f>
        <x:v>0</x:v>
      </x:c>
      <x:c r="AJ13" s="1240" t="n">
        <x:f t="shared" ref="AJ13:AJ14" si="12">$L13*V13</x:f>
        <x:v>0</x:v>
      </x:c>
      <x:c r="AK13" s="1240" t="n">
        <x:f t="shared" ref="AK13:AK14" si="13">$L13*W13</x:f>
        <x:v>0</x:v>
      </x:c>
      <x:c r="AL13" s="1240" t="n">
        <x:f>AC13*$L13</x:f>
        <x:v>0</x:v>
      </x:c>
      <x:c r="AM13" s="1240" t="n">
        <x:f t="shared" ref="AM13:AN14" si="14">AD13*$L13</x:f>
        <x:v>0</x:v>
      </x:c>
      <x:c r="AN13" s="1240">
        <x:f t="shared" si="14"/>
        <x:v>0</x:v>
      </x:c>
      <x:c r="AO13" s="1240" t="n">
        <x:f>AF13*S13</x:f>
        <x:v>0</x:v>
      </x:c>
      <x:c r="AP13" s="1240">
        <x:v>4</x:v>
      </x:c>
      <x:c r="AQ13" s="1145" t="str">
        <x:f t="shared" ref="AQ13:AQ59" si="15">IFERROR(((AI13-(AL13+AO13))/AI13),"")</x:f>
      </x:c>
      <x:c r="AR13" s="1145" t="str">
        <x:f t="shared" ref="AR13:AR59" si="16">IFERROR((AJ13-AM13)/AJ13,"")</x:f>
      </x:c>
      <x:c r="AS13" s="1145" t="str">
        <x:f t="shared" ref="AS13:AS59" si="17">IFERROR((AK13-AN13)/AK13,"")</x:f>
      </x:c>
      <x:c r="AT13" s="1263">
        <x:v>3</x:v>
      </x:c>
      <x:c r="AU13" s="1264">
        <x:v>1</x:v>
      </x:c>
      <x:c r="AV13" s="1240" t="n">
        <x:f>(AZ11+AZ13)/AU13</x:f>
        <x:v>177.02628308750002</x:v>
      </x:c>
      <x:c r="AW13" s="1240" t="n">
        <x:f>(AZ11+AZ13)/AU13</x:f>
        <x:v>177.02628308750002</x:v>
      </x:c>
      <x:c r="AX13" s="1300" t="n">
        <x:f>(BA11+BA13)/AU13</x:f>
        <x:v>163.07723483333334</x:v>
      </x:c>
      <x:c r="AY13" s="1300">
        <x:v>4</x:v>
      </x:c>
      <x:c r="AZ13" s="1240">
        <x:f t="shared" si="5"/>
        <x:v>0</x:v>
      </x:c>
      <x:c r="BA13" s="1240">
        <x:f t="shared" si="8"/>
        <x:v>0</x:v>
      </x:c>
      <x:c r="BB13" s="1240">
        <x:f t="shared" si="9"/>
        <x:v>0</x:v>
      </x:c>
      <x:c r="BC13" s="918"/>
      <x:c r="BD13" s="1294" t="n">
        <x:f>AZ11+AZ13</x:f>
        <x:v>177.02628308750002</x:v>
      </x:c>
      <x:c r="BE13" s="1294" t="n">
        <x:f t="shared" ref="BE13:BF13" si="18">BA11+BA13</x:f>
        <x:v>163.07723483333334</x:v>
      </x:c>
      <x:c r="BF13" s="1294">
        <x:f t="shared" si="18"/>
        <x:v>209.68264090277808</x:v>
      </x:c>
      <x:c r="BG13" s="918"/>
      <x:c r="BH13" s="918"/>
      <x:c r="BI13" s="918"/>
      <x:c r="BJ13" s="1226" t="n">
        <x:f>0.4*16000</x:f>
        <x:v>6400</x:v>
      </x:c>
    </x:row>
    <x:row r="14" s="15" customFormat="1">
      <x:c r="A14" s="918"/>
      <x:c r="B14" s="1018">
        <x:v>5</x:v>
      </x:c>
      <x:c r="C14" s="1240"/>
      <x:c r="D14" s="1018">
        <x:v>2</x:v>
      </x:c>
      <x:c r="E14" s="986"/>
      <x:c r="F14" s="1297"/>
      <x:c r="G14" s="986"/>
      <x:c r="H14" s="1297"/>
      <x:c r="I14" s="1018"/>
      <x:c r="J14" s="1145"/>
      <x:c r="K14" s="1240"/>
      <x:c r="L14" s="1240"/>
      <x:c r="M14" s="1018"/>
      <x:c r="N14" s="1018"/>
      <x:c r="O14" s="1018"/>
      <x:c r="P14" s="1018"/>
      <x:c r="Q14" s="1018"/>
      <x:c r="R14" s="1018"/>
      <x:c r="S14" s="1240"/>
      <x:c r="T14" s="1240"/>
      <x:c r="U14" s="1214"/>
      <x:c r="V14" s="1214"/>
      <x:c r="W14" s="1214"/>
      <x:c r="X14" s="1018"/>
      <x:c r="Y14" s="1018"/>
      <x:c r="Z14" s="1018"/>
      <x:c r="AA14" s="1018"/>
      <x:c r="AB14" s="1018"/>
      <x:c r="AC14" s="1214"/>
      <x:c r="AD14" s="1214"/>
      <x:c r="AE14" s="1214"/>
      <x:c r="AF14" s="1018"/>
      <x:c r="AG14" s="1018"/>
      <x:c r="AH14" s="1018"/>
      <x:c r="AI14" s="1240">
        <x:f t="shared" si="11"/>
        <x:v>0</x:v>
      </x:c>
      <x:c r="AJ14" s="1240">
        <x:f t="shared" si="12"/>
        <x:v>0</x:v>
      </x:c>
      <x:c r="AK14" s="1240">
        <x:f t="shared" si="13"/>
        <x:v>0</x:v>
      </x:c>
      <x:c r="AL14" s="1240" t="n">
        <x:f>AC14*$L14</x:f>
        <x:v>0</x:v>
      </x:c>
      <x:c r="AM14" s="1240">
        <x:f t="shared" si="14"/>
        <x:v>0</x:v>
      </x:c>
      <x:c r="AN14" s="1240">
        <x:f t="shared" si="14"/>
        <x:v>0</x:v>
      </x:c>
      <x:c r="AO14" s="1240" t="n">
        <x:f t="shared" ref="AO14" si="19">AF14*S14</x:f>
        <x:v>0</x:v>
      </x:c>
      <x:c r="AP14" s="1240">
        <x:v>5</x:v>
      </x:c>
      <x:c r="AQ14" s="1145" t="str">
        <x:f t="shared" si="15"/>
      </x:c>
      <x:c r="AR14" s="1145" t="str">
        <x:f t="shared" si="16"/>
      </x:c>
      <x:c r="AS14" s="1145" t="str">
        <x:f t="shared" si="17"/>
      </x:c>
      <x:c r="AT14" s="1263">
        <x:v>2</x:v>
      </x:c>
      <x:c r="AU14" s="1264">
        <x:v>1</x:v>
      </x:c>
      <x:c r="AV14" s="1240" t="n">
        <x:f>(AZ10+AZ12+AZ14)/AU14</x:f>
        <x:v>471.08606991475006</x:v>
      </x:c>
      <x:c r="AW14" s="1240" t="n">
        <x:f>(BA10+BA12+BA14)/AU14</x:f>
        <x:v>200.51075647282676</x:v>
      </x:c>
      <x:c r="AX14" s="1240" t="n">
        <x:f>(BB10+BB12+BB14)/AU14</x:f>
        <x:v>2598.3247126863553</x:v>
      </x:c>
      <x:c r="AY14" s="1240">
        <x:v>5</x:v>
      </x:c>
      <x:c r="AZ14" s="1240">
        <x:f t="shared" si="5"/>
        <x:v>0</x:v>
      </x:c>
      <x:c r="BA14" s="1240" t="n">
        <x:f t="shared" ref="BA14" si="20">(AJ14-AM14)</x:f>
        <x:v>0</x:v>
      </x:c>
      <x:c r="BB14" s="1240" t="n">
        <x:f t="shared" ref="BB14" si="21">(AK14-AN14)</x:f>
        <x:v>0</x:v>
      </x:c>
      <x:c r="BC14" s="918"/>
      <x:c r="BD14" s="1294" t="n">
        <x:f>BD12+BD13</x:f>
        <x:v>648.1123530022501</x:v>
      </x:c>
      <x:c r="BE14" s="1294" t="n">
        <x:f t="shared" ref="BE14:BF14" si="22">BE12+BE13</x:f>
        <x:v>363.5879913061601</x:v>
      </x:c>
      <x:c r="BF14" s="1294">
        <x:f t="shared" si="22"/>
        <x:v>2808.0073535891333</x:v>
      </x:c>
      <x:c r="BG14" s="918"/>
      <x:c r="BH14" s="918"/>
      <x:c r="BI14" s="918"/>
      <x:c r="BJ14" s="1226" t="n">
        <x:f>BJ13*40%</x:f>
        <x:v>2560</x:v>
      </x:c>
    </x:row>
    <x:row r="15">
      <x:c r="A15" s="918"/>
      <x:c r="B15" s="1018">
        <x:v>6</x:v>
      </x:c>
      <x:c r="C15" s="1240"/>
      <x:c r="D15" s="1018">
        <x:v>3</x:v>
      </x:c>
      <x:c r="E15" s="986"/>
      <x:c r="F15" s="1297"/>
      <x:c r="G15" s="986"/>
      <x:c r="H15" s="1297"/>
      <x:c r="I15" s="1018"/>
      <x:c r="J15" s="1145"/>
      <x:c r="K15" s="1240"/>
      <x:c r="L15" s="1240"/>
      <x:c r="M15" s="1018"/>
      <x:c r="N15" s="1018"/>
      <x:c r="O15" s="1018"/>
      <x:c r="P15" s="1018"/>
      <x:c r="Q15" s="1018"/>
      <x:c r="R15" s="1018"/>
      <x:c r="S15" s="1240"/>
      <x:c r="T15" s="1240"/>
      <x:c r="U15" s="1214"/>
      <x:c r="V15" s="1214"/>
      <x:c r="W15" s="1214"/>
      <x:c r="X15" s="988"/>
      <x:c r="Y15" s="988"/>
      <x:c r="Z15" s="988"/>
      <x:c r="AA15" s="988"/>
      <x:c r="AB15" s="988"/>
      <x:c r="AC15" s="1018"/>
      <x:c r="AD15" s="1214"/>
      <x:c r="AE15" s="1018"/>
      <x:c r="AF15" s="1018"/>
      <x:c r="AG15" s="988"/>
      <x:c r="AH15" s="988"/>
      <x:c r="AI15" s="1240" t="n">
        <x:f t="shared" ref="AI15" si="23">$L15*U15</x:f>
        <x:v>0</x:v>
      </x:c>
      <x:c r="AJ15" s="1240" t="n">
        <x:f t="shared" ref="AJ15" si="24">$L15*V15</x:f>
        <x:v>0</x:v>
      </x:c>
      <x:c r="AK15" s="1240" t="n">
        <x:f t="shared" ref="AK15" si="25">$L15*W15</x:f>
        <x:v>0</x:v>
      </x:c>
      <x:c r="AL15" s="1240" t="n">
        <x:f>AC15*$L15</x:f>
        <x:v>0</x:v>
      </x:c>
      <x:c r="AM15" s="1240" t="n">
        <x:f t="shared" ref="AM15" si="26">AD15*$L15</x:f>
        <x:v>0</x:v>
      </x:c>
      <x:c r="AN15" s="1240" t="n">
        <x:f t="shared" ref="AN15" si="27">AE15*$L15</x:f>
        <x:v>0</x:v>
      </x:c>
      <x:c r="AO15" s="1240" t="n">
        <x:f>AF15*S15</x:f>
        <x:v>0</x:v>
      </x:c>
      <x:c r="AP15" s="1240">
        <x:v>6</x:v>
      </x:c>
      <x:c r="AQ15" s="1145" t="str">
        <x:f t="shared" si="15"/>
      </x:c>
      <x:c r="AR15" s="1145" t="str">
        <x:f t="shared" si="16"/>
      </x:c>
      <x:c r="AS15" s="1145" t="str">
        <x:f t="shared" si="17"/>
      </x:c>
      <x:c r="AT15" s="1263">
        <x:v>3</x:v>
      </x:c>
      <x:c r="AU15" s="1264">
        <x:v>1</x:v>
      </x:c>
      <x:c r="AV15" s="1240" t="n">
        <x:f>(AZ11+AZ13+AZ15)/AU15</x:f>
        <x:v>177.02628308750002</x:v>
      </x:c>
      <x:c r="AW15" s="1240" t="n">
        <x:f>(BA11+BA13+BA15)/AU15</x:f>
        <x:v>163.07723483333334</x:v>
      </x:c>
      <x:c r="AX15" s="1240" t="n">
        <x:f>(BB11+BB13+BB15)/AU15</x:f>
        <x:v>209.68264090277808</x:v>
      </x:c>
      <x:c r="AY15" s="1240">
        <x:v>6</x:v>
      </x:c>
      <x:c r="AZ15" s="1240">
        <x:f t="shared" si="5"/>
        <x:v>0</x:v>
      </x:c>
      <x:c r="BA15" s="1240" t="n">
        <x:f t="shared" ref="BA15" si="28">(AJ15-AM15)</x:f>
        <x:v>0</x:v>
      </x:c>
      <x:c r="BB15" s="1240" t="n">
        <x:f t="shared" ref="BB15" si="29">(AK15-AN15)</x:f>
        <x:v>0</x:v>
      </x:c>
      <x:c r="BC15" s="918"/>
      <x:c r="BD15" s="918"/>
      <x:c r="BE15" s="918"/>
      <x:c r="BF15" s="918"/>
      <x:c r="BG15" s="918"/>
      <x:c r="BH15" s="918"/>
      <x:c r="BI15" s="918"/>
      <x:c r="BJ15" s="1226" t="n">
        <x:f>BJ14*0.85</x:f>
        <x:v>2176</x:v>
      </x:c>
    </x:row>
    <x:row r="16">
      <x:c r="A16" s="918"/>
      <x:c r="B16" s="1018">
        <x:v>7</x:v>
      </x:c>
      <x:c r="C16" s="988"/>
      <x:c r="D16" s="1018">
        <x:v>2</x:v>
      </x:c>
      <x:c r="E16" s="1018"/>
      <x:c r="F16" s="988"/>
      <x:c r="G16" s="988"/>
      <x:c r="H16" s="988"/>
      <x:c r="I16" s="988"/>
      <x:c r="J16" s="988"/>
      <x:c r="K16" s="988"/>
      <x:c r="L16" s="988"/>
      <x:c r="M16" s="988"/>
      <x:c r="N16" s="988"/>
      <x:c r="O16" s="988"/>
      <x:c r="P16" s="988"/>
      <x:c r="Q16" s="988"/>
      <x:c r="R16" s="988"/>
      <x:c r="S16" s="988"/>
      <x:c r="T16" s="988"/>
      <x:c r="U16" s="988"/>
      <x:c r="V16" s="988"/>
      <x:c r="W16" s="988"/>
      <x:c r="X16" s="988"/>
      <x:c r="Y16" s="988"/>
      <x:c r="Z16" s="988"/>
      <x:c r="AA16" s="988"/>
      <x:c r="AB16" s="988"/>
      <x:c r="AC16" s="988"/>
      <x:c r="AD16" s="988"/>
      <x:c r="AE16" s="988"/>
      <x:c r="AF16" s="988"/>
      <x:c r="AG16" s="988"/>
      <x:c r="AH16" s="988"/>
      <x:c r="AI16" s="988"/>
      <x:c r="AJ16" s="988"/>
      <x:c r="AK16" s="988"/>
      <x:c r="AL16" s="988"/>
      <x:c r="AM16" s="988"/>
      <x:c r="AN16" s="988"/>
      <x:c r="AO16" s="988"/>
      <x:c r="AP16" s="1018"/>
      <x:c r="AQ16" s="1145" t="str">
        <x:f t="shared" si="15"/>
      </x:c>
      <x:c r="AR16" s="1145" t="str">
        <x:f t="shared" si="16"/>
      </x:c>
      <x:c r="AS16" s="1145" t="str">
        <x:f t="shared" si="17"/>
      </x:c>
      <x:c r="AT16" s="1301"/>
      <x:c r="AU16" s="988"/>
      <x:c r="AV16" s="988"/>
      <x:c r="AW16" s="988"/>
      <x:c r="AX16" s="1001"/>
      <x:c r="AY16" s="1302"/>
      <x:c r="AZ16" s="1220"/>
      <x:c r="BA16" s="1220"/>
      <x:c r="BB16" s="1220"/>
      <x:c r="BC16" s="918"/>
      <x:c r="BD16" s="918"/>
      <x:c r="BE16" s="918"/>
      <x:c r="BF16" s="918"/>
      <x:c r="BG16" s="918"/>
      <x:c r="BH16" s="918"/>
      <x:c r="BI16" s="918"/>
      <x:c r="BJ16" s="1226" t="n">
        <x:f>BJ15*0.4</x:f>
        <x:v>870.4000000000001</x:v>
      </x:c>
    </x:row>
    <x:row r="17">
      <x:c r="A17" s="918"/>
      <x:c r="B17" s="1018">
        <x:v>8</x:v>
      </x:c>
      <x:c r="C17" s="988"/>
      <x:c r="D17" s="1018">
        <x:v>3</x:v>
      </x:c>
      <x:c r="E17" s="1018"/>
      <x:c r="F17" s="988"/>
      <x:c r="G17" s="988"/>
      <x:c r="H17" s="988"/>
      <x:c r="I17" s="988"/>
      <x:c r="J17" s="988"/>
      <x:c r="K17" s="988"/>
      <x:c r="L17" s="988"/>
      <x:c r="M17" s="988"/>
      <x:c r="N17" s="988"/>
      <x:c r="O17" s="988"/>
      <x:c r="P17" s="988"/>
      <x:c r="Q17" s="988"/>
      <x:c r="R17" s="988"/>
      <x:c r="S17" s="988"/>
      <x:c r="T17" s="988"/>
      <x:c r="U17" s="988"/>
      <x:c r="V17" s="988"/>
      <x:c r="W17" s="988"/>
      <x:c r="X17" s="988"/>
      <x:c r="Y17" s="988"/>
      <x:c r="Z17" s="988"/>
      <x:c r="AA17" s="988"/>
      <x:c r="AB17" s="988"/>
      <x:c r="AC17" s="988"/>
      <x:c r="AD17" s="988"/>
      <x:c r="AE17" s="988"/>
      <x:c r="AF17" s="988"/>
      <x:c r="AG17" s="988"/>
      <x:c r="AH17" s="988"/>
      <x:c r="AI17" s="988"/>
      <x:c r="AJ17" s="988"/>
      <x:c r="AK17" s="988"/>
      <x:c r="AL17" s="988"/>
      <x:c r="AM17" s="988"/>
      <x:c r="AN17" s="988"/>
      <x:c r="AO17" s="988"/>
      <x:c r="AP17" s="988"/>
      <x:c r="AQ17" s="1145" t="str">
        <x:f t="shared" si="15"/>
      </x:c>
      <x:c r="AR17" s="1145" t="str">
        <x:f t="shared" si="16"/>
      </x:c>
      <x:c r="AS17" s="1145" t="str">
        <x:f t="shared" si="17"/>
      </x:c>
      <x:c r="AT17" s="1301"/>
      <x:c r="AU17" s="988"/>
      <x:c r="AV17" s="988"/>
      <x:c r="AW17" s="988"/>
      <x:c r="AX17" s="1001"/>
      <x:c r="AY17" s="1001"/>
      <x:c r="AZ17" s="988"/>
      <x:c r="BA17" s="988"/>
      <x:c r="BB17" s="988"/>
      <x:c r="BC17" s="918"/>
      <x:c r="BD17" s="918"/>
      <x:c r="BE17" s="918"/>
      <x:c r="BF17" s="918"/>
      <x:c r="BG17" s="918"/>
      <x:c r="BH17" s="918"/>
      <x:c r="BI17" s="918"/>
      <x:c r="BJ17" s="1226" t="n">
        <x:f>BJ15*0.6</x:f>
        <x:v>1305.6</x:v>
      </x:c>
    </x:row>
    <x:row r="18">
      <x:c r="A18" s="918"/>
      <x:c r="B18" s="1018">
        <x:v>9</x:v>
      </x:c>
      <x:c r="C18" s="988"/>
      <x:c r="D18" s="1018">
        <x:v>2</x:v>
      </x:c>
      <x:c r="E18" s="1018"/>
      <x:c r="F18" s="988"/>
      <x:c r="G18" s="988"/>
      <x:c r="H18" s="988"/>
      <x:c r="I18" s="988"/>
      <x:c r="J18" s="988"/>
      <x:c r="K18" s="988"/>
      <x:c r="L18" s="988"/>
      <x:c r="M18" s="988"/>
      <x:c r="N18" s="988"/>
      <x:c r="O18" s="988"/>
      <x:c r="P18" s="988"/>
      <x:c r="Q18" s="988"/>
      <x:c r="R18" s="988"/>
      <x:c r="S18" s="988"/>
      <x:c r="T18" s="988"/>
      <x:c r="U18" s="988"/>
      <x:c r="V18" s="988"/>
      <x:c r="W18" s="988"/>
      <x:c r="X18" s="988"/>
      <x:c r="Y18" s="988"/>
      <x:c r="Z18" s="988"/>
      <x:c r="AA18" s="988"/>
      <x:c r="AB18" s="988"/>
      <x:c r="AC18" s="988"/>
      <x:c r="AD18" s="988"/>
      <x:c r="AE18" s="988"/>
      <x:c r="AF18" s="988"/>
      <x:c r="AG18" s="988"/>
      <x:c r="AH18" s="988"/>
      <x:c r="AI18" s="988"/>
      <x:c r="AJ18" s="988"/>
      <x:c r="AK18" s="988"/>
      <x:c r="AL18" s="988"/>
      <x:c r="AM18" s="988"/>
      <x:c r="AN18" s="988"/>
      <x:c r="AO18" s="988"/>
      <x:c r="AP18" s="988"/>
      <x:c r="AQ18" s="1145" t="str">
        <x:f t="shared" si="15"/>
      </x:c>
      <x:c r="AR18" s="1145" t="str">
        <x:f t="shared" si="16"/>
      </x:c>
      <x:c r="AS18" s="1145" t="str">
        <x:f t="shared" si="17"/>
      </x:c>
      <x:c r="AT18" s="1301"/>
      <x:c r="AU18" s="988"/>
      <x:c r="AV18" s="988"/>
      <x:c r="AW18" s="988"/>
      <x:c r="AX18" s="1001"/>
      <x:c r="AY18" s="1001"/>
      <x:c r="AZ18" s="988"/>
      <x:c r="BA18" s="988"/>
      <x:c r="BB18" s="988"/>
      <x:c r="BC18" s="918"/>
      <x:c r="BD18" s="918"/>
      <x:c r="BE18" s="918"/>
      <x:c r="BF18" s="918"/>
      <x:c r="BG18" s="918"/>
      <x:c r="BH18" s="918"/>
      <x:c r="BI18" s="918"/>
      <x:c r="BJ18" s="918"/>
    </x:row>
    <x:row r="19">
      <x:c r="A19" s="918"/>
      <x:c r="B19" s="1018">
        <x:v>10</x:v>
      </x:c>
      <x:c r="C19" s="988"/>
      <x:c r="D19" s="1018">
        <x:v>3</x:v>
      </x:c>
      <x:c r="E19" s="1018"/>
      <x:c r="F19" s="988"/>
      <x:c r="G19" s="988"/>
      <x:c r="H19" s="988"/>
      <x:c r="I19" s="988"/>
      <x:c r="J19" s="988"/>
      <x:c r="K19" s="988"/>
      <x:c r="L19" s="988"/>
      <x:c r="M19" s="988"/>
      <x:c r="N19" s="988"/>
      <x:c r="O19" s="988"/>
      <x:c r="P19" s="988"/>
      <x:c r="Q19" s="988"/>
      <x:c r="R19" s="988"/>
      <x:c r="S19" s="988"/>
      <x:c r="T19" s="988"/>
      <x:c r="U19" s="988"/>
      <x:c r="V19" s="988"/>
      <x:c r="W19" s="988"/>
      <x:c r="X19" s="988"/>
      <x:c r="Y19" s="988"/>
      <x:c r="Z19" s="988"/>
      <x:c r="AA19" s="988"/>
      <x:c r="AB19" s="988"/>
      <x:c r="AC19" s="988"/>
      <x:c r="AD19" s="988"/>
      <x:c r="AE19" s="988"/>
      <x:c r="AF19" s="988"/>
      <x:c r="AG19" s="988"/>
      <x:c r="AH19" s="988"/>
      <x:c r="AI19" s="988"/>
      <x:c r="AJ19" s="988"/>
      <x:c r="AK19" s="988"/>
      <x:c r="AL19" s="918"/>
      <x:c r="AM19" s="988"/>
      <x:c r="AN19" s="988"/>
      <x:c r="AO19" s="988"/>
      <x:c r="AP19" s="988"/>
      <x:c r="AQ19" s="1145" t="str">
        <x:f t="shared" si="15"/>
      </x:c>
      <x:c r="AR19" s="1145" t="str">
        <x:f t="shared" si="16"/>
      </x:c>
      <x:c r="AS19" s="1145" t="str">
        <x:f t="shared" si="17"/>
      </x:c>
      <x:c r="AT19" s="1301"/>
      <x:c r="AU19" s="988"/>
      <x:c r="AV19" s="988"/>
      <x:c r="AW19" s="988"/>
      <x:c r="AX19" s="1001"/>
      <x:c r="AY19" s="1001"/>
      <x:c r="AZ19" s="988"/>
      <x:c r="BA19" s="988"/>
      <x:c r="BB19" s="988"/>
      <x:c r="BC19" s="918"/>
      <x:c r="BD19" s="918"/>
      <x:c r="BE19" s="918"/>
      <x:c r="BF19" s="918"/>
      <x:c r="BG19" s="918"/>
      <x:c r="BH19" s="918"/>
      <x:c r="BI19" s="918"/>
      <x:c r="BJ19" s="918"/>
    </x:row>
    <x:row r="20">
      <x:c r="A20" s="918"/>
      <x:c r="B20" s="988"/>
      <x:c r="C20" s="988"/>
      <x:c r="D20" s="988"/>
      <x:c r="E20" s="1018"/>
      <x:c r="F20" s="988"/>
      <x:c r="G20" s="988"/>
      <x:c r="H20" s="988"/>
      <x:c r="I20" s="988"/>
      <x:c r="J20" s="988"/>
      <x:c r="K20" s="988"/>
      <x:c r="L20" s="988"/>
      <x:c r="M20" s="988"/>
      <x:c r="N20" s="988"/>
      <x:c r="O20" s="988"/>
      <x:c r="P20" s="988"/>
      <x:c r="Q20" s="988"/>
      <x:c r="R20" s="988"/>
      <x:c r="S20" s="988"/>
      <x:c r="T20" s="988"/>
      <x:c r="U20" s="988"/>
      <x:c r="V20" s="988"/>
      <x:c r="W20" s="988"/>
      <x:c r="X20" s="988"/>
      <x:c r="Y20" s="988"/>
      <x:c r="Z20" s="988"/>
      <x:c r="AA20" s="988"/>
      <x:c r="AB20" s="988"/>
      <x:c r="AC20" s="988"/>
      <x:c r="AD20" s="988"/>
      <x:c r="AE20" s="988"/>
      <x:c r="AF20" s="988"/>
      <x:c r="AG20" s="988"/>
      <x:c r="AH20" s="988"/>
      <x:c r="AI20" s="988"/>
      <x:c r="AJ20" s="988"/>
      <x:c r="AK20" s="988"/>
      <x:c r="AL20" s="988"/>
      <x:c r="AM20" s="988"/>
      <x:c r="AN20" s="988"/>
      <x:c r="AO20" s="988"/>
      <x:c r="AP20" s="988"/>
      <x:c r="AQ20" s="1145" t="str">
        <x:f t="shared" si="15"/>
      </x:c>
      <x:c r="AR20" s="1145" t="str">
        <x:f t="shared" si="16"/>
      </x:c>
      <x:c r="AS20" s="1145" t="str">
        <x:f t="shared" si="17"/>
      </x:c>
      <x:c r="AT20" s="1301"/>
      <x:c r="AU20" s="988"/>
      <x:c r="AV20" s="988"/>
      <x:c r="AW20" s="988"/>
      <x:c r="AX20" s="1001"/>
      <x:c r="AY20" s="1001"/>
      <x:c r="AZ20" s="988"/>
      <x:c r="BA20" s="988"/>
      <x:c r="BB20" s="988"/>
      <x:c r="BC20" s="918"/>
      <x:c r="BD20" s="918"/>
      <x:c r="BE20" s="1295" t="n">
        <x:f>AV14*$AU14</x:f>
        <x:v>471.08606991475006</x:v>
      </x:c>
      <x:c r="BF20" s="1295" t="n">
        <x:f>AW14*$AU14</x:f>
        <x:v>200.51075647282676</x:v>
      </x:c>
      <x:c r="BG20" s="1295" t="n">
        <x:f>AX14*$AU14</x:f>
        <x:v>2598.3247126863553</x:v>
      </x:c>
      <x:c r="BH20" s="918"/>
      <x:c r="BI20" s="918"/>
      <x:c r="BJ20" s="918"/>
    </x:row>
    <x:row r="21">
      <x:c r="A21" s="918"/>
      <x:c r="B21" s="988"/>
      <x:c r="C21" s="988"/>
      <x:c r="D21" s="988"/>
      <x:c r="E21" s="1018"/>
      <x:c r="F21" s="988"/>
      <x:c r="G21" s="988"/>
      <x:c r="H21" s="988"/>
      <x:c r="I21" s="988"/>
      <x:c r="J21" s="988"/>
      <x:c r="K21" s="988"/>
      <x:c r="L21" s="988"/>
      <x:c r="M21" s="988"/>
      <x:c r="N21" s="988"/>
      <x:c r="O21" s="988"/>
      <x:c r="P21" s="988"/>
      <x:c r="Q21" s="988"/>
      <x:c r="R21" s="988"/>
      <x:c r="S21" s="988"/>
      <x:c r="T21" s="988"/>
      <x:c r="U21" s="988"/>
      <x:c r="V21" s="988"/>
      <x:c r="W21" s="988"/>
      <x:c r="X21" s="988"/>
      <x:c r="Y21" s="988"/>
      <x:c r="Z21" s="988"/>
      <x:c r="AA21" s="988"/>
      <x:c r="AB21" s="988"/>
      <x:c r="AC21" s="988"/>
      <x:c r="AD21" s="988"/>
      <x:c r="AE21" s="988"/>
      <x:c r="AF21" s="988"/>
      <x:c r="AG21" s="988"/>
      <x:c r="AH21" s="988"/>
      <x:c r="AI21" s="988"/>
      <x:c r="AJ21" s="988"/>
      <x:c r="AK21" s="988"/>
      <x:c r="AL21" s="988"/>
      <x:c r="AM21" s="988"/>
      <x:c r="AN21" s="988"/>
      <x:c r="AO21" s="988"/>
      <x:c r="AP21" s="988"/>
      <x:c r="AQ21" s="1145" t="str">
        <x:f t="shared" si="15"/>
      </x:c>
      <x:c r="AR21" s="1145" t="str">
        <x:f t="shared" si="16"/>
      </x:c>
      <x:c r="AS21" s="1145" t="str">
        <x:f t="shared" si="17"/>
      </x:c>
      <x:c r="AT21" s="1301"/>
      <x:c r="AU21" s="988"/>
      <x:c r="AV21" s="988"/>
      <x:c r="AW21" s="988"/>
      <x:c r="AX21" s="1001"/>
      <x:c r="AY21" s="1001"/>
      <x:c r="AZ21" s="988"/>
      <x:c r="BA21" s="988"/>
      <x:c r="BB21" s="988"/>
      <x:c r="BC21" s="918"/>
      <x:c r="BD21" s="918"/>
      <x:c r="BE21" s="918"/>
      <x:c r="BF21" s="918"/>
      <x:c r="BG21" s="918"/>
      <x:c r="BH21" s="918"/>
      <x:c r="BI21" s="918"/>
      <x:c r="BJ21" s="918"/>
    </x:row>
    <x:row r="22">
      <x:c r="A22" s="918"/>
      <x:c r="B22" s="988"/>
      <x:c r="C22" s="988"/>
      <x:c r="D22" s="988"/>
      <x:c r="E22" s="1018"/>
      <x:c r="F22" s="988"/>
      <x:c r="G22" s="988"/>
      <x:c r="H22" s="988"/>
      <x:c r="I22" s="988"/>
      <x:c r="J22" s="988"/>
      <x:c r="K22" s="988"/>
      <x:c r="L22" s="988"/>
      <x:c r="M22" s="988"/>
      <x:c r="N22" s="988"/>
      <x:c r="O22" s="988"/>
      <x:c r="P22" s="988"/>
      <x:c r="Q22" s="988"/>
      <x:c r="R22" s="988"/>
      <x:c r="S22" s="988"/>
      <x:c r="T22" s="988"/>
      <x:c r="U22" s="988"/>
      <x:c r="V22" s="988"/>
      <x:c r="W22" s="988"/>
      <x:c r="X22" s="988"/>
      <x:c r="Y22" s="988"/>
      <x:c r="Z22" s="988"/>
      <x:c r="AA22" s="988"/>
      <x:c r="AB22" s="988"/>
      <x:c r="AC22" s="988"/>
      <x:c r="AD22" s="988"/>
      <x:c r="AE22" s="988"/>
      <x:c r="AF22" s="988"/>
      <x:c r="AG22" s="988"/>
      <x:c r="AH22" s="988"/>
      <x:c r="AI22" s="988"/>
      <x:c r="AJ22" s="988"/>
      <x:c r="AK22" s="988"/>
      <x:c r="AL22" s="988"/>
      <x:c r="AM22" s="988"/>
      <x:c r="AN22" s="988"/>
      <x:c r="AO22" s="988"/>
      <x:c r="AP22" s="988"/>
      <x:c r="AQ22" s="1145" t="str">
        <x:f t="shared" si="15"/>
      </x:c>
      <x:c r="AR22" s="1145" t="str">
        <x:f t="shared" si="16"/>
      </x:c>
      <x:c r="AS22" s="1145" t="str">
        <x:f t="shared" si="17"/>
      </x:c>
      <x:c r="AT22" s="1301"/>
      <x:c r="AU22" s="988"/>
      <x:c r="AV22" s="988"/>
      <x:c r="AW22" s="988"/>
      <x:c r="AX22" s="1001"/>
      <x:c r="AY22" s="1001"/>
      <x:c r="AZ22" s="988"/>
      <x:c r="BA22" s="988"/>
      <x:c r="BB22" s="988"/>
      <x:c r="BC22" s="918"/>
      <x:c r="BD22" s="918"/>
      <x:c r="BE22" s="1294" t="n">
        <x:f>SUM(BE20:BG20)/AU14</x:f>
        <x:v>3269.921539073932</x:v>
      </x:c>
      <x:c r="BF22" s="918"/>
      <x:c r="BG22" s="918"/>
      <x:c r="BH22" s="918"/>
      <x:c r="BI22" s="918"/>
      <x:c r="BJ22" s="918"/>
    </x:row>
    <x:row r="23">
      <x:c r="A23" s="918"/>
      <x:c r="B23" s="988"/>
      <x:c r="C23" s="988"/>
      <x:c r="D23" s="988"/>
      <x:c r="E23" s="1018"/>
      <x:c r="F23" s="988"/>
      <x:c r="G23" s="988"/>
      <x:c r="H23" s="988"/>
      <x:c r="I23" s="988"/>
      <x:c r="J23" s="988"/>
      <x:c r="K23" s="988"/>
      <x:c r="L23" s="988"/>
      <x:c r="M23" s="988"/>
      <x:c r="N23" s="988"/>
      <x:c r="O23" s="988"/>
      <x:c r="P23" s="988"/>
      <x:c r="Q23" s="988"/>
      <x:c r="R23" s="988"/>
      <x:c r="S23" s="988"/>
      <x:c r="T23" s="988"/>
      <x:c r="U23" s="988"/>
      <x:c r="V23" s="988"/>
      <x:c r="W23" s="988"/>
      <x:c r="X23" s="988"/>
      <x:c r="Y23" s="988"/>
      <x:c r="Z23" s="988"/>
      <x:c r="AA23" s="988"/>
      <x:c r="AB23" s="988"/>
      <x:c r="AC23" s="988"/>
      <x:c r="AD23" s="988"/>
      <x:c r="AE23" s="988"/>
      <x:c r="AF23" s="988"/>
      <x:c r="AG23" s="988"/>
      <x:c r="AH23" s="988"/>
      <x:c r="AI23" s="988"/>
      <x:c r="AJ23" s="988"/>
      <x:c r="AK23" s="988"/>
      <x:c r="AL23" s="988"/>
      <x:c r="AM23" s="988"/>
      <x:c r="AN23" s="988"/>
      <x:c r="AO23" s="988"/>
      <x:c r="AP23" s="988"/>
      <x:c r="AQ23" s="1145" t="str">
        <x:f t="shared" si="15"/>
      </x:c>
      <x:c r="AR23" s="1145" t="str">
        <x:f t="shared" si="16"/>
      </x:c>
      <x:c r="AS23" s="1145" t="str">
        <x:f t="shared" si="17"/>
      </x:c>
      <x:c r="AT23" s="1301"/>
      <x:c r="AU23" s="988"/>
      <x:c r="AV23" s="988"/>
      <x:c r="AW23" s="988"/>
      <x:c r="AX23" s="1001"/>
      <x:c r="AY23" s="1001"/>
      <x:c r="AZ23" s="988"/>
      <x:c r="BA23" s="988"/>
      <x:c r="BB23" s="988"/>
      <x:c r="BC23" s="918"/>
      <x:c r="BD23" s="918"/>
      <x:c r="BE23" s="918"/>
      <x:c r="BF23" s="918"/>
      <x:c r="BG23" s="918"/>
      <x:c r="BH23" s="918"/>
      <x:c r="BI23" s="918"/>
      <x:c r="BJ23" s="918"/>
    </x:row>
    <x:row r="24">
      <x:c r="A24" s="918"/>
      <x:c r="B24" s="988"/>
      <x:c r="C24" s="988"/>
      <x:c r="D24" s="988"/>
      <x:c r="E24" s="1018"/>
      <x:c r="F24" s="988"/>
      <x:c r="G24" s="988"/>
      <x:c r="H24" s="988"/>
      <x:c r="I24" s="988"/>
      <x:c r="J24" s="988"/>
      <x:c r="K24" s="988"/>
      <x:c r="L24" s="988"/>
      <x:c r="M24" s="988"/>
      <x:c r="N24" s="988"/>
      <x:c r="O24" s="988"/>
      <x:c r="P24" s="988"/>
      <x:c r="Q24" s="988"/>
      <x:c r="R24" s="988"/>
      <x:c r="S24" s="988"/>
      <x:c r="T24" s="988"/>
      <x:c r="U24" s="988"/>
      <x:c r="V24" s="988"/>
      <x:c r="W24" s="988"/>
      <x:c r="X24" s="988"/>
      <x:c r="Y24" s="988"/>
      <x:c r="Z24" s="988"/>
      <x:c r="AA24" s="988"/>
      <x:c r="AB24" s="988"/>
      <x:c r="AC24" s="988"/>
      <x:c r="AD24" s="988"/>
      <x:c r="AE24" s="988"/>
      <x:c r="AF24" s="988"/>
      <x:c r="AG24" s="988"/>
      <x:c r="AH24" s="988"/>
      <x:c r="AI24" s="918"/>
      <x:c r="AJ24" s="988"/>
      <x:c r="AK24" s="988"/>
      <x:c r="AL24" s="988"/>
      <x:c r="AM24" s="988"/>
      <x:c r="AN24" s="988"/>
      <x:c r="AO24" s="988"/>
      <x:c r="AP24" s="988"/>
      <x:c r="AQ24" s="1145" t="str">
        <x:f t="shared" si="15"/>
      </x:c>
      <x:c r="AR24" s="1145" t="str">
        <x:f t="shared" si="16"/>
      </x:c>
      <x:c r="AS24" s="1145" t="str">
        <x:f t="shared" si="17"/>
      </x:c>
      <x:c r="AT24" s="1301"/>
      <x:c r="AU24" s="988"/>
      <x:c r="AV24" s="988"/>
      <x:c r="AW24" s="988"/>
      <x:c r="AX24" s="1001"/>
      <x:c r="AY24" s="1001"/>
      <x:c r="AZ24" s="988"/>
      <x:c r="BA24" s="988"/>
      <x:c r="BB24" s="988"/>
      <x:c r="BC24" s="918"/>
      <x:c r="BD24" s="918"/>
      <x:c r="BE24" s="918"/>
      <x:c r="BF24" s="918"/>
      <x:c r="BG24" s="918"/>
      <x:c r="BH24" s="918"/>
      <x:c r="BI24" s="918"/>
      <x:c r="BJ24" s="918"/>
    </x:row>
    <x:row r="25">
      <x:c r="A25" s="918"/>
      <x:c r="B25" s="988"/>
      <x:c r="C25" s="988"/>
      <x:c r="D25" s="988"/>
      <x:c r="E25" s="1018"/>
      <x:c r="F25" s="988"/>
      <x:c r="G25" s="988"/>
      <x:c r="H25" s="988"/>
      <x:c r="I25" s="988"/>
      <x:c r="J25" s="988"/>
      <x:c r="K25" s="988"/>
      <x:c r="L25" s="988"/>
      <x:c r="M25" s="988"/>
      <x:c r="N25" s="988"/>
      <x:c r="O25" s="988"/>
      <x:c r="P25" s="988"/>
      <x:c r="Q25" s="988"/>
      <x:c r="R25" s="988" t="s">
        <x:v>314</x:v>
      </x:c>
      <x:c r="S25" s="988"/>
      <x:c r="T25" s="988"/>
      <x:c r="U25" s="988"/>
      <x:c r="V25" s="988"/>
      <x:c r="W25" s="988"/>
      <x:c r="X25" s="988"/>
      <x:c r="Y25" s="988"/>
      <x:c r="Z25" s="988"/>
      <x:c r="AA25" s="988"/>
      <x:c r="AB25" s="988"/>
      <x:c r="AC25" s="988"/>
      <x:c r="AD25" s="988"/>
      <x:c r="AE25" s="988"/>
      <x:c r="AF25" s="988"/>
      <x:c r="AG25" s="988"/>
      <x:c r="AH25" s="988"/>
      <x:c r="AI25" s="988"/>
      <x:c r="AJ25" s="988"/>
      <x:c r="AK25" s="988"/>
      <x:c r="AL25" s="988"/>
      <x:c r="AM25" s="988"/>
      <x:c r="AN25" s="988"/>
      <x:c r="AO25" s="988"/>
      <x:c r="AP25" s="988"/>
      <x:c r="AQ25" s="1145" t="str">
        <x:f t="shared" si="15"/>
      </x:c>
      <x:c r="AR25" s="1145" t="str">
        <x:f t="shared" si="16"/>
      </x:c>
      <x:c r="AS25" s="1145" t="str">
        <x:f t="shared" si="17"/>
      </x:c>
      <x:c r="AT25" s="1301"/>
      <x:c r="AU25" s="988"/>
      <x:c r="AV25" s="988"/>
      <x:c r="AW25" s="988"/>
      <x:c r="AX25" s="1001"/>
      <x:c r="AY25" s="1001"/>
      <x:c r="AZ25" s="988"/>
      <x:c r="BA25" s="988"/>
      <x:c r="BB25" s="988"/>
      <x:c r="BC25" s="918"/>
      <x:c r="BD25" s="918"/>
      <x:c r="BE25" s="918"/>
      <x:c r="BF25" s="918"/>
      <x:c r="BG25" s="918"/>
      <x:c r="BH25" s="918"/>
      <x:c r="BI25" s="918"/>
      <x:c r="BJ25" s="918"/>
    </x:row>
    <x:row r="26">
      <x:c r="A26" s="918"/>
      <x:c r="B26" s="988"/>
      <x:c r="C26" s="988"/>
      <x:c r="D26" s="988"/>
      <x:c r="E26" s="1018"/>
      <x:c r="F26" s="988"/>
      <x:c r="G26" s="988"/>
      <x:c r="H26" s="988"/>
      <x:c r="I26" s="988"/>
      <x:c r="J26" s="988"/>
      <x:c r="K26" s="988"/>
      <x:c r="L26" s="988"/>
      <x:c r="M26" s="988"/>
      <x:c r="N26" s="988"/>
      <x:c r="O26" s="988"/>
      <x:c r="P26" s="988"/>
      <x:c r="Q26" s="988"/>
      <x:c r="R26" s="988"/>
      <x:c r="S26" s="988"/>
      <x:c r="T26" s="988"/>
      <x:c r="U26" s="988"/>
      <x:c r="V26" s="988"/>
      <x:c r="W26" s="988"/>
      <x:c r="X26" s="988"/>
      <x:c r="Y26" s="988"/>
      <x:c r="Z26" s="988"/>
      <x:c r="AA26" s="988"/>
      <x:c r="AB26" s="988"/>
      <x:c r="AC26" s="988"/>
      <x:c r="AD26" s="988"/>
      <x:c r="AE26" s="988"/>
      <x:c r="AF26" s="988"/>
      <x:c r="AG26" s="988"/>
      <x:c r="AH26" s="988"/>
      <x:c r="AI26" s="988"/>
      <x:c r="AJ26" s="988"/>
      <x:c r="AK26" s="988"/>
      <x:c r="AL26" s="988"/>
      <x:c r="AM26" s="988"/>
      <x:c r="AN26" s="988"/>
      <x:c r="AO26" s="988"/>
      <x:c r="AP26" s="988"/>
      <x:c r="AQ26" s="1145" t="str">
        <x:f t="shared" si="15"/>
      </x:c>
      <x:c r="AR26" s="1145" t="str">
        <x:f t="shared" si="16"/>
      </x:c>
      <x:c r="AS26" s="1145" t="str">
        <x:f t="shared" si="17"/>
      </x:c>
      <x:c r="AT26" s="1301"/>
      <x:c r="AU26" s="988"/>
      <x:c r="AV26" s="988"/>
      <x:c r="AW26" s="988"/>
      <x:c r="AX26" s="1001"/>
      <x:c r="AY26" s="1001"/>
      <x:c r="AZ26" s="988"/>
      <x:c r="BA26" s="988"/>
      <x:c r="BB26" s="988"/>
      <x:c r="BC26" s="918"/>
      <x:c r="BD26" s="918"/>
      <x:c r="BE26" s="918"/>
      <x:c r="BF26" s="918"/>
      <x:c r="BG26" s="918"/>
      <x:c r="BH26" s="918"/>
      <x:c r="BI26" s="918"/>
      <x:c r="BJ26" s="918"/>
    </x:row>
    <x:row r="27">
      <x:c r="A27" s="918"/>
      <x:c r="B27" s="988"/>
      <x:c r="C27" s="988"/>
      <x:c r="D27" s="988"/>
      <x:c r="E27" s="1018"/>
      <x:c r="F27" s="988"/>
      <x:c r="G27" s="988"/>
      <x:c r="H27" s="988"/>
      <x:c r="I27" s="988"/>
      <x:c r="J27" s="988"/>
      <x:c r="K27" s="988"/>
      <x:c r="L27" s="988"/>
      <x:c r="M27" s="988"/>
      <x:c r="N27" s="988"/>
      <x:c r="O27" s="988"/>
      <x:c r="P27" s="988"/>
      <x:c r="Q27" s="988"/>
      <x:c r="R27" s="988"/>
      <x:c r="S27" s="988"/>
      <x:c r="T27" s="988"/>
      <x:c r="U27" s="988"/>
      <x:c r="V27" s="988"/>
      <x:c r="W27" s="988"/>
      <x:c r="X27" s="988"/>
      <x:c r="Y27" s="988"/>
      <x:c r="Z27" s="988"/>
      <x:c r="AA27" s="988"/>
      <x:c r="AB27" s="988"/>
      <x:c r="AC27" s="988"/>
      <x:c r="AD27" s="988"/>
      <x:c r="AE27" s="988"/>
      <x:c r="AF27" s="988"/>
      <x:c r="AG27" s="988"/>
      <x:c r="AH27" s="988"/>
      <x:c r="AI27" s="988"/>
      <x:c r="AJ27" s="988"/>
      <x:c r="AK27" s="988"/>
      <x:c r="AL27" s="988"/>
      <x:c r="AM27" s="988"/>
      <x:c r="AN27" s="988"/>
      <x:c r="AO27" s="988"/>
      <x:c r="AP27" s="988"/>
      <x:c r="AQ27" s="1145" t="str">
        <x:f t="shared" si="15"/>
      </x:c>
      <x:c r="AR27" s="1145" t="str">
        <x:f t="shared" si="16"/>
      </x:c>
      <x:c r="AS27" s="1145" t="str">
        <x:f t="shared" si="17"/>
      </x:c>
      <x:c r="AT27" s="1301"/>
      <x:c r="AU27" s="988"/>
      <x:c r="AV27" s="988"/>
      <x:c r="AW27" s="988"/>
      <x:c r="AX27" s="1001"/>
      <x:c r="AY27" s="1001"/>
      <x:c r="AZ27" s="988"/>
      <x:c r="BA27" s="988"/>
      <x:c r="BB27" s="988"/>
      <x:c r="BC27" s="918"/>
      <x:c r="BD27" s="918"/>
      <x:c r="BE27" s="918"/>
      <x:c r="BF27" s="918"/>
      <x:c r="BG27" s="918"/>
      <x:c r="BH27" s="918"/>
      <x:c r="BI27" s="918"/>
      <x:c r="BJ27" s="918"/>
    </x:row>
    <x:row r="28">
      <x:c r="A28" s="918"/>
      <x:c r="B28" s="988"/>
      <x:c r="C28" s="988"/>
      <x:c r="D28" s="988"/>
      <x:c r="E28" s="1018"/>
      <x:c r="F28" s="988"/>
      <x:c r="G28" s="988"/>
      <x:c r="H28" s="988"/>
      <x:c r="I28" s="988"/>
      <x:c r="J28" s="988"/>
      <x:c r="K28" s="988"/>
      <x:c r="L28" s="988"/>
      <x:c r="M28" s="988"/>
      <x:c r="N28" s="988"/>
      <x:c r="O28" s="988"/>
      <x:c r="P28" s="988"/>
      <x:c r="Q28" s="988"/>
      <x:c r="R28" s="988"/>
      <x:c r="S28" s="988"/>
      <x:c r="T28" s="988"/>
      <x:c r="U28" s="988"/>
      <x:c r="V28" s="988"/>
      <x:c r="W28" s="988"/>
      <x:c r="X28" s="988"/>
      <x:c r="Y28" s="988"/>
      <x:c r="Z28" s="988"/>
      <x:c r="AA28" s="988"/>
      <x:c r="AB28" s="988"/>
      <x:c r="AC28" s="988"/>
      <x:c r="AD28" s="988"/>
      <x:c r="AE28" s="988"/>
      <x:c r="AF28" s="988"/>
      <x:c r="AG28" s="988"/>
      <x:c r="AH28" s="988"/>
      <x:c r="AI28" s="988"/>
      <x:c r="AJ28" s="988"/>
      <x:c r="AK28" s="988"/>
      <x:c r="AL28" s="988"/>
      <x:c r="AM28" s="988"/>
      <x:c r="AN28" s="988"/>
      <x:c r="AO28" s="988"/>
      <x:c r="AP28" s="988"/>
      <x:c r="AQ28" s="1145" t="str">
        <x:f t="shared" si="15"/>
      </x:c>
      <x:c r="AR28" s="1145" t="str">
        <x:f t="shared" si="16"/>
      </x:c>
      <x:c r="AS28" s="1145" t="str">
        <x:f t="shared" si="17"/>
      </x:c>
      <x:c r="AT28" s="1301"/>
      <x:c r="AU28" s="988"/>
      <x:c r="AV28" s="988"/>
      <x:c r="AW28" s="988"/>
      <x:c r="AX28" s="1001"/>
      <x:c r="AY28" s="1001"/>
      <x:c r="AZ28" s="988"/>
      <x:c r="BA28" s="988"/>
      <x:c r="BB28" s="988"/>
      <x:c r="BC28" s="918"/>
      <x:c r="BD28" s="918"/>
      <x:c r="BE28" s="918"/>
      <x:c r="BF28" s="918"/>
      <x:c r="BG28" s="918"/>
      <x:c r="BH28" s="918"/>
      <x:c r="BI28" s="918"/>
      <x:c r="BJ28" s="918"/>
    </x:row>
    <x:row r="29">
      <x:c r="A29" s="918"/>
      <x:c r="B29" s="988"/>
      <x:c r="C29" s="988"/>
      <x:c r="D29" s="988"/>
      <x:c r="E29" s="1018"/>
      <x:c r="F29" s="988"/>
      <x:c r="G29" s="988"/>
      <x:c r="H29" s="988"/>
      <x:c r="I29" s="988"/>
      <x:c r="J29" s="988"/>
      <x:c r="K29" s="988"/>
      <x:c r="L29" s="988"/>
      <x:c r="M29" s="988"/>
      <x:c r="N29" s="988"/>
      <x:c r="O29" s="988"/>
      <x:c r="P29" s="988"/>
      <x:c r="Q29" s="988"/>
      <x:c r="R29" s="988"/>
      <x:c r="S29" s="988"/>
      <x:c r="T29" s="988"/>
      <x:c r="U29" s="988"/>
      <x:c r="V29" s="988"/>
      <x:c r="W29" s="988"/>
      <x:c r="X29" s="988"/>
      <x:c r="Y29" s="988"/>
      <x:c r="Z29" s="988"/>
      <x:c r="AA29" s="988"/>
      <x:c r="AB29" s="988"/>
      <x:c r="AC29" s="988"/>
      <x:c r="AD29" s="988"/>
      <x:c r="AE29" s="988"/>
      <x:c r="AF29" s="988"/>
      <x:c r="AG29" s="988"/>
      <x:c r="AH29" s="988"/>
      <x:c r="AI29" s="988"/>
      <x:c r="AJ29" s="988"/>
      <x:c r="AK29" s="988"/>
      <x:c r="AL29" s="988"/>
      <x:c r="AM29" s="988"/>
      <x:c r="AN29" s="988"/>
      <x:c r="AO29" s="988"/>
      <x:c r="AP29" s="988"/>
      <x:c r="AQ29" s="1145" t="str">
        <x:f t="shared" si="15"/>
      </x:c>
      <x:c r="AR29" s="1145" t="str">
        <x:f t="shared" si="16"/>
      </x:c>
      <x:c r="AS29" s="1145" t="str">
        <x:f t="shared" si="17"/>
      </x:c>
      <x:c r="AT29" s="1301"/>
      <x:c r="AU29" s="988"/>
      <x:c r="AV29" s="988"/>
      <x:c r="AW29" s="988"/>
      <x:c r="AX29" s="1001"/>
      <x:c r="AY29" s="1001"/>
      <x:c r="AZ29" s="988"/>
      <x:c r="BA29" s="988"/>
      <x:c r="BB29" s="988"/>
      <x:c r="BC29" s="918"/>
      <x:c r="BD29" s="918"/>
      <x:c r="BE29" s="918"/>
      <x:c r="BF29" s="918"/>
      <x:c r="BG29" s="918"/>
      <x:c r="BH29" s="918"/>
      <x:c r="BI29" s="918"/>
      <x:c r="BJ29" s="918"/>
    </x:row>
    <x:row r="30">
      <x:c r="A30" s="918"/>
      <x:c r="B30" s="988"/>
      <x:c r="C30" s="988"/>
      <x:c r="D30" s="988"/>
      <x:c r="E30" s="1018"/>
      <x:c r="F30" s="988"/>
      <x:c r="G30" s="988"/>
      <x:c r="H30" s="988"/>
      <x:c r="I30" s="988"/>
      <x:c r="J30" s="988"/>
      <x:c r="K30" s="988"/>
      <x:c r="L30" s="988"/>
      <x:c r="M30" s="988"/>
      <x:c r="N30" s="988"/>
      <x:c r="O30" s="988"/>
      <x:c r="P30" s="988"/>
      <x:c r="Q30" s="988"/>
      <x:c r="R30" s="988"/>
      <x:c r="S30" s="988"/>
      <x:c r="T30" s="988"/>
      <x:c r="U30" s="988"/>
      <x:c r="V30" s="988"/>
      <x:c r="W30" s="988"/>
      <x:c r="X30" s="988"/>
      <x:c r="Y30" s="988"/>
      <x:c r="Z30" s="988"/>
      <x:c r="AA30" s="988"/>
      <x:c r="AB30" s="988"/>
      <x:c r="AC30" s="988"/>
      <x:c r="AD30" s="988"/>
      <x:c r="AE30" s="988"/>
      <x:c r="AF30" s="988"/>
      <x:c r="AG30" s="988"/>
      <x:c r="AH30" s="988"/>
      <x:c r="AI30" s="988"/>
      <x:c r="AJ30" s="988"/>
      <x:c r="AK30" s="988"/>
      <x:c r="AL30" s="988"/>
      <x:c r="AM30" s="988"/>
      <x:c r="AN30" s="988"/>
      <x:c r="AO30" s="988"/>
      <x:c r="AP30" s="988"/>
      <x:c r="AQ30" s="1145" t="str">
        <x:f t="shared" si="15"/>
      </x:c>
      <x:c r="AR30" s="1145" t="str">
        <x:f t="shared" si="16"/>
      </x:c>
      <x:c r="AS30" s="1145" t="str">
        <x:f t="shared" si="17"/>
      </x:c>
      <x:c r="AT30" s="1301"/>
      <x:c r="AU30" s="988"/>
      <x:c r="AV30" s="988"/>
      <x:c r="AW30" s="988"/>
      <x:c r="AX30" s="1001"/>
      <x:c r="AY30" s="1001"/>
      <x:c r="AZ30" s="988"/>
      <x:c r="BA30" s="988"/>
      <x:c r="BB30" s="988"/>
      <x:c r="BC30" s="918"/>
      <x:c r="BD30" s="918"/>
      <x:c r="BE30" s="918"/>
      <x:c r="BF30" s="918"/>
      <x:c r="BG30" s="918"/>
      <x:c r="BH30" s="918"/>
      <x:c r="BI30" s="918"/>
      <x:c r="BJ30" s="918"/>
    </x:row>
    <x:row r="31">
      <x:c r="A31" s="918"/>
      <x:c r="B31" s="988"/>
      <x:c r="C31" s="988"/>
      <x:c r="D31" s="988"/>
      <x:c r="E31" s="1018"/>
      <x:c r="F31" s="988"/>
      <x:c r="G31" s="988"/>
      <x:c r="H31" s="988"/>
      <x:c r="I31" s="988"/>
      <x:c r="J31" s="988"/>
      <x:c r="K31" s="988"/>
      <x:c r="L31" s="988"/>
      <x:c r="M31" s="988"/>
      <x:c r="N31" s="988"/>
      <x:c r="O31" s="988"/>
      <x:c r="P31" s="988"/>
      <x:c r="Q31" s="988"/>
      <x:c r="R31" s="988"/>
      <x:c r="S31" s="988"/>
      <x:c r="T31" s="988"/>
      <x:c r="U31" s="988"/>
      <x:c r="V31" s="988"/>
      <x:c r="W31" s="988"/>
      <x:c r="X31" s="988"/>
      <x:c r="Y31" s="988"/>
      <x:c r="Z31" s="988"/>
      <x:c r="AA31" s="988"/>
      <x:c r="AB31" s="988"/>
      <x:c r="AC31" s="988"/>
      <x:c r="AD31" s="988"/>
      <x:c r="AE31" s="988"/>
      <x:c r="AF31" s="988"/>
      <x:c r="AG31" s="988"/>
      <x:c r="AH31" s="988"/>
      <x:c r="AI31" s="988"/>
      <x:c r="AJ31" s="988"/>
      <x:c r="AK31" s="988"/>
      <x:c r="AL31" s="988"/>
      <x:c r="AM31" s="988"/>
      <x:c r="AN31" s="988"/>
      <x:c r="AO31" s="988"/>
      <x:c r="AP31" s="988"/>
      <x:c r="AQ31" s="1145" t="str">
        <x:f t="shared" si="15"/>
      </x:c>
      <x:c r="AR31" s="1145" t="str">
        <x:f t="shared" si="16"/>
      </x:c>
      <x:c r="AS31" s="1145" t="str">
        <x:f t="shared" si="17"/>
      </x:c>
      <x:c r="AT31" s="1301"/>
      <x:c r="AU31" s="988"/>
      <x:c r="AV31" s="988"/>
      <x:c r="AW31" s="988"/>
      <x:c r="AX31" s="1001"/>
      <x:c r="AY31" s="1001"/>
      <x:c r="AZ31" s="988"/>
      <x:c r="BA31" s="988"/>
      <x:c r="BB31" s="988"/>
      <x:c r="BC31" s="918"/>
      <x:c r="BD31" s="918"/>
      <x:c r="BE31" s="918"/>
      <x:c r="BF31" s="918"/>
      <x:c r="BG31" s="918"/>
      <x:c r="BH31" s="918"/>
      <x:c r="BI31" s="918"/>
      <x:c r="BJ31" s="918"/>
    </x:row>
    <x:row r="32">
      <x:c r="A32" s="918"/>
      <x:c r="B32" s="988"/>
      <x:c r="C32" s="988"/>
      <x:c r="D32" s="988"/>
      <x:c r="E32" s="1018"/>
      <x:c r="F32" s="988"/>
      <x:c r="G32" s="988"/>
      <x:c r="H32" s="988"/>
      <x:c r="I32" s="988"/>
      <x:c r="J32" s="988"/>
      <x:c r="K32" s="988"/>
      <x:c r="L32" s="988"/>
      <x:c r="M32" s="988"/>
      <x:c r="N32" s="988"/>
      <x:c r="O32" s="988"/>
      <x:c r="P32" s="988"/>
      <x:c r="Q32" s="988"/>
      <x:c r="R32" s="988"/>
      <x:c r="S32" s="988"/>
      <x:c r="T32" s="988"/>
      <x:c r="U32" s="988"/>
      <x:c r="V32" s="988"/>
      <x:c r="W32" s="988"/>
      <x:c r="X32" s="988"/>
      <x:c r="Y32" s="988"/>
      <x:c r="Z32" s="988"/>
      <x:c r="AA32" s="988"/>
      <x:c r="AB32" s="988"/>
      <x:c r="AC32" s="988"/>
      <x:c r="AD32" s="988"/>
      <x:c r="AE32" s="988"/>
      <x:c r="AF32" s="988"/>
      <x:c r="AG32" s="988"/>
      <x:c r="AH32" s="988"/>
      <x:c r="AI32" s="988"/>
      <x:c r="AJ32" s="988"/>
      <x:c r="AK32" s="988"/>
      <x:c r="AL32" s="988"/>
      <x:c r="AM32" s="988"/>
      <x:c r="AN32" s="988"/>
      <x:c r="AO32" s="988"/>
      <x:c r="AP32" s="988"/>
      <x:c r="AQ32" s="1145" t="str">
        <x:f t="shared" si="15"/>
      </x:c>
      <x:c r="AR32" s="1145" t="str">
        <x:f t="shared" si="16"/>
      </x:c>
      <x:c r="AS32" s="1145" t="str">
        <x:f t="shared" si="17"/>
      </x:c>
      <x:c r="AT32" s="1301"/>
      <x:c r="AU32" s="988"/>
      <x:c r="AV32" s="988"/>
      <x:c r="AW32" s="988"/>
      <x:c r="AX32" s="1001"/>
      <x:c r="AY32" s="1001"/>
      <x:c r="AZ32" s="988"/>
      <x:c r="BA32" s="988"/>
      <x:c r="BB32" s="988"/>
      <x:c r="BC32" s="918"/>
      <x:c r="BD32" s="918"/>
      <x:c r="BE32" s="918"/>
      <x:c r="BF32" s="918"/>
      <x:c r="BG32" s="918"/>
      <x:c r="BH32" s="918"/>
      <x:c r="BI32" s="918"/>
      <x:c r="BJ32" s="918"/>
    </x:row>
    <x:row r="33">
      <x:c r="A33" s="918"/>
      <x:c r="B33" s="988"/>
      <x:c r="C33" s="988"/>
      <x:c r="D33" s="988"/>
      <x:c r="E33" s="1018"/>
      <x:c r="F33" s="988"/>
      <x:c r="G33" s="988"/>
      <x:c r="H33" s="988"/>
      <x:c r="I33" s="988"/>
      <x:c r="J33" s="988"/>
      <x:c r="K33" s="988"/>
      <x:c r="L33" s="988"/>
      <x:c r="M33" s="988"/>
      <x:c r="N33" s="988"/>
      <x:c r="O33" s="988"/>
      <x:c r="P33" s="988"/>
      <x:c r="Q33" s="988"/>
      <x:c r="R33" s="988"/>
      <x:c r="S33" s="988"/>
      <x:c r="T33" s="988"/>
      <x:c r="U33" s="988"/>
      <x:c r="V33" s="988"/>
      <x:c r="W33" s="988"/>
      <x:c r="X33" s="988"/>
      <x:c r="Y33" s="988"/>
      <x:c r="Z33" s="988"/>
      <x:c r="AA33" s="988"/>
      <x:c r="AB33" s="988"/>
      <x:c r="AC33" s="988"/>
      <x:c r="AD33" s="988"/>
      <x:c r="AE33" s="988"/>
      <x:c r="AF33" s="988"/>
      <x:c r="AG33" s="988"/>
      <x:c r="AH33" s="988"/>
      <x:c r="AI33" s="988"/>
      <x:c r="AJ33" s="988"/>
      <x:c r="AK33" s="988"/>
      <x:c r="AL33" s="988"/>
      <x:c r="AM33" s="988"/>
      <x:c r="AN33" s="988"/>
      <x:c r="AO33" s="988"/>
      <x:c r="AP33" s="988"/>
      <x:c r="AQ33" s="1145" t="str">
        <x:f t="shared" si="15"/>
      </x:c>
      <x:c r="AR33" s="1145" t="str">
        <x:f t="shared" si="16"/>
      </x:c>
      <x:c r="AS33" s="1145" t="str">
        <x:f t="shared" si="17"/>
      </x:c>
      <x:c r="AT33" s="1301"/>
      <x:c r="AU33" s="988"/>
      <x:c r="AV33" s="988"/>
      <x:c r="AW33" s="988"/>
      <x:c r="AX33" s="1001"/>
      <x:c r="AY33" s="1001"/>
      <x:c r="AZ33" s="988"/>
      <x:c r="BA33" s="988"/>
      <x:c r="BB33" s="988"/>
      <x:c r="BC33" s="918"/>
      <x:c r="BD33" s="918"/>
      <x:c r="BE33" s="918"/>
      <x:c r="BF33" s="918"/>
      <x:c r="BG33" s="918"/>
      <x:c r="BH33" s="918"/>
      <x:c r="BI33" s="918"/>
      <x:c r="BJ33" s="918"/>
    </x:row>
    <x:row r="34">
      <x:c r="A34" s="918"/>
      <x:c r="B34" s="988"/>
      <x:c r="C34" s="988"/>
      <x:c r="D34" s="988"/>
      <x:c r="E34" s="1018"/>
      <x:c r="F34" s="988"/>
      <x:c r="G34" s="988"/>
      <x:c r="H34" s="988"/>
      <x:c r="I34" s="988"/>
      <x:c r="J34" s="988"/>
      <x:c r="K34" s="988"/>
      <x:c r="L34" s="988"/>
      <x:c r="M34" s="988"/>
      <x:c r="N34" s="988"/>
      <x:c r="O34" s="988"/>
      <x:c r="P34" s="988"/>
      <x:c r="Q34" s="988"/>
      <x:c r="R34" s="988"/>
      <x:c r="S34" s="988"/>
      <x:c r="T34" s="988"/>
      <x:c r="U34" s="988"/>
      <x:c r="V34" s="988"/>
      <x:c r="W34" s="988"/>
      <x:c r="X34" s="988"/>
      <x:c r="Y34" s="988"/>
      <x:c r="Z34" s="988"/>
      <x:c r="AA34" s="988"/>
      <x:c r="AB34" s="988"/>
      <x:c r="AC34" s="988"/>
      <x:c r="AD34" s="988"/>
      <x:c r="AE34" s="988"/>
      <x:c r="AF34" s="988"/>
      <x:c r="AG34" s="988"/>
      <x:c r="AH34" s="988"/>
      <x:c r="AI34" s="988"/>
      <x:c r="AJ34" s="988"/>
      <x:c r="AK34" s="988"/>
      <x:c r="AL34" s="988"/>
      <x:c r="AM34" s="988"/>
      <x:c r="AN34" s="988"/>
      <x:c r="AO34" s="988"/>
      <x:c r="AP34" s="988"/>
      <x:c r="AQ34" s="1145" t="str">
        <x:f t="shared" si="15"/>
      </x:c>
      <x:c r="AR34" s="1145" t="str">
        <x:f t="shared" si="16"/>
      </x:c>
      <x:c r="AS34" s="1145" t="str">
        <x:f t="shared" si="17"/>
      </x:c>
      <x:c r="AT34" s="1301"/>
      <x:c r="AU34" s="988"/>
      <x:c r="AV34" s="988"/>
      <x:c r="AW34" s="988"/>
      <x:c r="AX34" s="1001"/>
      <x:c r="AY34" s="1001"/>
      <x:c r="AZ34" s="988"/>
      <x:c r="BA34" s="988"/>
      <x:c r="BB34" s="988"/>
      <x:c r="BC34" s="918"/>
      <x:c r="BD34" s="918"/>
      <x:c r="BE34" s="918"/>
      <x:c r="BF34" s="918"/>
      <x:c r="BG34" s="918"/>
      <x:c r="BH34" s="918"/>
      <x:c r="BI34" s="918"/>
      <x:c r="BJ34" s="918"/>
    </x:row>
    <x:row r="35">
      <x:c r="A35" s="918"/>
      <x:c r="B35" s="988"/>
      <x:c r="C35" s="988"/>
      <x:c r="D35" s="988"/>
      <x:c r="E35" s="1018"/>
      <x:c r="F35" s="988"/>
      <x:c r="G35" s="988"/>
      <x:c r="H35" s="988"/>
      <x:c r="I35" s="988"/>
      <x:c r="J35" s="988"/>
      <x:c r="K35" s="988"/>
      <x:c r="L35" s="988"/>
      <x:c r="M35" s="988"/>
      <x:c r="N35" s="988"/>
      <x:c r="O35" s="988"/>
      <x:c r="P35" s="988"/>
      <x:c r="Q35" s="988"/>
      <x:c r="R35" s="988"/>
      <x:c r="S35" s="988"/>
      <x:c r="T35" s="988"/>
      <x:c r="U35" s="988"/>
      <x:c r="V35" s="988"/>
      <x:c r="W35" s="988"/>
      <x:c r="X35" s="988"/>
      <x:c r="Y35" s="988"/>
      <x:c r="Z35" s="988"/>
      <x:c r="AA35" s="988"/>
      <x:c r="AB35" s="988"/>
      <x:c r="AC35" s="988"/>
      <x:c r="AD35" s="988"/>
      <x:c r="AE35" s="988"/>
      <x:c r="AF35" s="988"/>
      <x:c r="AG35" s="988"/>
      <x:c r="AH35" s="988"/>
      <x:c r="AI35" s="988"/>
      <x:c r="AJ35" s="988"/>
      <x:c r="AK35" s="988"/>
      <x:c r="AL35" s="988"/>
      <x:c r="AM35" s="988"/>
      <x:c r="AN35" s="988"/>
      <x:c r="AO35" s="988"/>
      <x:c r="AP35" s="988"/>
      <x:c r="AQ35" s="1145" t="str">
        <x:f t="shared" si="15"/>
      </x:c>
      <x:c r="AR35" s="1145" t="str">
        <x:f t="shared" si="16"/>
      </x:c>
      <x:c r="AS35" s="1145" t="str">
        <x:f t="shared" si="17"/>
      </x:c>
      <x:c r="AT35" s="1301"/>
      <x:c r="AU35" s="988"/>
      <x:c r="AV35" s="988"/>
      <x:c r="AW35" s="988"/>
      <x:c r="AX35" s="1001"/>
      <x:c r="AY35" s="1001"/>
      <x:c r="AZ35" s="988"/>
      <x:c r="BA35" s="988"/>
      <x:c r="BB35" s="988"/>
      <x:c r="BC35" s="918"/>
      <x:c r="BD35" s="918"/>
      <x:c r="BE35" s="918"/>
      <x:c r="BF35" s="918"/>
      <x:c r="BG35" s="918"/>
      <x:c r="BH35" s="918"/>
      <x:c r="BI35" s="918"/>
      <x:c r="BJ35" s="918"/>
    </x:row>
    <x:row r="36">
      <x:c r="A36" s="918"/>
      <x:c r="B36" s="988"/>
      <x:c r="C36" s="988"/>
      <x:c r="D36" s="988"/>
      <x:c r="E36" s="1018"/>
      <x:c r="F36" s="988"/>
      <x:c r="G36" s="988"/>
      <x:c r="H36" s="988"/>
      <x:c r="I36" s="988"/>
      <x:c r="J36" s="988"/>
      <x:c r="K36" s="988"/>
      <x:c r="L36" s="988"/>
      <x:c r="M36" s="988"/>
      <x:c r="N36" s="988"/>
      <x:c r="O36" s="988"/>
      <x:c r="P36" s="988"/>
      <x:c r="Q36" s="988"/>
      <x:c r="R36" s="988"/>
      <x:c r="S36" s="988"/>
      <x:c r="T36" s="988"/>
      <x:c r="U36" s="988"/>
      <x:c r="V36" s="988"/>
      <x:c r="W36" s="988"/>
      <x:c r="X36" s="988"/>
      <x:c r="Y36" s="988"/>
      <x:c r="Z36" s="988"/>
      <x:c r="AA36" s="988"/>
      <x:c r="AB36" s="988"/>
      <x:c r="AC36" s="988"/>
      <x:c r="AD36" s="988"/>
      <x:c r="AE36" s="988"/>
      <x:c r="AF36" s="988"/>
      <x:c r="AG36" s="988"/>
      <x:c r="AH36" s="988"/>
      <x:c r="AI36" s="988"/>
      <x:c r="AJ36" s="988"/>
      <x:c r="AK36" s="988"/>
      <x:c r="AL36" s="988"/>
      <x:c r="AM36" s="988"/>
      <x:c r="AN36" s="988"/>
      <x:c r="AO36" s="988"/>
      <x:c r="AP36" s="988"/>
      <x:c r="AQ36" s="1145" t="str">
        <x:f t="shared" si="15"/>
      </x:c>
      <x:c r="AR36" s="1145" t="str">
        <x:f t="shared" si="16"/>
      </x:c>
      <x:c r="AS36" s="1145" t="str">
        <x:f t="shared" si="17"/>
      </x:c>
      <x:c r="AT36" s="1301"/>
      <x:c r="AU36" s="988"/>
      <x:c r="AV36" s="988"/>
      <x:c r="AW36" s="988"/>
      <x:c r="AX36" s="1001"/>
      <x:c r="AY36" s="1001"/>
      <x:c r="AZ36" s="988"/>
      <x:c r="BA36" s="988"/>
      <x:c r="BB36" s="988"/>
      <x:c r="BC36" s="918"/>
      <x:c r="BD36" s="918"/>
      <x:c r="BE36" s="918"/>
      <x:c r="BF36" s="918"/>
      <x:c r="BG36" s="918"/>
      <x:c r="BH36" s="918"/>
      <x:c r="BI36" s="918"/>
      <x:c r="BJ36" s="918"/>
    </x:row>
    <x:row r="37">
      <x:c r="A37" s="918"/>
      <x:c r="B37" s="988"/>
      <x:c r="C37" s="988"/>
      <x:c r="D37" s="988"/>
      <x:c r="E37" s="1018"/>
      <x:c r="F37" s="988"/>
      <x:c r="G37" s="988"/>
      <x:c r="H37" s="988"/>
      <x:c r="I37" s="988"/>
      <x:c r="J37" s="988"/>
      <x:c r="K37" s="988"/>
      <x:c r="L37" s="988"/>
      <x:c r="M37" s="988"/>
      <x:c r="N37" s="988"/>
      <x:c r="O37" s="988"/>
      <x:c r="P37" s="988"/>
      <x:c r="Q37" s="988"/>
      <x:c r="R37" s="988"/>
      <x:c r="S37" s="988"/>
      <x:c r="T37" s="988"/>
      <x:c r="U37" s="988"/>
      <x:c r="V37" s="988"/>
      <x:c r="W37" s="988"/>
      <x:c r="X37" s="988"/>
      <x:c r="Y37" s="988"/>
      <x:c r="Z37" s="988"/>
      <x:c r="AA37" s="988"/>
      <x:c r="AB37" s="988"/>
      <x:c r="AC37" s="988"/>
      <x:c r="AD37" s="988"/>
      <x:c r="AE37" s="988"/>
      <x:c r="AF37" s="988"/>
      <x:c r="AG37" s="988"/>
      <x:c r="AH37" s="988"/>
      <x:c r="AI37" s="988"/>
      <x:c r="AJ37" s="988"/>
      <x:c r="AK37" s="988"/>
      <x:c r="AL37" s="988"/>
      <x:c r="AM37" s="988"/>
      <x:c r="AN37" s="988"/>
      <x:c r="AO37" s="988"/>
      <x:c r="AP37" s="988"/>
      <x:c r="AQ37" s="1145" t="str">
        <x:f t="shared" si="15"/>
      </x:c>
      <x:c r="AR37" s="1145" t="str">
        <x:f t="shared" si="16"/>
      </x:c>
      <x:c r="AS37" s="1145" t="str">
        <x:f t="shared" si="17"/>
      </x:c>
      <x:c r="AT37" s="1301"/>
      <x:c r="AU37" s="988"/>
      <x:c r="AV37" s="988"/>
      <x:c r="AW37" s="988"/>
      <x:c r="AX37" s="1001"/>
      <x:c r="AY37" s="1001"/>
      <x:c r="AZ37" s="988"/>
      <x:c r="BA37" s="988"/>
      <x:c r="BB37" s="988"/>
      <x:c r="BC37" s="918"/>
      <x:c r="BD37" s="918"/>
      <x:c r="BE37" s="918"/>
      <x:c r="BF37" s="918"/>
      <x:c r="BG37" s="918"/>
      <x:c r="BH37" s="918"/>
      <x:c r="BI37" s="918"/>
      <x:c r="BJ37" s="918"/>
    </x:row>
    <x:row r="38">
      <x:c r="A38" s="918"/>
      <x:c r="B38" s="988"/>
      <x:c r="C38" s="988"/>
      <x:c r="D38" s="988"/>
      <x:c r="E38" s="1018"/>
      <x:c r="F38" s="988"/>
      <x:c r="G38" s="988"/>
      <x:c r="H38" s="988"/>
      <x:c r="I38" s="988"/>
      <x:c r="J38" s="988"/>
      <x:c r="K38" s="988"/>
      <x:c r="L38" s="988"/>
      <x:c r="M38" s="988"/>
      <x:c r="N38" s="988"/>
      <x:c r="O38" s="988"/>
      <x:c r="P38" s="988"/>
      <x:c r="Q38" s="988"/>
      <x:c r="R38" s="988"/>
      <x:c r="S38" s="988"/>
      <x:c r="T38" s="988"/>
      <x:c r="U38" s="988"/>
      <x:c r="V38" s="988"/>
      <x:c r="W38" s="988"/>
      <x:c r="X38" s="988"/>
      <x:c r="Y38" s="988"/>
      <x:c r="Z38" s="988"/>
      <x:c r="AA38" s="988"/>
      <x:c r="AB38" s="988"/>
      <x:c r="AC38" s="988"/>
      <x:c r="AD38" s="988"/>
      <x:c r="AE38" s="988"/>
      <x:c r="AF38" s="988"/>
      <x:c r="AG38" s="988"/>
      <x:c r="AH38" s="988"/>
      <x:c r="AI38" s="988"/>
      <x:c r="AJ38" s="988"/>
      <x:c r="AK38" s="988"/>
      <x:c r="AL38" s="988"/>
      <x:c r="AM38" s="988"/>
      <x:c r="AN38" s="988"/>
      <x:c r="AO38" s="988"/>
      <x:c r="AP38" s="988"/>
      <x:c r="AQ38" s="1145" t="str">
        <x:f t="shared" si="15"/>
      </x:c>
      <x:c r="AR38" s="1145" t="str">
        <x:f t="shared" si="16"/>
      </x:c>
      <x:c r="AS38" s="1145" t="str">
        <x:f t="shared" si="17"/>
      </x:c>
      <x:c r="AT38" s="1301"/>
      <x:c r="AU38" s="988"/>
      <x:c r="AV38" s="988"/>
      <x:c r="AW38" s="988"/>
      <x:c r="AX38" s="1001"/>
      <x:c r="AY38" s="1001"/>
      <x:c r="AZ38" s="988"/>
      <x:c r="BA38" s="988"/>
      <x:c r="BB38" s="988"/>
      <x:c r="BC38" s="918"/>
      <x:c r="BD38" s="918"/>
      <x:c r="BE38" s="918"/>
      <x:c r="BF38" s="918"/>
      <x:c r="BG38" s="918"/>
      <x:c r="BH38" s="918"/>
      <x:c r="BI38" s="918"/>
      <x:c r="BJ38" s="918"/>
    </x:row>
    <x:row r="39">
      <x:c r="A39" s="918"/>
      <x:c r="B39" s="988"/>
      <x:c r="C39" s="988"/>
      <x:c r="D39" s="988"/>
      <x:c r="E39" s="1018"/>
      <x:c r="F39" s="988"/>
      <x:c r="G39" s="988"/>
      <x:c r="H39" s="988"/>
      <x:c r="I39" s="988"/>
      <x:c r="J39" s="988"/>
      <x:c r="K39" s="988"/>
      <x:c r="L39" s="988"/>
      <x:c r="M39" s="988"/>
      <x:c r="N39" s="988"/>
      <x:c r="O39" s="988"/>
      <x:c r="P39" s="988"/>
      <x:c r="Q39" s="988"/>
      <x:c r="R39" s="988"/>
      <x:c r="S39" s="988"/>
      <x:c r="T39" s="988"/>
      <x:c r="U39" s="988"/>
      <x:c r="V39" s="988"/>
      <x:c r="W39" s="988"/>
      <x:c r="X39" s="988"/>
      <x:c r="Y39" s="988"/>
      <x:c r="Z39" s="988"/>
      <x:c r="AA39" s="988"/>
      <x:c r="AB39" s="988"/>
      <x:c r="AC39" s="988"/>
      <x:c r="AD39" s="988"/>
      <x:c r="AE39" s="988"/>
      <x:c r="AF39" s="988"/>
      <x:c r="AG39" s="988"/>
      <x:c r="AH39" s="988"/>
      <x:c r="AI39" s="988"/>
      <x:c r="AJ39" s="988"/>
      <x:c r="AK39" s="988"/>
      <x:c r="AL39" s="988"/>
      <x:c r="AM39" s="988"/>
      <x:c r="AN39" s="988"/>
      <x:c r="AO39" s="988"/>
      <x:c r="AP39" s="988"/>
      <x:c r="AQ39" s="1145" t="str">
        <x:f t="shared" si="15"/>
      </x:c>
      <x:c r="AR39" s="1145" t="str">
        <x:f t="shared" si="16"/>
      </x:c>
      <x:c r="AS39" s="1145" t="str">
        <x:f t="shared" si="17"/>
      </x:c>
      <x:c r="AT39" s="1301"/>
      <x:c r="AU39" s="988"/>
      <x:c r="AV39" s="988"/>
      <x:c r="AW39" s="988"/>
      <x:c r="AX39" s="1001"/>
      <x:c r="AY39" s="1001"/>
      <x:c r="AZ39" s="988"/>
      <x:c r="BA39" s="988"/>
      <x:c r="BB39" s="988"/>
      <x:c r="BC39" s="918"/>
      <x:c r="BD39" s="918"/>
      <x:c r="BE39" s="918"/>
      <x:c r="BF39" s="918"/>
      <x:c r="BG39" s="918"/>
      <x:c r="BH39" s="918"/>
      <x:c r="BI39" s="918"/>
      <x:c r="BJ39" s="918"/>
    </x:row>
    <x:row r="40">
      <x:c r="A40" s="918"/>
      <x:c r="B40" s="988"/>
      <x:c r="C40" s="988"/>
      <x:c r="D40" s="988"/>
      <x:c r="E40" s="1018"/>
      <x:c r="F40" s="988"/>
      <x:c r="G40" s="988"/>
      <x:c r="H40" s="988"/>
      <x:c r="I40" s="988"/>
      <x:c r="J40" s="988"/>
      <x:c r="K40" s="988"/>
      <x:c r="L40" s="988"/>
      <x:c r="M40" s="988"/>
      <x:c r="N40" s="988"/>
      <x:c r="O40" s="988"/>
      <x:c r="P40" s="988"/>
      <x:c r="Q40" s="988"/>
      <x:c r="R40" s="988"/>
      <x:c r="S40" s="988"/>
      <x:c r="T40" s="988"/>
      <x:c r="U40" s="988"/>
      <x:c r="V40" s="988"/>
      <x:c r="W40" s="988"/>
      <x:c r="X40" s="988"/>
      <x:c r="Y40" s="988"/>
      <x:c r="Z40" s="988"/>
      <x:c r="AA40" s="988"/>
      <x:c r="AB40" s="988"/>
      <x:c r="AC40" s="988"/>
      <x:c r="AD40" s="988"/>
      <x:c r="AE40" s="988"/>
      <x:c r="AF40" s="988"/>
      <x:c r="AG40" s="988"/>
      <x:c r="AH40" s="988"/>
      <x:c r="AI40" s="988"/>
      <x:c r="AJ40" s="988"/>
      <x:c r="AK40" s="988"/>
      <x:c r="AL40" s="988"/>
      <x:c r="AM40" s="988"/>
      <x:c r="AN40" s="988"/>
      <x:c r="AO40" s="988"/>
      <x:c r="AP40" s="988"/>
      <x:c r="AQ40" s="1145" t="str">
        <x:f t="shared" si="15"/>
      </x:c>
      <x:c r="AR40" s="1145" t="str">
        <x:f t="shared" si="16"/>
      </x:c>
      <x:c r="AS40" s="1145" t="str">
        <x:f t="shared" si="17"/>
      </x:c>
      <x:c r="AT40" s="1301"/>
      <x:c r="AU40" s="988"/>
      <x:c r="AV40" s="988"/>
      <x:c r="AW40" s="988"/>
      <x:c r="AX40" s="1001"/>
      <x:c r="AY40" s="1001"/>
      <x:c r="AZ40" s="988"/>
      <x:c r="BA40" s="988"/>
      <x:c r="BB40" s="988"/>
      <x:c r="BC40" s="918"/>
      <x:c r="BD40" s="918"/>
      <x:c r="BE40" s="918"/>
      <x:c r="BF40" s="918"/>
      <x:c r="BG40" s="918"/>
      <x:c r="BH40" s="918"/>
      <x:c r="BI40" s="918"/>
      <x:c r="BJ40" s="918"/>
    </x:row>
    <x:row r="41">
      <x:c r="A41" s="918"/>
      <x:c r="B41" s="988"/>
      <x:c r="C41" s="988"/>
      <x:c r="D41" s="988"/>
      <x:c r="E41" s="1018"/>
      <x:c r="F41" s="988"/>
      <x:c r="G41" s="988"/>
      <x:c r="H41" s="988"/>
      <x:c r="I41" s="988"/>
      <x:c r="J41" s="988"/>
      <x:c r="K41" s="988"/>
      <x:c r="L41" s="988"/>
      <x:c r="M41" s="988"/>
      <x:c r="N41" s="988"/>
      <x:c r="O41" s="988"/>
      <x:c r="P41" s="988"/>
      <x:c r="Q41" s="988"/>
      <x:c r="R41" s="988"/>
      <x:c r="S41" s="988"/>
      <x:c r="T41" s="988"/>
      <x:c r="U41" s="988"/>
      <x:c r="V41" s="988"/>
      <x:c r="W41" s="988"/>
      <x:c r="X41" s="988"/>
      <x:c r="Y41" s="988"/>
      <x:c r="Z41" s="988"/>
      <x:c r="AA41" s="988"/>
      <x:c r="AB41" s="988"/>
      <x:c r="AC41" s="988"/>
      <x:c r="AD41" s="988"/>
      <x:c r="AE41" s="988"/>
      <x:c r="AF41" s="988"/>
      <x:c r="AG41" s="988"/>
      <x:c r="AH41" s="988"/>
      <x:c r="AI41" s="988"/>
      <x:c r="AJ41" s="988"/>
      <x:c r="AK41" s="988"/>
      <x:c r="AL41" s="988"/>
      <x:c r="AM41" s="988"/>
      <x:c r="AN41" s="988"/>
      <x:c r="AO41" s="988"/>
      <x:c r="AP41" s="988"/>
      <x:c r="AQ41" s="1145" t="str">
        <x:f t="shared" si="15"/>
      </x:c>
      <x:c r="AR41" s="1145" t="str">
        <x:f t="shared" si="16"/>
      </x:c>
      <x:c r="AS41" s="1145" t="str">
        <x:f t="shared" si="17"/>
      </x:c>
      <x:c r="AT41" s="1301"/>
      <x:c r="AU41" s="988"/>
      <x:c r="AV41" s="988"/>
      <x:c r="AW41" s="988"/>
      <x:c r="AX41" s="1001"/>
      <x:c r="AY41" s="1001"/>
      <x:c r="AZ41" s="988"/>
      <x:c r="BA41" s="988"/>
      <x:c r="BB41" s="988"/>
      <x:c r="BC41" s="918"/>
      <x:c r="BD41" s="918"/>
      <x:c r="BE41" s="918"/>
      <x:c r="BF41" s="918"/>
      <x:c r="BG41" s="918"/>
      <x:c r="BH41" s="918"/>
      <x:c r="BI41" s="918"/>
      <x:c r="BJ41" s="918"/>
    </x:row>
    <x:row r="42">
      <x:c r="A42" s="918"/>
      <x:c r="B42" s="988"/>
      <x:c r="C42" s="988"/>
      <x:c r="D42" s="988"/>
      <x:c r="E42" s="1018"/>
      <x:c r="F42" s="988"/>
      <x:c r="G42" s="988"/>
      <x:c r="H42" s="988"/>
      <x:c r="I42" s="988"/>
      <x:c r="J42" s="988"/>
      <x:c r="K42" s="988"/>
      <x:c r="L42" s="988"/>
      <x:c r="M42" s="988"/>
      <x:c r="N42" s="988"/>
      <x:c r="O42" s="988"/>
      <x:c r="P42" s="988"/>
      <x:c r="Q42" s="988"/>
      <x:c r="R42" s="988"/>
      <x:c r="S42" s="988"/>
      <x:c r="T42" s="988"/>
      <x:c r="U42" s="988"/>
      <x:c r="V42" s="988"/>
      <x:c r="W42" s="988"/>
      <x:c r="X42" s="988"/>
      <x:c r="Y42" s="988"/>
      <x:c r="Z42" s="988"/>
      <x:c r="AA42" s="988"/>
      <x:c r="AB42" s="988"/>
      <x:c r="AC42" s="988"/>
      <x:c r="AD42" s="988"/>
      <x:c r="AE42" s="988"/>
      <x:c r="AF42" s="988"/>
      <x:c r="AG42" s="988"/>
      <x:c r="AH42" s="988"/>
      <x:c r="AI42" s="988"/>
      <x:c r="AJ42" s="988"/>
      <x:c r="AK42" s="988"/>
      <x:c r="AL42" s="988"/>
      <x:c r="AM42" s="988"/>
      <x:c r="AN42" s="988"/>
      <x:c r="AO42" s="988"/>
      <x:c r="AP42" s="988"/>
      <x:c r="AQ42" s="1145" t="str">
        <x:f t="shared" si="15"/>
      </x:c>
      <x:c r="AR42" s="1145" t="str">
        <x:f t="shared" si="16"/>
      </x:c>
      <x:c r="AS42" s="1145" t="str">
        <x:f t="shared" si="17"/>
      </x:c>
      <x:c r="AT42" s="1301"/>
      <x:c r="AU42" s="988"/>
      <x:c r="AV42" s="988"/>
      <x:c r="AW42" s="988"/>
      <x:c r="AX42" s="1001"/>
      <x:c r="AY42" s="1001"/>
      <x:c r="AZ42" s="988"/>
      <x:c r="BA42" s="988"/>
      <x:c r="BB42" s="988"/>
      <x:c r="BC42" s="918"/>
      <x:c r="BD42" s="918"/>
      <x:c r="BE42" s="918"/>
      <x:c r="BF42" s="918"/>
      <x:c r="BG42" s="918"/>
      <x:c r="BH42" s="918"/>
      <x:c r="BI42" s="918"/>
      <x:c r="BJ42" s="918"/>
    </x:row>
    <x:row r="43">
      <x:c r="A43" s="918"/>
      <x:c r="B43" s="988"/>
      <x:c r="C43" s="988"/>
      <x:c r="D43" s="988"/>
      <x:c r="E43" s="1018"/>
      <x:c r="F43" s="988"/>
      <x:c r="G43" s="988"/>
      <x:c r="H43" s="988"/>
      <x:c r="I43" s="988"/>
      <x:c r="J43" s="988"/>
      <x:c r="K43" s="988"/>
      <x:c r="L43" s="988"/>
      <x:c r="M43" s="988"/>
      <x:c r="N43" s="988"/>
      <x:c r="O43" s="988"/>
      <x:c r="P43" s="988"/>
      <x:c r="Q43" s="988"/>
      <x:c r="R43" s="988"/>
      <x:c r="S43" s="988"/>
      <x:c r="T43" s="988"/>
      <x:c r="U43" s="988"/>
      <x:c r="V43" s="988"/>
      <x:c r="W43" s="988"/>
      <x:c r="X43" s="988"/>
      <x:c r="Y43" s="988"/>
      <x:c r="Z43" s="988"/>
      <x:c r="AA43" s="988"/>
      <x:c r="AB43" s="988"/>
      <x:c r="AC43" s="988"/>
      <x:c r="AD43" s="988"/>
      <x:c r="AE43" s="988"/>
      <x:c r="AF43" s="988"/>
      <x:c r="AG43" s="988"/>
      <x:c r="AH43" s="988"/>
      <x:c r="AI43" s="988"/>
      <x:c r="AJ43" s="988"/>
      <x:c r="AK43" s="988"/>
      <x:c r="AL43" s="988"/>
      <x:c r="AM43" s="988"/>
      <x:c r="AN43" s="988"/>
      <x:c r="AO43" s="988"/>
      <x:c r="AP43" s="988"/>
      <x:c r="AQ43" s="1145" t="str">
        <x:f t="shared" si="15"/>
      </x:c>
      <x:c r="AR43" s="1145" t="str">
        <x:f t="shared" si="16"/>
      </x:c>
      <x:c r="AS43" s="1145" t="str">
        <x:f t="shared" si="17"/>
      </x:c>
      <x:c r="AT43" s="1301"/>
      <x:c r="AU43" s="988"/>
      <x:c r="AV43" s="988"/>
      <x:c r="AW43" s="988"/>
      <x:c r="AX43" s="1001"/>
      <x:c r="AY43" s="1001"/>
      <x:c r="AZ43" s="988"/>
      <x:c r="BA43" s="988"/>
      <x:c r="BB43" s="988"/>
      <x:c r="BC43" s="918"/>
      <x:c r="BD43" s="918"/>
      <x:c r="BE43" s="918"/>
      <x:c r="BF43" s="918"/>
      <x:c r="BG43" s="918"/>
      <x:c r="BH43" s="918"/>
      <x:c r="BI43" s="918"/>
      <x:c r="BJ43" s="918"/>
    </x:row>
    <x:row r="44">
      <x:c r="A44" s="918"/>
      <x:c r="B44" s="988"/>
      <x:c r="C44" s="988"/>
      <x:c r="D44" s="988"/>
      <x:c r="E44" s="1018"/>
      <x:c r="F44" s="988"/>
      <x:c r="G44" s="988"/>
      <x:c r="H44" s="988"/>
      <x:c r="I44" s="988"/>
      <x:c r="J44" s="988"/>
      <x:c r="K44" s="988"/>
      <x:c r="L44" s="988"/>
      <x:c r="M44" s="988"/>
      <x:c r="N44" s="988"/>
      <x:c r="O44" s="988"/>
      <x:c r="P44" s="988"/>
      <x:c r="Q44" s="988"/>
      <x:c r="R44" s="988"/>
      <x:c r="S44" s="988"/>
      <x:c r="T44" s="988"/>
      <x:c r="U44" s="988"/>
      <x:c r="V44" s="988"/>
      <x:c r="W44" s="988"/>
      <x:c r="X44" s="988"/>
      <x:c r="Y44" s="988"/>
      <x:c r="Z44" s="988"/>
      <x:c r="AA44" s="988"/>
      <x:c r="AB44" s="988"/>
      <x:c r="AC44" s="988"/>
      <x:c r="AD44" s="988"/>
      <x:c r="AE44" s="988"/>
      <x:c r="AF44" s="988"/>
      <x:c r="AG44" s="988"/>
      <x:c r="AH44" s="988"/>
      <x:c r="AI44" s="988"/>
      <x:c r="AJ44" s="988"/>
      <x:c r="AK44" s="988"/>
      <x:c r="AL44" s="988"/>
      <x:c r="AM44" s="988"/>
      <x:c r="AN44" s="988"/>
      <x:c r="AO44" s="988"/>
      <x:c r="AP44" s="988"/>
      <x:c r="AQ44" s="1145" t="str">
        <x:f t="shared" si="15"/>
      </x:c>
      <x:c r="AR44" s="1145" t="str">
        <x:f t="shared" si="16"/>
      </x:c>
      <x:c r="AS44" s="1145" t="str">
        <x:f t="shared" si="17"/>
      </x:c>
      <x:c r="AT44" s="1301"/>
      <x:c r="AU44" s="988"/>
      <x:c r="AV44" s="988"/>
      <x:c r="AW44" s="988"/>
      <x:c r="AX44" s="1001"/>
      <x:c r="AY44" s="1001"/>
      <x:c r="AZ44" s="988"/>
      <x:c r="BA44" s="988"/>
      <x:c r="BB44" s="988"/>
      <x:c r="BC44" s="918"/>
      <x:c r="BD44" s="918"/>
      <x:c r="BE44" s="918"/>
      <x:c r="BF44" s="918"/>
      <x:c r="BG44" s="918"/>
      <x:c r="BH44" s="918"/>
      <x:c r="BI44" s="918"/>
      <x:c r="BJ44" s="918"/>
    </x:row>
    <x:row r="45">
      <x:c r="A45" s="918"/>
      <x:c r="B45" s="988"/>
      <x:c r="C45" s="988"/>
      <x:c r="D45" s="988"/>
      <x:c r="E45" s="1018"/>
      <x:c r="F45" s="988"/>
      <x:c r="G45" s="988"/>
      <x:c r="H45" s="988"/>
      <x:c r="I45" s="988"/>
      <x:c r="J45" s="988"/>
      <x:c r="K45" s="988"/>
      <x:c r="L45" s="988"/>
      <x:c r="M45" s="988"/>
      <x:c r="N45" s="988"/>
      <x:c r="O45" s="988"/>
      <x:c r="P45" s="988"/>
      <x:c r="Q45" s="988"/>
      <x:c r="R45" s="988"/>
      <x:c r="S45" s="988"/>
      <x:c r="T45" s="988"/>
      <x:c r="U45" s="988"/>
      <x:c r="V45" s="988"/>
      <x:c r="W45" s="988"/>
      <x:c r="X45" s="988"/>
      <x:c r="Y45" s="988"/>
      <x:c r="Z45" s="988"/>
      <x:c r="AA45" s="988"/>
      <x:c r="AB45" s="988"/>
      <x:c r="AC45" s="988"/>
      <x:c r="AD45" s="988"/>
      <x:c r="AE45" s="988"/>
      <x:c r="AF45" s="988"/>
      <x:c r="AG45" s="988"/>
      <x:c r="AH45" s="988"/>
      <x:c r="AI45" s="988"/>
      <x:c r="AJ45" s="988"/>
      <x:c r="AK45" s="988"/>
      <x:c r="AL45" s="988"/>
      <x:c r="AM45" s="988"/>
      <x:c r="AN45" s="988"/>
      <x:c r="AO45" s="988"/>
      <x:c r="AP45" s="988"/>
      <x:c r="AQ45" s="1145" t="str">
        <x:f t="shared" si="15"/>
      </x:c>
      <x:c r="AR45" s="1145" t="str">
        <x:f t="shared" si="16"/>
      </x:c>
      <x:c r="AS45" s="1145" t="str">
        <x:f t="shared" si="17"/>
      </x:c>
      <x:c r="AT45" s="1301"/>
      <x:c r="AU45" s="988"/>
      <x:c r="AV45" s="988"/>
      <x:c r="AW45" s="988"/>
      <x:c r="AX45" s="1001"/>
      <x:c r="AY45" s="1001"/>
      <x:c r="AZ45" s="988"/>
      <x:c r="BA45" s="988"/>
      <x:c r="BB45" s="988"/>
      <x:c r="BC45" s="918"/>
      <x:c r="BD45" s="918"/>
      <x:c r="BE45" s="918"/>
      <x:c r="BF45" s="918"/>
      <x:c r="BG45" s="918"/>
      <x:c r="BH45" s="918"/>
      <x:c r="BI45" s="918"/>
      <x:c r="BJ45" s="918"/>
    </x:row>
    <x:row r="46">
      <x:c r="A46" s="918"/>
      <x:c r="B46" s="988"/>
      <x:c r="C46" s="988"/>
      <x:c r="D46" s="988"/>
      <x:c r="E46" s="1018"/>
      <x:c r="F46" s="988"/>
      <x:c r="G46" s="988"/>
      <x:c r="H46" s="988"/>
      <x:c r="I46" s="988"/>
      <x:c r="J46" s="988"/>
      <x:c r="K46" s="988"/>
      <x:c r="L46" s="988"/>
      <x:c r="M46" s="988"/>
      <x:c r="N46" s="988"/>
      <x:c r="O46" s="988"/>
      <x:c r="P46" s="988"/>
      <x:c r="Q46" s="988"/>
      <x:c r="R46" s="988"/>
      <x:c r="S46" s="988"/>
      <x:c r="T46" s="988"/>
      <x:c r="U46" s="988"/>
      <x:c r="V46" s="988"/>
      <x:c r="W46" s="988"/>
      <x:c r="X46" s="988"/>
      <x:c r="Y46" s="988"/>
      <x:c r="Z46" s="988"/>
      <x:c r="AA46" s="988"/>
      <x:c r="AB46" s="988"/>
      <x:c r="AC46" s="988"/>
      <x:c r="AD46" s="988"/>
      <x:c r="AE46" s="988"/>
      <x:c r="AF46" s="988"/>
      <x:c r="AG46" s="988"/>
      <x:c r="AH46" s="988"/>
      <x:c r="AI46" s="988"/>
      <x:c r="AJ46" s="988"/>
      <x:c r="AK46" s="988"/>
      <x:c r="AL46" s="988"/>
      <x:c r="AM46" s="988"/>
      <x:c r="AN46" s="988"/>
      <x:c r="AO46" s="988"/>
      <x:c r="AP46" s="988"/>
      <x:c r="AQ46" s="1145" t="str">
        <x:f t="shared" si="15"/>
      </x:c>
      <x:c r="AR46" s="1145" t="str">
        <x:f t="shared" si="16"/>
      </x:c>
      <x:c r="AS46" s="1145" t="str">
        <x:f t="shared" si="17"/>
      </x:c>
      <x:c r="AT46" s="1301"/>
      <x:c r="AU46" s="988"/>
      <x:c r="AV46" s="988"/>
      <x:c r="AW46" s="988"/>
      <x:c r="AX46" s="1001"/>
      <x:c r="AY46" s="1001"/>
      <x:c r="AZ46" s="988"/>
      <x:c r="BA46" s="988"/>
      <x:c r="BB46" s="988"/>
      <x:c r="BC46" s="918"/>
      <x:c r="BD46" s="918"/>
      <x:c r="BE46" s="918"/>
      <x:c r="BF46" s="918"/>
      <x:c r="BG46" s="918"/>
      <x:c r="BH46" s="918"/>
      <x:c r="BI46" s="918"/>
      <x:c r="BJ46" s="918"/>
    </x:row>
    <x:row r="47">
      <x:c r="A47" s="918"/>
      <x:c r="B47" s="988"/>
      <x:c r="C47" s="988"/>
      <x:c r="D47" s="988"/>
      <x:c r="E47" s="1018"/>
      <x:c r="F47" s="988"/>
      <x:c r="G47" s="988"/>
      <x:c r="H47" s="988"/>
      <x:c r="I47" s="988"/>
      <x:c r="J47" s="988"/>
      <x:c r="K47" s="988"/>
      <x:c r="L47" s="988"/>
      <x:c r="M47" s="988"/>
      <x:c r="N47" s="988"/>
      <x:c r="O47" s="988"/>
      <x:c r="P47" s="988"/>
      <x:c r="Q47" s="988"/>
      <x:c r="R47" s="988"/>
      <x:c r="S47" s="988"/>
      <x:c r="T47" s="988"/>
      <x:c r="U47" s="988"/>
      <x:c r="V47" s="988"/>
      <x:c r="W47" s="988"/>
      <x:c r="X47" s="988"/>
      <x:c r="Y47" s="988"/>
      <x:c r="Z47" s="988"/>
      <x:c r="AA47" s="988"/>
      <x:c r="AB47" s="988"/>
      <x:c r="AC47" s="988"/>
      <x:c r="AD47" s="988"/>
      <x:c r="AE47" s="988"/>
      <x:c r="AF47" s="988"/>
      <x:c r="AG47" s="988"/>
      <x:c r="AH47" s="988"/>
      <x:c r="AI47" s="988"/>
      <x:c r="AJ47" s="988"/>
      <x:c r="AK47" s="988"/>
      <x:c r="AL47" s="988"/>
      <x:c r="AM47" s="988"/>
      <x:c r="AN47" s="988"/>
      <x:c r="AO47" s="988"/>
      <x:c r="AP47" s="988"/>
      <x:c r="AQ47" s="1145" t="str">
        <x:f t="shared" si="15"/>
      </x:c>
      <x:c r="AR47" s="1145" t="str">
        <x:f t="shared" si="16"/>
      </x:c>
      <x:c r="AS47" s="1145" t="str">
        <x:f t="shared" si="17"/>
      </x:c>
      <x:c r="AT47" s="1301"/>
      <x:c r="AU47" s="988"/>
      <x:c r="AV47" s="988"/>
      <x:c r="AW47" s="988"/>
      <x:c r="AX47" s="1001"/>
      <x:c r="AY47" s="1001"/>
      <x:c r="AZ47" s="988"/>
      <x:c r="BA47" s="988"/>
      <x:c r="BB47" s="988"/>
      <x:c r="BC47" s="918"/>
      <x:c r="BD47" s="918"/>
      <x:c r="BE47" s="918"/>
      <x:c r="BF47" s="918"/>
      <x:c r="BG47" s="918"/>
      <x:c r="BH47" s="918"/>
      <x:c r="BI47" s="918"/>
      <x:c r="BJ47" s="918"/>
    </x:row>
    <x:row r="48">
      <x:c r="A48" s="918"/>
      <x:c r="B48" s="988"/>
      <x:c r="C48" s="988"/>
      <x:c r="D48" s="988"/>
      <x:c r="E48" s="1018"/>
      <x:c r="F48" s="988"/>
      <x:c r="G48" s="988"/>
      <x:c r="H48" s="988"/>
      <x:c r="I48" s="988"/>
      <x:c r="J48" s="988"/>
      <x:c r="K48" s="988"/>
      <x:c r="L48" s="988"/>
      <x:c r="M48" s="988"/>
      <x:c r="N48" s="988"/>
      <x:c r="O48" s="988"/>
      <x:c r="P48" s="988"/>
      <x:c r="Q48" s="988"/>
      <x:c r="R48" s="988"/>
      <x:c r="S48" s="988"/>
      <x:c r="T48" s="988"/>
      <x:c r="U48" s="988"/>
      <x:c r="V48" s="988"/>
      <x:c r="W48" s="988"/>
      <x:c r="X48" s="988"/>
      <x:c r="Y48" s="988"/>
      <x:c r="Z48" s="988"/>
      <x:c r="AA48" s="988"/>
      <x:c r="AB48" s="988"/>
      <x:c r="AC48" s="988"/>
      <x:c r="AD48" s="988"/>
      <x:c r="AE48" s="988"/>
      <x:c r="AF48" s="988"/>
      <x:c r="AG48" s="988"/>
      <x:c r="AH48" s="988"/>
      <x:c r="AI48" s="988"/>
      <x:c r="AJ48" s="988"/>
      <x:c r="AK48" s="988"/>
      <x:c r="AL48" s="988"/>
      <x:c r="AM48" s="988"/>
      <x:c r="AN48" s="988"/>
      <x:c r="AO48" s="988"/>
      <x:c r="AP48" s="988"/>
      <x:c r="AQ48" s="1145" t="str">
        <x:f t="shared" si="15"/>
      </x:c>
      <x:c r="AR48" s="1145" t="str">
        <x:f t="shared" si="16"/>
      </x:c>
      <x:c r="AS48" s="1145" t="str">
        <x:f t="shared" si="17"/>
      </x:c>
      <x:c r="AT48" s="1301"/>
      <x:c r="AU48" s="988"/>
      <x:c r="AV48" s="988"/>
      <x:c r="AW48" s="988"/>
      <x:c r="AX48" s="1001"/>
      <x:c r="AY48" s="1001"/>
      <x:c r="AZ48" s="988"/>
      <x:c r="BA48" s="988"/>
      <x:c r="BB48" s="988"/>
      <x:c r="BC48" s="918"/>
      <x:c r="BD48" s="918"/>
      <x:c r="BE48" s="918"/>
      <x:c r="BF48" s="918"/>
      <x:c r="BG48" s="918"/>
      <x:c r="BH48" s="918"/>
      <x:c r="BI48" s="918"/>
      <x:c r="BJ48" s="918"/>
    </x:row>
    <x:row r="49">
      <x:c r="A49" s="918"/>
      <x:c r="B49" s="988"/>
      <x:c r="C49" s="988"/>
      <x:c r="D49" s="988"/>
      <x:c r="E49" s="1018"/>
      <x:c r="F49" s="988"/>
      <x:c r="G49" s="988"/>
      <x:c r="H49" s="988"/>
      <x:c r="I49" s="988"/>
      <x:c r="J49" s="988"/>
      <x:c r="K49" s="988"/>
      <x:c r="L49" s="988"/>
      <x:c r="M49" s="988"/>
      <x:c r="N49" s="988"/>
      <x:c r="O49" s="988"/>
      <x:c r="P49" s="988"/>
      <x:c r="Q49" s="988"/>
      <x:c r="R49" s="988"/>
      <x:c r="S49" s="988"/>
      <x:c r="T49" s="988"/>
      <x:c r="U49" s="988"/>
      <x:c r="V49" s="988"/>
      <x:c r="W49" s="988"/>
      <x:c r="X49" s="988"/>
      <x:c r="Y49" s="988"/>
      <x:c r="Z49" s="988"/>
      <x:c r="AA49" s="988"/>
      <x:c r="AB49" s="988"/>
      <x:c r="AC49" s="988"/>
      <x:c r="AD49" s="988"/>
      <x:c r="AE49" s="988"/>
      <x:c r="AF49" s="988"/>
      <x:c r="AG49" s="988"/>
      <x:c r="AH49" s="988"/>
      <x:c r="AI49" s="988"/>
      <x:c r="AJ49" s="988"/>
      <x:c r="AK49" s="988"/>
      <x:c r="AL49" s="988"/>
      <x:c r="AM49" s="988"/>
      <x:c r="AN49" s="988"/>
      <x:c r="AO49" s="988"/>
      <x:c r="AP49" s="988"/>
      <x:c r="AQ49" s="1145" t="str">
        <x:f t="shared" si="15"/>
      </x:c>
      <x:c r="AR49" s="1145" t="str">
        <x:f t="shared" si="16"/>
      </x:c>
      <x:c r="AS49" s="1145" t="str">
        <x:f t="shared" si="17"/>
      </x:c>
      <x:c r="AT49" s="1301"/>
      <x:c r="AU49" s="988"/>
      <x:c r="AV49" s="988"/>
      <x:c r="AW49" s="988"/>
      <x:c r="AX49" s="1001"/>
      <x:c r="AY49" s="1001"/>
      <x:c r="AZ49" s="988"/>
      <x:c r="BA49" s="988"/>
      <x:c r="BB49" s="988"/>
      <x:c r="BC49" s="918"/>
      <x:c r="BD49" s="918"/>
      <x:c r="BE49" s="918"/>
      <x:c r="BF49" s="918"/>
      <x:c r="BG49" s="918"/>
      <x:c r="BH49" s="918"/>
      <x:c r="BI49" s="918"/>
      <x:c r="BJ49" s="918"/>
    </x:row>
    <x:row r="50">
      <x:c r="A50" s="918"/>
      <x:c r="B50" s="988"/>
      <x:c r="C50" s="988"/>
      <x:c r="D50" s="988"/>
      <x:c r="E50" s="1018"/>
      <x:c r="F50" s="988"/>
      <x:c r="G50" s="988"/>
      <x:c r="H50" s="988"/>
      <x:c r="I50" s="988"/>
      <x:c r="J50" s="988"/>
      <x:c r="K50" s="988"/>
      <x:c r="L50" s="988"/>
      <x:c r="M50" s="988"/>
      <x:c r="N50" s="988"/>
      <x:c r="O50" s="988"/>
      <x:c r="P50" s="988"/>
      <x:c r="Q50" s="988"/>
      <x:c r="R50" s="988"/>
      <x:c r="S50" s="988"/>
      <x:c r="T50" s="988"/>
      <x:c r="U50" s="988"/>
      <x:c r="V50" s="988"/>
      <x:c r="W50" s="988"/>
      <x:c r="X50" s="988"/>
      <x:c r="Y50" s="988"/>
      <x:c r="Z50" s="988"/>
      <x:c r="AA50" s="988"/>
      <x:c r="AB50" s="988"/>
      <x:c r="AC50" s="988"/>
      <x:c r="AD50" s="988"/>
      <x:c r="AE50" s="988"/>
      <x:c r="AF50" s="988"/>
      <x:c r="AG50" s="988"/>
      <x:c r="AH50" s="988"/>
      <x:c r="AI50" s="988"/>
      <x:c r="AJ50" s="988"/>
      <x:c r="AK50" s="988"/>
      <x:c r="AL50" s="988"/>
      <x:c r="AM50" s="988"/>
      <x:c r="AN50" s="988"/>
      <x:c r="AO50" s="988"/>
      <x:c r="AP50" s="988"/>
      <x:c r="AQ50" s="1145" t="str">
        <x:f t="shared" si="15"/>
      </x:c>
      <x:c r="AR50" s="1145" t="str">
        <x:f t="shared" si="16"/>
      </x:c>
      <x:c r="AS50" s="1145" t="str">
        <x:f t="shared" si="17"/>
      </x:c>
      <x:c r="AT50" s="1301"/>
      <x:c r="AU50" s="988"/>
      <x:c r="AV50" s="988"/>
      <x:c r="AW50" s="988"/>
      <x:c r="AX50" s="1001"/>
      <x:c r="AY50" s="1001"/>
      <x:c r="AZ50" s="988"/>
      <x:c r="BA50" s="988"/>
      <x:c r="BB50" s="988"/>
      <x:c r="BC50" s="918"/>
      <x:c r="BD50" s="918"/>
      <x:c r="BE50" s="918"/>
      <x:c r="BF50" s="918"/>
      <x:c r="BG50" s="918"/>
      <x:c r="BH50" s="918"/>
      <x:c r="BI50" s="918"/>
      <x:c r="BJ50" s="918"/>
    </x:row>
    <x:row r="51">
      <x:c r="A51" s="918"/>
      <x:c r="B51" s="988"/>
      <x:c r="C51" s="988"/>
      <x:c r="D51" s="988"/>
      <x:c r="E51" s="1018"/>
      <x:c r="F51" s="988"/>
      <x:c r="G51" s="988"/>
      <x:c r="H51" s="988"/>
      <x:c r="I51" s="988"/>
      <x:c r="J51" s="988"/>
      <x:c r="K51" s="988"/>
      <x:c r="L51" s="988"/>
      <x:c r="M51" s="988"/>
      <x:c r="N51" s="988"/>
      <x:c r="O51" s="988"/>
      <x:c r="P51" s="988"/>
      <x:c r="Q51" s="988"/>
      <x:c r="R51" s="988"/>
      <x:c r="S51" s="988"/>
      <x:c r="T51" s="988"/>
      <x:c r="U51" s="988"/>
      <x:c r="V51" s="988"/>
      <x:c r="W51" s="988"/>
      <x:c r="X51" s="988"/>
      <x:c r="Y51" s="988"/>
      <x:c r="Z51" s="988"/>
      <x:c r="AA51" s="988"/>
      <x:c r="AB51" s="988"/>
      <x:c r="AC51" s="988"/>
      <x:c r="AD51" s="988"/>
      <x:c r="AE51" s="988"/>
      <x:c r="AF51" s="988"/>
      <x:c r="AG51" s="988"/>
      <x:c r="AH51" s="988"/>
      <x:c r="AI51" s="988"/>
      <x:c r="AJ51" s="988"/>
      <x:c r="AK51" s="988"/>
      <x:c r="AL51" s="988"/>
      <x:c r="AM51" s="988"/>
      <x:c r="AN51" s="988"/>
      <x:c r="AO51" s="988"/>
      <x:c r="AP51" s="988"/>
      <x:c r="AQ51" s="1145" t="str">
        <x:f t="shared" si="15"/>
      </x:c>
      <x:c r="AR51" s="1145" t="str">
        <x:f t="shared" si="16"/>
      </x:c>
      <x:c r="AS51" s="1145" t="str">
        <x:f t="shared" si="17"/>
      </x:c>
      <x:c r="AT51" s="1301"/>
      <x:c r="AU51" s="988"/>
      <x:c r="AV51" s="988"/>
      <x:c r="AW51" s="988"/>
      <x:c r="AX51" s="1001"/>
      <x:c r="AY51" s="1001"/>
      <x:c r="AZ51" s="988"/>
      <x:c r="BA51" s="988"/>
      <x:c r="BB51" s="988"/>
      <x:c r="BC51" s="918"/>
      <x:c r="BD51" s="918"/>
      <x:c r="BE51" s="918"/>
      <x:c r="BF51" s="918"/>
      <x:c r="BG51" s="918"/>
      <x:c r="BH51" s="918"/>
      <x:c r="BI51" s="918"/>
      <x:c r="BJ51" s="918"/>
    </x:row>
    <x:row r="52">
      <x:c r="A52" s="918"/>
      <x:c r="B52" s="988"/>
      <x:c r="C52" s="988"/>
      <x:c r="D52" s="988"/>
      <x:c r="E52" s="1018"/>
      <x:c r="F52" s="988"/>
      <x:c r="G52" s="988"/>
      <x:c r="H52" s="988"/>
      <x:c r="I52" s="988"/>
      <x:c r="J52" s="988"/>
      <x:c r="K52" s="988"/>
      <x:c r="L52" s="988"/>
      <x:c r="M52" s="988"/>
      <x:c r="N52" s="988"/>
      <x:c r="O52" s="988"/>
      <x:c r="P52" s="988"/>
      <x:c r="Q52" s="988"/>
      <x:c r="R52" s="988"/>
      <x:c r="S52" s="988"/>
      <x:c r="T52" s="988"/>
      <x:c r="U52" s="988"/>
      <x:c r="V52" s="988"/>
      <x:c r="W52" s="988"/>
      <x:c r="X52" s="988"/>
      <x:c r="Y52" s="988"/>
      <x:c r="Z52" s="988"/>
      <x:c r="AA52" s="988"/>
      <x:c r="AB52" s="988"/>
      <x:c r="AC52" s="988"/>
      <x:c r="AD52" s="988"/>
      <x:c r="AE52" s="988"/>
      <x:c r="AF52" s="988"/>
      <x:c r="AG52" s="988"/>
      <x:c r="AH52" s="988"/>
      <x:c r="AI52" s="988"/>
      <x:c r="AJ52" s="988"/>
      <x:c r="AK52" s="988"/>
      <x:c r="AL52" s="988"/>
      <x:c r="AM52" s="988"/>
      <x:c r="AN52" s="988"/>
      <x:c r="AO52" s="988"/>
      <x:c r="AP52" s="988"/>
      <x:c r="AQ52" s="1145" t="str">
        <x:f t="shared" si="15"/>
      </x:c>
      <x:c r="AR52" s="1145" t="str">
        <x:f t="shared" si="16"/>
      </x:c>
      <x:c r="AS52" s="1145" t="str">
        <x:f t="shared" si="17"/>
      </x:c>
      <x:c r="AT52" s="1301"/>
      <x:c r="AU52" s="988"/>
      <x:c r="AV52" s="988"/>
      <x:c r="AW52" s="988"/>
      <x:c r="AX52" s="1001"/>
      <x:c r="AY52" s="1001"/>
      <x:c r="AZ52" s="988"/>
      <x:c r="BA52" s="988"/>
      <x:c r="BB52" s="988"/>
      <x:c r="BC52" s="918"/>
      <x:c r="BD52" s="918"/>
      <x:c r="BE52" s="918"/>
      <x:c r="BF52" s="918"/>
      <x:c r="BG52" s="918"/>
      <x:c r="BH52" s="918"/>
      <x:c r="BI52" s="918"/>
      <x:c r="BJ52" s="918"/>
    </x:row>
    <x:row r="53">
      <x:c r="A53" s="918"/>
      <x:c r="B53" s="988"/>
      <x:c r="C53" s="988"/>
      <x:c r="D53" s="988"/>
      <x:c r="E53" s="1018"/>
      <x:c r="F53" s="988"/>
      <x:c r="G53" s="988"/>
      <x:c r="H53" s="988"/>
      <x:c r="I53" s="988"/>
      <x:c r="J53" s="988"/>
      <x:c r="K53" s="988"/>
      <x:c r="L53" s="988"/>
      <x:c r="M53" s="988"/>
      <x:c r="N53" s="988"/>
      <x:c r="O53" s="988"/>
      <x:c r="P53" s="988"/>
      <x:c r="Q53" s="988"/>
      <x:c r="R53" s="988"/>
      <x:c r="S53" s="988"/>
      <x:c r="T53" s="988"/>
      <x:c r="U53" s="988"/>
      <x:c r="V53" s="988"/>
      <x:c r="W53" s="988"/>
      <x:c r="X53" s="988"/>
      <x:c r="Y53" s="988"/>
      <x:c r="Z53" s="988"/>
      <x:c r="AA53" s="988"/>
      <x:c r="AB53" s="988"/>
      <x:c r="AC53" s="988"/>
      <x:c r="AD53" s="988"/>
      <x:c r="AE53" s="988"/>
      <x:c r="AF53" s="988"/>
      <x:c r="AG53" s="988"/>
      <x:c r="AH53" s="988"/>
      <x:c r="AI53" s="988"/>
      <x:c r="AJ53" s="988"/>
      <x:c r="AK53" s="988"/>
      <x:c r="AL53" s="988"/>
      <x:c r="AM53" s="988"/>
      <x:c r="AN53" s="988"/>
      <x:c r="AO53" s="988"/>
      <x:c r="AP53" s="988"/>
      <x:c r="AQ53" s="1145" t="str">
        <x:f t="shared" si="15"/>
      </x:c>
      <x:c r="AR53" s="1145" t="str">
        <x:f t="shared" si="16"/>
      </x:c>
      <x:c r="AS53" s="1145" t="str">
        <x:f t="shared" si="17"/>
      </x:c>
      <x:c r="AT53" s="1301"/>
      <x:c r="AU53" s="988"/>
      <x:c r="AV53" s="988"/>
      <x:c r="AW53" s="988"/>
      <x:c r="AX53" s="1001"/>
      <x:c r="AY53" s="1001"/>
      <x:c r="AZ53" s="988"/>
      <x:c r="BA53" s="988"/>
      <x:c r="BB53" s="988"/>
      <x:c r="BC53" s="918"/>
      <x:c r="BD53" s="918"/>
      <x:c r="BE53" s="918"/>
      <x:c r="BF53" s="918"/>
      <x:c r="BG53" s="918"/>
      <x:c r="BH53" s="918"/>
      <x:c r="BI53" s="918"/>
      <x:c r="BJ53" s="918"/>
    </x:row>
    <x:row r="54">
      <x:c r="A54" s="918"/>
      <x:c r="B54" s="988"/>
      <x:c r="C54" s="988"/>
      <x:c r="D54" s="988"/>
      <x:c r="E54" s="1018"/>
      <x:c r="F54" s="988"/>
      <x:c r="G54" s="988"/>
      <x:c r="H54" s="988"/>
      <x:c r="I54" s="988"/>
      <x:c r="J54" s="988"/>
      <x:c r="K54" s="988"/>
      <x:c r="L54" s="988"/>
      <x:c r="M54" s="988"/>
      <x:c r="N54" s="988"/>
      <x:c r="O54" s="988"/>
      <x:c r="P54" s="988"/>
      <x:c r="Q54" s="988"/>
      <x:c r="R54" s="988"/>
      <x:c r="S54" s="988"/>
      <x:c r="T54" s="988"/>
      <x:c r="U54" s="988"/>
      <x:c r="V54" s="988"/>
      <x:c r="W54" s="988"/>
      <x:c r="X54" s="988"/>
      <x:c r="Y54" s="988"/>
      <x:c r="Z54" s="988"/>
      <x:c r="AA54" s="988"/>
      <x:c r="AB54" s="988"/>
      <x:c r="AC54" s="988"/>
      <x:c r="AD54" s="988"/>
      <x:c r="AE54" s="988"/>
      <x:c r="AF54" s="988"/>
      <x:c r="AG54" s="988"/>
      <x:c r="AH54" s="988"/>
      <x:c r="AI54" s="988"/>
      <x:c r="AJ54" s="988"/>
      <x:c r="AK54" s="988"/>
      <x:c r="AL54" s="988"/>
      <x:c r="AM54" s="988"/>
      <x:c r="AN54" s="988"/>
      <x:c r="AO54" s="988"/>
      <x:c r="AP54" s="988"/>
      <x:c r="AQ54" s="1145" t="str">
        <x:f t="shared" si="15"/>
      </x:c>
      <x:c r="AR54" s="1145" t="str">
        <x:f t="shared" si="16"/>
      </x:c>
      <x:c r="AS54" s="1145" t="str">
        <x:f t="shared" si="17"/>
      </x:c>
      <x:c r="AT54" s="1301"/>
      <x:c r="AU54" s="988"/>
      <x:c r="AV54" s="988"/>
      <x:c r="AW54" s="988"/>
      <x:c r="AX54" s="1001"/>
      <x:c r="AY54" s="1001"/>
      <x:c r="AZ54" s="988"/>
      <x:c r="BA54" s="988"/>
      <x:c r="BB54" s="988"/>
      <x:c r="BC54" s="918"/>
      <x:c r="BD54" s="918"/>
      <x:c r="BE54" s="918"/>
      <x:c r="BF54" s="918"/>
      <x:c r="BG54" s="918"/>
      <x:c r="BH54" s="918"/>
      <x:c r="BI54" s="918"/>
      <x:c r="BJ54" s="918"/>
    </x:row>
    <x:row r="55">
      <x:c r="A55" s="918"/>
      <x:c r="B55" s="988"/>
      <x:c r="C55" s="988"/>
      <x:c r="D55" s="988"/>
      <x:c r="E55" s="1018"/>
      <x:c r="F55" s="988"/>
      <x:c r="G55" s="988"/>
      <x:c r="H55" s="988"/>
      <x:c r="I55" s="988"/>
      <x:c r="J55" s="988"/>
      <x:c r="K55" s="988"/>
      <x:c r="L55" s="988"/>
      <x:c r="M55" s="988"/>
      <x:c r="N55" s="988"/>
      <x:c r="O55" s="988"/>
      <x:c r="P55" s="988"/>
      <x:c r="Q55" s="988"/>
      <x:c r="R55" s="988"/>
      <x:c r="S55" s="988"/>
      <x:c r="T55" s="988"/>
      <x:c r="U55" s="988"/>
      <x:c r="V55" s="988"/>
      <x:c r="W55" s="988"/>
      <x:c r="X55" s="988"/>
      <x:c r="Y55" s="988"/>
      <x:c r="Z55" s="988"/>
      <x:c r="AA55" s="988"/>
      <x:c r="AB55" s="988"/>
      <x:c r="AC55" s="988"/>
      <x:c r="AD55" s="988"/>
      <x:c r="AE55" s="988"/>
      <x:c r="AF55" s="988"/>
      <x:c r="AG55" s="988"/>
      <x:c r="AH55" s="988"/>
      <x:c r="AI55" s="988"/>
      <x:c r="AJ55" s="988"/>
      <x:c r="AK55" s="988"/>
      <x:c r="AL55" s="988"/>
      <x:c r="AM55" s="988"/>
      <x:c r="AN55" s="988"/>
      <x:c r="AO55" s="988"/>
      <x:c r="AP55" s="988"/>
      <x:c r="AQ55" s="1145" t="str">
        <x:f t="shared" si="15"/>
      </x:c>
      <x:c r="AR55" s="1145" t="str">
        <x:f t="shared" si="16"/>
      </x:c>
      <x:c r="AS55" s="1145" t="str">
        <x:f t="shared" si="17"/>
      </x:c>
      <x:c r="AT55" s="1301"/>
      <x:c r="AU55" s="988"/>
      <x:c r="AV55" s="988"/>
      <x:c r="AW55" s="988"/>
      <x:c r="AX55" s="1001"/>
      <x:c r="AY55" s="1001"/>
      <x:c r="AZ55" s="988"/>
      <x:c r="BA55" s="988"/>
      <x:c r="BB55" s="988"/>
      <x:c r="BC55" s="918"/>
      <x:c r="BD55" s="918"/>
      <x:c r="BE55" s="918"/>
      <x:c r="BF55" s="918"/>
      <x:c r="BG55" s="918"/>
      <x:c r="BH55" s="918"/>
      <x:c r="BI55" s="918"/>
      <x:c r="BJ55" s="918"/>
    </x:row>
    <x:row r="56">
      <x:c r="A56" s="918"/>
      <x:c r="B56" s="988"/>
      <x:c r="C56" s="988"/>
      <x:c r="D56" s="988"/>
      <x:c r="E56" s="1018"/>
      <x:c r="F56" s="988"/>
      <x:c r="G56" s="988"/>
      <x:c r="H56" s="988"/>
      <x:c r="I56" s="988"/>
      <x:c r="J56" s="988"/>
      <x:c r="K56" s="988"/>
      <x:c r="L56" s="988"/>
      <x:c r="M56" s="988"/>
      <x:c r="N56" s="988"/>
      <x:c r="O56" s="988"/>
      <x:c r="P56" s="988"/>
      <x:c r="Q56" s="988"/>
      <x:c r="R56" s="988"/>
      <x:c r="S56" s="988"/>
      <x:c r="T56" s="988"/>
      <x:c r="U56" s="988"/>
      <x:c r="V56" s="988"/>
      <x:c r="W56" s="988"/>
      <x:c r="X56" s="988"/>
      <x:c r="Y56" s="988"/>
      <x:c r="Z56" s="988"/>
      <x:c r="AA56" s="988"/>
      <x:c r="AB56" s="988"/>
      <x:c r="AC56" s="988"/>
      <x:c r="AD56" s="988"/>
      <x:c r="AE56" s="988"/>
      <x:c r="AF56" s="988"/>
      <x:c r="AG56" s="988"/>
      <x:c r="AH56" s="988"/>
      <x:c r="AI56" s="988"/>
      <x:c r="AJ56" s="988"/>
      <x:c r="AK56" s="988"/>
      <x:c r="AL56" s="988"/>
      <x:c r="AM56" s="988"/>
      <x:c r="AN56" s="988"/>
      <x:c r="AO56" s="988"/>
      <x:c r="AP56" s="988"/>
      <x:c r="AQ56" s="1145" t="str">
        <x:f t="shared" si="15"/>
      </x:c>
      <x:c r="AR56" s="1145" t="str">
        <x:f t="shared" si="16"/>
      </x:c>
      <x:c r="AS56" s="1145" t="str">
        <x:f t="shared" si="17"/>
      </x:c>
      <x:c r="AT56" s="1301"/>
      <x:c r="AU56" s="988"/>
      <x:c r="AV56" s="988"/>
      <x:c r="AW56" s="988"/>
      <x:c r="AX56" s="1001"/>
      <x:c r="AY56" s="1001"/>
      <x:c r="AZ56" s="988"/>
      <x:c r="BA56" s="988"/>
      <x:c r="BB56" s="988"/>
      <x:c r="BC56" s="918"/>
      <x:c r="BD56" s="918"/>
      <x:c r="BE56" s="918"/>
      <x:c r="BF56" s="918"/>
      <x:c r="BG56" s="918"/>
      <x:c r="BH56" s="918"/>
      <x:c r="BI56" s="918"/>
      <x:c r="BJ56" s="918"/>
    </x:row>
    <x:row r="57">
      <x:c r="A57" s="918"/>
      <x:c r="B57" s="988"/>
      <x:c r="C57" s="988"/>
      <x:c r="D57" s="988"/>
      <x:c r="E57" s="1018"/>
      <x:c r="F57" s="988"/>
      <x:c r="G57" s="988"/>
      <x:c r="H57" s="988"/>
      <x:c r="I57" s="988"/>
      <x:c r="J57" s="988"/>
      <x:c r="K57" s="988"/>
      <x:c r="L57" s="988"/>
      <x:c r="M57" s="988"/>
      <x:c r="N57" s="988"/>
      <x:c r="O57" s="988"/>
      <x:c r="P57" s="988"/>
      <x:c r="Q57" s="988"/>
      <x:c r="R57" s="988"/>
      <x:c r="S57" s="988"/>
      <x:c r="T57" s="988"/>
      <x:c r="U57" s="988"/>
      <x:c r="V57" s="988"/>
      <x:c r="W57" s="988"/>
      <x:c r="X57" s="988"/>
      <x:c r="Y57" s="988"/>
      <x:c r="Z57" s="988"/>
      <x:c r="AA57" s="988"/>
      <x:c r="AB57" s="988"/>
      <x:c r="AC57" s="988"/>
      <x:c r="AD57" s="988"/>
      <x:c r="AE57" s="988"/>
      <x:c r="AF57" s="988"/>
      <x:c r="AG57" s="988"/>
      <x:c r="AH57" s="988"/>
      <x:c r="AI57" s="988"/>
      <x:c r="AJ57" s="988"/>
      <x:c r="AK57" s="988"/>
      <x:c r="AL57" s="988"/>
      <x:c r="AM57" s="988"/>
      <x:c r="AN57" s="988"/>
      <x:c r="AO57" s="988"/>
      <x:c r="AP57" s="988"/>
      <x:c r="AQ57" s="1145" t="str">
        <x:f t="shared" si="15"/>
      </x:c>
      <x:c r="AR57" s="1145" t="str">
        <x:f t="shared" si="16"/>
      </x:c>
      <x:c r="AS57" s="1145" t="str">
        <x:f t="shared" si="17"/>
      </x:c>
      <x:c r="AT57" s="1301"/>
      <x:c r="AU57" s="988"/>
      <x:c r="AV57" s="988"/>
      <x:c r="AW57" s="988"/>
      <x:c r="AX57" s="1001"/>
      <x:c r="AY57" s="1001"/>
      <x:c r="AZ57" s="988"/>
      <x:c r="BA57" s="988"/>
      <x:c r="BB57" s="988"/>
      <x:c r="BC57" s="918"/>
      <x:c r="BD57" s="918"/>
      <x:c r="BE57" s="918"/>
      <x:c r="BF57" s="918"/>
      <x:c r="BG57" s="918"/>
      <x:c r="BH57" s="918"/>
      <x:c r="BI57" s="918"/>
      <x:c r="BJ57" s="918"/>
    </x:row>
    <x:row r="58">
      <x:c r="A58" s="918"/>
      <x:c r="B58" s="988"/>
      <x:c r="C58" s="988"/>
      <x:c r="D58" s="988"/>
      <x:c r="E58" s="1018"/>
      <x:c r="F58" s="988"/>
      <x:c r="G58" s="988"/>
      <x:c r="H58" s="988"/>
      <x:c r="I58" s="988"/>
      <x:c r="J58" s="988"/>
      <x:c r="K58" s="988"/>
      <x:c r="L58" s="988"/>
      <x:c r="M58" s="988"/>
      <x:c r="N58" s="988"/>
      <x:c r="O58" s="988"/>
      <x:c r="P58" s="988"/>
      <x:c r="Q58" s="988"/>
      <x:c r="R58" s="988"/>
      <x:c r="S58" s="988"/>
      <x:c r="T58" s="988"/>
      <x:c r="U58" s="988"/>
      <x:c r="V58" s="988"/>
      <x:c r="W58" s="988"/>
      <x:c r="X58" s="988"/>
      <x:c r="Y58" s="988"/>
      <x:c r="Z58" s="988"/>
      <x:c r="AA58" s="988"/>
      <x:c r="AB58" s="988"/>
      <x:c r="AC58" s="988"/>
      <x:c r="AD58" s="988"/>
      <x:c r="AE58" s="988"/>
      <x:c r="AF58" s="988"/>
      <x:c r="AG58" s="988"/>
      <x:c r="AH58" s="988"/>
      <x:c r="AI58" s="988"/>
      <x:c r="AJ58" s="988"/>
      <x:c r="AK58" s="988"/>
      <x:c r="AL58" s="988"/>
      <x:c r="AM58" s="988"/>
      <x:c r="AN58" s="988"/>
      <x:c r="AO58" s="988"/>
      <x:c r="AP58" s="988"/>
      <x:c r="AQ58" s="1145" t="str">
        <x:f t="shared" si="15"/>
      </x:c>
      <x:c r="AR58" s="1145" t="str">
        <x:f t="shared" si="16"/>
      </x:c>
      <x:c r="AS58" s="1145" t="str">
        <x:f t="shared" si="17"/>
      </x:c>
      <x:c r="AT58" s="1301"/>
      <x:c r="AU58" s="988"/>
      <x:c r="AV58" s="988"/>
      <x:c r="AW58" s="988"/>
      <x:c r="AX58" s="1001"/>
      <x:c r="AY58" s="1001"/>
      <x:c r="AZ58" s="988"/>
      <x:c r="BA58" s="988"/>
      <x:c r="BB58" s="988"/>
      <x:c r="BC58" s="918"/>
      <x:c r="BD58" s="918"/>
      <x:c r="BE58" s="918"/>
      <x:c r="BF58" s="918"/>
      <x:c r="BG58" s="918"/>
      <x:c r="BH58" s="918"/>
      <x:c r="BI58" s="918"/>
      <x:c r="BJ58" s="918"/>
    </x:row>
    <x:row r="59">
      <x:c r="A59" s="918"/>
      <x:c r="B59" s="988"/>
      <x:c r="C59" s="988"/>
      <x:c r="D59" s="988"/>
      <x:c r="E59" s="1018"/>
      <x:c r="F59" s="988"/>
      <x:c r="G59" s="988"/>
      <x:c r="H59" s="988"/>
      <x:c r="I59" s="988"/>
      <x:c r="J59" s="988"/>
      <x:c r="K59" s="988"/>
      <x:c r="L59" s="988"/>
      <x:c r="M59" s="988"/>
      <x:c r="N59" s="988"/>
      <x:c r="O59" s="988"/>
      <x:c r="P59" s="988"/>
      <x:c r="Q59" s="988"/>
      <x:c r="R59" s="988"/>
      <x:c r="S59" s="988"/>
      <x:c r="T59" s="988"/>
      <x:c r="U59" s="988"/>
      <x:c r="V59" s="988"/>
      <x:c r="W59" s="988"/>
      <x:c r="X59" s="988"/>
      <x:c r="Y59" s="988"/>
      <x:c r="Z59" s="988"/>
      <x:c r="AA59" s="988"/>
      <x:c r="AB59" s="988"/>
      <x:c r="AC59" s="988"/>
      <x:c r="AD59" s="988"/>
      <x:c r="AE59" s="988"/>
      <x:c r="AF59" s="988"/>
      <x:c r="AG59" s="988"/>
      <x:c r="AH59" s="988"/>
      <x:c r="AI59" s="988"/>
      <x:c r="AJ59" s="988"/>
      <x:c r="AK59" s="988"/>
      <x:c r="AL59" s="988"/>
      <x:c r="AM59" s="988"/>
      <x:c r="AN59" s="988"/>
      <x:c r="AO59" s="988"/>
      <x:c r="AP59" s="988"/>
      <x:c r="AQ59" s="1145" t="str">
        <x:f t="shared" si="15"/>
      </x:c>
      <x:c r="AR59" s="1145" t="str">
        <x:f t="shared" si="16"/>
      </x:c>
      <x:c r="AS59" s="1145" t="str">
        <x:f t="shared" si="17"/>
      </x:c>
      <x:c r="AT59" s="1301"/>
      <x:c r="AU59" s="988"/>
      <x:c r="AV59" s="988"/>
      <x:c r="AW59" s="988"/>
      <x:c r="AX59" s="1001"/>
      <x:c r="AY59" s="1001"/>
      <x:c r="AZ59" s="988"/>
      <x:c r="BA59" s="988"/>
      <x:c r="BB59" s="988"/>
      <x:c r="BC59" s="918"/>
      <x:c r="BD59" s="918"/>
      <x:c r="BE59" s="918"/>
      <x:c r="BF59" s="918"/>
      <x:c r="BG59" s="918"/>
      <x:c r="BH59" s="918"/>
      <x:c r="BI59" s="918"/>
      <x:c r="BJ59" s="918"/>
    </x:row>
    <x:row r="60">
      <x:c r="A60" s="918"/>
      <x:c r="B60" s="2159" t="s">
        <x:v>228</x:v>
      </x:c>
      <x:c r="C60" s="1303" t="n">
        <x:f>AVERAGE(C10:C59)</x:f>
        <x:v>41.89444444444444</x:v>
      </x:c>
      <x:c r="D60" s="969"/>
      <x:c r="E60" s="969"/>
      <x:c r="F60" s="969"/>
      <x:c r="G60" s="969"/>
      <x:c r="H60" s="969"/>
      <x:c r="I60" s="969"/>
      <x:c r="J60" s="969"/>
      <x:c r="K60" s="1303" t="n">
        <x:f>AVERAGE(K10:K59)</x:f>
        <x:v>324.62075</x:v>
      </x:c>
      <x:c r="L60" s="1303"/>
      <x:c r="M60" s="969"/>
      <x:c r="N60" s="969"/>
      <x:c r="O60" s="969"/>
      <x:c r="P60" s="969"/>
      <x:c r="Q60" s="969"/>
      <x:c r="R60" s="969"/>
      <x:c r="S60" s="969"/>
      <x:c r="T60" s="969"/>
      <x:c r="U60" s="1304" t="n">
        <x:f>AVERAGE(U10:U59)</x:f>
        <x:v>0.7755185185185184</x:v>
      </x:c>
      <x:c r="V60" s="1304" t="n">
        <x:f t="shared" ref="V60:W60" si="30">AVERAGE(V10:V59)</x:f>
        <x:v>0.6624907407407408</x:v>
      </x:c>
      <x:c r="W60" s="1304">
        <x:f t="shared" si="30"/>
        <x:v>8.447472222222224</x:v>
      </x:c>
      <x:c r="X60" s="1304" t="n">
        <x:f>AVERAGE(X10:X59)</x:f>
        <x:v>0.6259702697688736</x:v>
      </x:c>
      <x:c r="Y60" s="1304" t="n">
        <x:f t="shared" ref="Y60:Z60" si="31">AVERAGE(Y10:Y59)</x:f>
        <x:v>0.5831824000988183</x:v>
      </x:c>
      <x:c r="Z60" s="1304">
        <x:f t="shared" si="31"/>
        <x:v>7.409423109618877</x:v>
      </x:c>
      <x:c r="AA60" s="969"/>
      <x:c r="AB60" s="969"/>
      <x:c r="AC60" s="1304" t="n">
        <x:f>AVERAGE(AC10:AC15)</x:f>
        <x:v>0.08437499999999999</x:v>
      </x:c>
      <x:c r="AD60" s="1304" t="n">
        <x:f t="shared" ref="AD60:AE60" si="32">AVERAGE(AD10:AD15)</x:f>
        <x:v>0.43374999999999997</x:v>
      </x:c>
      <x:c r="AE60" s="1304">
        <x:f t="shared" si="32"/>
        <x:v>8.5220833333333328</x:v>
      </x:c>
      <x:c r="AF60" s="1304" t="n">
        <x:f>AVERAGE(AF10:AF15)</x:f>
        <x:v>0.0245</x:v>
      </x:c>
      <x:c r="AG60" s="969"/>
      <x:c r="AH60" s="969"/>
      <x:c r="AI60" s="969"/>
      <x:c r="AJ60" s="969"/>
      <x:c r="AK60" s="969"/>
      <x:c r="AL60" s="969"/>
      <x:c r="AM60" s="969"/>
      <x:c r="AN60" s="969"/>
      <x:c r="AO60" s="969"/>
      <x:c r="AP60" s="969"/>
      <x:c r="AQ60" s="1305" t="n">
        <x:f>AVERAGE(AQ10:AQ15)</x:f>
        <x:v>0.8873458917937035</x:v>
      </x:c>
      <x:c r="AR60" s="1305" t="n">
        <x:f t="shared" ref="AR60:AS60" si="33">AVERAGE(AR10:AR15)</x:f>
        <x:v>0.5330772878331221</x:v>
      </x:c>
      <x:c r="AS60" s="1305">
        <x:f t="shared" si="33"/>
        <x:v>0.30560726959743845</x:v>
      </x:c>
      <x:c r="AT60" s="1306"/>
      <x:c r="AU60" s="1022"/>
      <x:c r="AV60" s="1022"/>
      <x:c r="AW60" s="1022"/>
      <x:c r="AX60" s="1307"/>
      <x:c r="AY60" s="1307"/>
      <x:c r="AZ60" s="1308"/>
      <x:c r="BA60" s="1308"/>
      <x:c r="BB60" s="1308"/>
      <x:c r="BC60" s="918"/>
      <x:c r="BD60" s="918"/>
      <x:c r="BE60" s="918"/>
      <x:c r="BF60" s="918"/>
      <x:c r="BG60" s="918"/>
      <x:c r="BH60" s="918"/>
      <x:c r="BI60" s="918"/>
      <x:c r="BJ60" s="918"/>
    </x:row>
    <x:row r="61">
      <x:c r="A61" s="918"/>
      <x:c r="B61" s="2159" t="s">
        <x:v>59</x:v>
      </x:c>
      <x:c r="C61" s="1303" t="n">
        <x:f>SUM(C10:C59)</x:f>
        <x:v>125.68333333333332</x:v>
      </x:c>
      <x:c r="D61" s="969"/>
      <x:c r="E61" s="969"/>
      <x:c r="F61" s="969"/>
      <x:c r="G61" s="969"/>
      <x:c r="H61" s="969"/>
      <x:c r="I61" s="969"/>
      <x:c r="J61" s="969"/>
      <x:c r="K61" s="1303" t="n">
        <x:f>SUM(K10:K59)-SUM(R12:R15)</x:f>
        <x:v>973.86225</x:v>
      </x:c>
      <x:c r="L61" s="1303"/>
      <x:c r="M61" s="969"/>
      <x:c r="N61" s="969"/>
      <x:c r="O61" s="969"/>
      <x:c r="P61" s="969"/>
      <x:c r="Q61" s="969"/>
      <x:c r="R61" s="969"/>
      <x:c r="S61" s="969"/>
      <x:c r="T61" s="969"/>
      <x:c r="U61" s="969"/>
      <x:c r="V61" s="969"/>
      <x:c r="W61" s="969"/>
      <x:c r="X61" s="969"/>
      <x:c r="Y61" s="969"/>
      <x:c r="Z61" s="969"/>
      <x:c r="AA61" s="969"/>
      <x:c r="AB61" s="969"/>
      <x:c r="AC61" s="969"/>
      <x:c r="AD61" s="969"/>
      <x:c r="AE61" s="969"/>
      <x:c r="AF61" s="969"/>
      <x:c r="AG61" s="969"/>
      <x:c r="AH61" s="969"/>
      <x:c r="AI61" s="969"/>
      <x:c r="AJ61" s="969"/>
      <x:c r="AK61" s="969"/>
      <x:c r="AL61" s="969"/>
      <x:c r="AM61" s="969"/>
      <x:c r="AN61" s="969"/>
      <x:c r="AO61" s="969"/>
      <x:c r="AP61" s="969"/>
      <x:c r="AQ61" s="969"/>
      <x:c r="AR61" s="1022"/>
      <x:c r="AS61" s="1022"/>
      <x:c r="AT61" s="1306"/>
      <x:c r="AU61" s="1022"/>
      <x:c r="AV61" s="1022"/>
      <x:c r="AW61" s="1022"/>
      <x:c r="AX61" s="1307"/>
      <x:c r="AY61" s="1307"/>
      <x:c r="AZ61" s="1309" t="n">
        <x:f>SUM(AZ10:AZ15)</x:f>
        <x:v>648.1123530022501</x:v>
      </x:c>
      <x:c r="BA61" s="1309" t="n">
        <x:f t="shared" ref="BA61:BB61" si="34">SUM(BA10:BA15)</x:f>
        <x:v>363.5879913061601</x:v>
      </x:c>
      <x:c r="BB61" s="1309">
        <x:f t="shared" si="34"/>
        <x:v>2808.0073535891333</x:v>
      </x:c>
      <x:c r="BC61" s="1295" t="n">
        <x:f>SUM(AZ61:BB61)</x:f>
        <x:v>3819.7076978975438</x:v>
      </x:c>
      <x:c r="BD61" s="1226"/>
      <x:c r="BE61" s="1226"/>
      <x:c r="BF61" s="918"/>
      <x:c r="BG61" s="918"/>
      <x:c r="BH61" s="918"/>
      <x:c r="BI61" s="918"/>
      <x:c r="BJ61" s="918"/>
    </x:row>
    <x:row r="62">
      <x:c r="A62" s="918"/>
      <x:c r="B62" s="918"/>
      <x:c r="C62" s="918"/>
      <x:c r="D62" s="918"/>
      <x:c r="E62" s="918"/>
      <x:c r="F62" s="918"/>
      <x:c r="G62" s="918"/>
      <x:c r="H62" s="918"/>
      <x:c r="I62" s="918"/>
      <x:c r="J62" s="918"/>
      <x:c r="K62" s="1294"/>
      <x:c r="L62" s="918"/>
      <x:c r="M62" s="918"/>
      <x:c r="N62" s="918"/>
      <x:c r="O62" s="918"/>
      <x:c r="P62" s="918"/>
      <x:c r="Q62" s="918"/>
      <x:c r="R62" s="918"/>
      <x:c r="S62" s="918"/>
      <x:c r="T62" s="2153" t="s">
        <x:v>65</x:v>
      </x:c>
      <x:c r="U62" s="1310" t="n">
        <x:f>MEDIAN(U10:U59)</x:f>
        <x:v>0.708</x:v>
      </x:c>
      <x:c r="V62" s="1310" t="n">
        <x:f t="shared" ref="V62:W62" si="35">MEDIAN(V10:V59)</x:f>
        <x:v>0.6588888888888889</x:v>
      </x:c>
      <x:c r="W62" s="1310">
        <x:f t="shared" si="35"/>
        <x:v>9.051111111111112</x:v>
      </x:c>
      <x:c r="X62" s="1310" t="n">
        <x:f>MEDIAN(X10:X59)</x:f>
        <x:v>0.6589743579696601</x:v>
      </x:c>
      <x:c r="Y62" s="1310" t="n">
        <x:f t="shared" ref="Y62:Z62" si="36">MEDIAN(Y10:Y59)</x:f>
        <x:v>0.5664360379754028</x:v>
      </x:c>
      <x:c r="Z62" s="1310">
        <x:f t="shared" si="36"/>
        <x:v>7.4363798214475381</x:v>
      </x:c>
      <x:c r="AA62" s="918"/>
      <x:c r="AB62" s="918"/>
      <x:c r="AC62" s="918"/>
      <x:c r="AD62" s="918"/>
      <x:c r="AE62" s="918"/>
      <x:c r="AF62" s="918"/>
      <x:c r="AG62" s="918"/>
      <x:c r="AH62" s="918"/>
      <x:c r="AI62" s="918"/>
      <x:c r="AJ62" s="918"/>
      <x:c r="AK62" s="918"/>
      <x:c r="AL62" s="918"/>
      <x:c r="AM62" s="918"/>
      <x:c r="AN62" s="918"/>
      <x:c r="AO62" s="918"/>
      <x:c r="AP62" s="918"/>
      <x:c r="AQ62" s="918"/>
      <x:c r="AR62" s="918"/>
      <x:c r="AS62" s="918"/>
      <x:c r="AT62" s="918"/>
      <x:c r="AU62" s="918"/>
      <x:c r="AV62" s="918"/>
      <x:c r="AW62" s="918"/>
      <x:c r="AX62" s="918"/>
      <x:c r="AY62" s="918"/>
      <x:c r="AZ62" s="988"/>
      <x:c r="BA62" s="988"/>
      <x:c r="BB62" s="988"/>
      <x:c r="BC62" s="1155" t="n">
        <x:f>AZ61/BC61</x:f>
        <x:v>0.16967590304331043</x:v>
      </x:c>
      <x:c r="BD62" s="1155" t="n">
        <x:f>BA61/BC61</x:f>
        <x:v>0.09518738606786259</x:v>
      </x:c>
      <x:c r="BE62" s="1155" t="n">
        <x:f>BB61/BC61</x:f>
        <x:v>0.7351367108888269</x:v>
      </x:c>
      <x:c r="BF62" s="918"/>
      <x:c r="BG62" s="918"/>
      <x:c r="BH62" s="918"/>
      <x:c r="BI62" s="918"/>
      <x:c r="BJ62" s="918"/>
    </x:row>
    <x:row r="63">
      <x:c r="A63" s="918"/>
      <x:c r="B63" s="918"/>
      <x:c r="C63" s="918"/>
      <x:c r="D63" s="918"/>
      <x:c r="E63" s="918"/>
      <x:c r="F63" s="918"/>
      <x:c r="G63" s="918"/>
      <x:c r="H63" s="918"/>
      <x:c r="I63" s="918"/>
      <x:c r="J63" s="918"/>
      <x:c r="K63" s="918"/>
      <x:c r="L63" s="918"/>
      <x:c r="M63" s="918"/>
      <x:c r="N63" s="918"/>
      <x:c r="O63" s="918"/>
      <x:c r="P63" s="918"/>
      <x:c r="Q63" s="918"/>
      <x:c r="R63" s="918"/>
      <x:c r="S63" s="918"/>
      <x:c r="T63" s="918"/>
      <x:c r="U63" s="918"/>
      <x:c r="V63" s="918"/>
      <x:c r="W63" s="918"/>
      <x:c r="X63" s="918"/>
      <x:c r="Y63" s="918"/>
      <x:c r="Z63" s="918"/>
      <x:c r="AA63" s="918"/>
      <x:c r="AB63" s="918"/>
      <x:c r="AC63" s="918"/>
      <x:c r="AD63" s="918"/>
      <x:c r="AE63" s="918"/>
      <x:c r="AF63" s="918"/>
      <x:c r="AG63" s="918"/>
      <x:c r="AH63" s="918"/>
      <x:c r="AI63" s="1144" t="n">
        <x:f>(U60*K61)*AQ60</x:f>
        <x:v>670.1663958611327</x:v>
      </x:c>
      <x:c r="AJ63" s="918"/>
      <x:c r="AK63" s="918"/>
      <x:c r="AL63" s="918"/>
      <x:c r="AM63" s="918"/>
      <x:c r="AN63" s="918"/>
      <x:c r="AO63" s="918"/>
      <x:c r="AP63" s="918"/>
      <x:c r="AQ63" s="918"/>
      <x:c r="AR63" s="918"/>
      <x:c r="AS63" s="918"/>
      <x:c r="AT63" s="918"/>
      <x:c r="AU63" s="918"/>
      <x:c r="AV63" s="918"/>
      <x:c r="AW63" s="918"/>
      <x:c r="AX63" s="918"/>
      <x:c r="AY63" s="918"/>
      <x:c r="AZ63" s="918"/>
      <x:c r="BA63" s="918"/>
      <x:c r="BB63" s="918"/>
      <x:c r="BC63" s="918"/>
      <x:c r="BD63" s="918"/>
      <x:c r="BE63" s="918"/>
      <x:c r="BF63" s="918"/>
      <x:c r="BG63" s="918"/>
      <x:c r="BH63" s="918"/>
      <x:c r="BI63" s="918"/>
      <x:c r="BJ63" s="918"/>
    </x:row>
    <x:row r="64">
      <x:c r="A64" s="918"/>
      <x:c r="B64" s="918"/>
      <x:c r="C64" s="918"/>
      <x:c r="D64" s="918"/>
      <x:c r="E64" s="918"/>
      <x:c r="F64" s="918"/>
      <x:c r="G64" s="918"/>
      <x:c r="H64" s="918"/>
      <x:c r="I64" s="918"/>
      <x:c r="J64" s="918"/>
      <x:c r="K64" s="918"/>
      <x:c r="L64" s="918"/>
      <x:c r="M64" s="918"/>
      <x:c r="N64" s="918"/>
      <x:c r="O64" s="918"/>
      <x:c r="P64" s="918"/>
      <x:c r="Q64" s="918"/>
      <x:c r="R64" s="918"/>
      <x:c r="S64" s="918"/>
      <x:c r="T64" s="918"/>
      <x:c r="U64" s="918"/>
      <x:c r="V64" s="1227"/>
      <x:c r="W64" s="918"/>
      <x:c r="X64" s="918"/>
      <x:c r="Y64" s="918"/>
      <x:c r="Z64" s="918"/>
      <x:c r="AA64" s="918"/>
      <x:c r="AB64" s="918"/>
      <x:c r="AC64" s="918"/>
      <x:c r="AD64" s="918"/>
      <x:c r="AE64" s="918"/>
      <x:c r="AF64" s="918"/>
      <x:c r="AG64" s="918"/>
      <x:c r="AH64" s="918"/>
      <x:c r="AI64" s="918"/>
      <x:c r="AJ64" s="918"/>
      <x:c r="AK64" s="918"/>
      <x:c r="AL64" s="918"/>
      <x:c r="AM64" s="918"/>
      <x:c r="AN64" s="918"/>
      <x:c r="AO64" s="918"/>
      <x:c r="AP64" s="918"/>
      <x:c r="AQ64" s="918"/>
      <x:c r="AR64" s="918"/>
      <x:c r="AS64" s="918"/>
      <x:c r="AT64" s="918"/>
      <x:c r="AU64" s="918"/>
      <x:c r="AV64" s="918"/>
      <x:c r="AW64" s="918"/>
      <x:c r="AX64" s="918"/>
      <x:c r="AY64" s="918"/>
      <x:c r="AZ64" s="918"/>
      <x:c r="BA64" s="918"/>
      <x:c r="BB64" s="918"/>
      <x:c r="BC64" s="918"/>
      <x:c r="BD64" s="918"/>
      <x:c r="BE64" s="918"/>
      <x:c r="BF64" s="918"/>
      <x:c r="BG64" s="918"/>
      <x:c r="BH64" s="918"/>
      <x:c r="BI64" s="918"/>
      <x:c r="BJ64" s="918"/>
    </x:row>
    <x:row r="65" ht="22" customHeight="1">
      <x:c r="A65" s="918"/>
      <x:c r="B65" s="918"/>
      <x:c r="C65" s="918"/>
      <x:c r="D65" s="918"/>
      <x:c r="E65" s="918"/>
      <x:c r="F65" s="918"/>
      <x:c r="G65" s="918"/>
      <x:c r="H65" s="918"/>
      <x:c r="I65" s="918"/>
      <x:c r="J65" s="918"/>
      <x:c r="K65" s="918"/>
      <x:c r="L65" s="918"/>
      <x:c r="M65" s="918"/>
      <x:c r="N65" s="918"/>
      <x:c r="O65" s="918"/>
      <x:c r="P65" s="918"/>
      <x:c r="Q65" s="918"/>
      <x:c r="R65" s="918"/>
      <x:c r="S65" s="918"/>
      <x:c r="T65" s="918"/>
      <x:c r="U65" s="918"/>
      <x:c r="V65" s="918"/>
      <x:c r="W65" s="918"/>
      <x:c r="X65" s="918"/>
      <x:c r="Y65" s="918"/>
      <x:c r="Z65" s="918"/>
      <x:c r="AA65" s="918"/>
      <x:c r="AB65" s="918"/>
      <x:c r="AC65" s="918"/>
      <x:c r="AD65" s="918"/>
      <x:c r="AE65" s="918"/>
      <x:c r="AF65" s="918"/>
      <x:c r="AG65" s="918"/>
      <x:c r="AH65" s="918"/>
      <x:c r="AI65" s="918"/>
      <x:c r="AJ65" s="918"/>
      <x:c r="AK65" s="918"/>
      <x:c r="AL65" s="1697" t="s">
        <x:v>315</x:v>
      </x:c>
      <x:c r="AM65" s="1697"/>
      <x:c r="AN65" s="1697"/>
      <x:c r="AO65" s="1697"/>
      <x:c r="AP65" s="1311"/>
      <x:c r="AQ65" s="918"/>
      <x:c r="AR65" s="918"/>
      <x:c r="AS65" s="918"/>
      <x:c r="AT65" s="918"/>
      <x:c r="AU65" s="918"/>
      <x:c r="AV65" s="918"/>
      <x:c r="AW65" s="918"/>
      <x:c r="AX65" s="918"/>
      <x:c r="AY65" s="918"/>
      <x:c r="AZ65" s="1295" t="n">
        <x:f>BC61/2.7</x:f>
        <x:v>1414.706554776868</x:v>
      </x:c>
      <x:c r="BA65" s="918"/>
      <x:c r="BB65" s="918"/>
      <x:c r="BC65" s="918"/>
      <x:c r="BD65" s="918"/>
      <x:c r="BE65" s="918"/>
      <x:c r="BF65" s="918"/>
      <x:c r="BG65" s="918"/>
      <x:c r="BH65" s="918"/>
      <x:c r="BI65" s="918"/>
      <x:c r="BJ65" s="918"/>
    </x:row>
    <x:row r="66" ht="24" customHeight="1">
      <x:c r="A66" s="918"/>
      <x:c r="B66" s="918"/>
      <x:c r="C66" s="918"/>
      <x:c r="D66" s="918"/>
      <x:c r="E66" s="918"/>
      <x:c r="F66" s="918"/>
      <x:c r="G66" s="918"/>
      <x:c r="H66" s="918"/>
      <x:c r="I66" s="1791" t="s">
        <x:v>316</x:v>
      </x:c>
      <x:c r="J66" s="1791" t="s">
        <x:v>317</x:v>
      </x:c>
      <x:c r="K66" s="1791" t="s">
        <x:v>318</x:v>
      </x:c>
      <x:c r="L66" s="1791"/>
      <x:c r="M66" s="1791" t="s">
        <x:v>319</x:v>
      </x:c>
      <x:c r="N66" s="1791"/>
      <x:c r="O66" s="1791"/>
      <x:c r="P66" s="1791"/>
      <x:c r="Q66" s="1791"/>
      <x:c r="R66" s="1791" t="s">
        <x:v>320</x:v>
      </x:c>
      <x:c r="S66" s="1791"/>
      <x:c r="T66" s="1791"/>
      <x:c r="U66" s="1791"/>
      <x:c r="V66" s="918"/>
      <x:c r="W66" s="918"/>
      <x:c r="X66" s="918"/>
      <x:c r="Y66" s="918"/>
      <x:c r="Z66" s="918"/>
      <x:c r="AA66" s="918"/>
      <x:c r="AB66" s="918"/>
      <x:c r="AC66" s="918"/>
      <x:c r="AD66" s="918"/>
      <x:c r="AE66" s="918"/>
      <x:c r="AF66" s="918"/>
      <x:c r="AG66" s="918"/>
      <x:c r="AH66" s="918"/>
      <x:c r="AI66" s="918"/>
      <x:c r="AJ66" s="918"/>
      <x:c r="AK66" s="918"/>
      <x:c r="AL66" s="1719"/>
      <x:c r="AM66" s="1719" t="s">
        <x:v>307</x:v>
      </x:c>
      <x:c r="AN66" s="1719" t="s">
        <x:v>308</x:v>
      </x:c>
      <x:c r="AO66" s="1719" t="s">
        <x:v>309</x:v>
      </x:c>
      <x:c r="AP66" s="1311"/>
      <x:c r="AQ66" s="918"/>
      <x:c r="AR66" s="918"/>
      <x:c r="AS66" s="918"/>
      <x:c r="AT66" s="918"/>
      <x:c r="AU66" s="918"/>
      <x:c r="AV66" s="918"/>
      <x:c r="AW66" s="918"/>
      <x:c r="AX66" s="918"/>
      <x:c r="AY66" s="918"/>
      <x:c r="AZ66" s="918"/>
      <x:c r="BA66" s="918"/>
      <x:c r="BB66" s="918"/>
      <x:c r="BC66" s="918"/>
      <x:c r="BD66" s="918"/>
      <x:c r="BE66" s="918"/>
      <x:c r="BF66" s="918"/>
      <x:c r="BG66" s="918"/>
      <x:c r="BH66" s="918"/>
      <x:c r="BI66" s="918"/>
      <x:c r="BJ66" s="918"/>
    </x:row>
    <x:row r="67">
      <x:c r="A67" s="918"/>
      <x:c r="B67" s="918"/>
      <x:c r="C67" s="918"/>
      <x:c r="D67" s="918"/>
      <x:c r="E67" s="918"/>
      <x:c r="F67" s="918"/>
      <x:c r="G67" s="918"/>
      <x:c r="H67" s="918"/>
      <x:c r="I67" s="1240" t="n">
        <x:f>SUM(C10:C15)</x:f>
        <x:v>125.68333333333332</x:v>
      </x:c>
      <x:c r="J67" s="1240" t="n">
        <x:f>'Milling Down Time Hours'!L59</x:f>
        <x:v>61.53333333333333</x:v>
      </x:c>
      <x:c r="K67" s="1240" t="n">
        <x:f>K61/I67</x:f>
        <x:v>7.748539318392787</x:v>
      </x:c>
      <x:c r="L67" s="1240"/>
      <x:c r="M67" s="1240" t="n">
        <x:f>(K61/I68)</x:f>
        <x:v>185.96494364142688</x:v>
      </x:c>
      <x:c r="N67" s="1240"/>
      <x:c r="O67" s="1240"/>
      <x:c r="P67" s="1240"/>
      <x:c r="Q67" s="1240"/>
      <x:c r="R67" s="1240" t="n">
        <x:f>(I67+J67)/24</x:f>
        <x:v>7.800694444444443</x:v>
      </x:c>
      <x:c r="S67" s="918"/>
      <x:c r="T67" s="918"/>
      <x:c r="U67" s="918"/>
      <x:c r="V67" s="918"/>
      <x:c r="W67" s="918"/>
      <x:c r="X67" s="918"/>
      <x:c r="Y67" s="918"/>
      <x:c r="Z67" s="918"/>
      <x:c r="AA67" s="918"/>
      <x:c r="AB67" s="918"/>
      <x:c r="AC67" s="918"/>
      <x:c r="AD67" s="918"/>
      <x:c r="AE67" s="918"/>
      <x:c r="AF67" s="918"/>
      <x:c r="AG67" s="918"/>
      <x:c r="AH67" s="918"/>
      <x:c r="AI67" s="918"/>
      <x:c r="AJ67" s="918"/>
      <x:c r="AK67" s="918"/>
      <x:c r="AL67" s="1018" t="s">
        <x:v>321</x:v>
      </x:c>
      <x:c r="AM67" s="1214" t="n">
        <x:f>AVERAGE(U10:U15)</x:f>
        <x:v>0.7755185185185184</x:v>
      </x:c>
      <x:c r="AN67" s="1214" t="n">
        <x:f t="shared" ref="AN67:AO67" si="37">AVERAGE(V10:V15)</x:f>
        <x:v>0.6624907407407408</x:v>
      </x:c>
      <x:c r="AO67" s="1214">
        <x:f t="shared" si="37"/>
        <x:v>8.447472222222224</x:v>
      </x:c>
      <x:c r="AP67" s="1310"/>
      <x:c r="AQ67" s="918"/>
      <x:c r="AR67" s="918"/>
      <x:c r="AS67" s="918"/>
      <x:c r="AT67" s="918"/>
      <x:c r="AU67" s="918"/>
      <x:c r="AV67" s="918"/>
      <x:c r="AW67" s="918"/>
      <x:c r="AX67" s="918"/>
      <x:c r="AY67" s="918"/>
      <x:c r="AZ67" s="918"/>
      <x:c r="BA67" s="918"/>
      <x:c r="BB67" s="918"/>
      <x:c r="BC67" s="918"/>
      <x:c r="BD67" s="918"/>
      <x:c r="BE67" s="918"/>
      <x:c r="BF67" s="918"/>
      <x:c r="BG67" s="918"/>
      <x:c r="BH67" s="918"/>
      <x:c r="BI67" s="918"/>
      <x:c r="BJ67" s="918"/>
    </x:row>
    <x:row r="68">
      <x:c r="A68" s="918"/>
      <x:c r="B68" s="918"/>
      <x:c r="C68" s="918"/>
      <x:c r="D68" s="918"/>
      <x:c r="E68" s="918"/>
      <x:c r="F68" s="918"/>
      <x:c r="G68" s="918"/>
      <x:c r="H68" s="918"/>
      <x:c r="I68" s="1295" t="n">
        <x:f>I67/24</x:f>
        <x:v>5.236805555555555</x:v>
      </x:c>
      <x:c r="J68" s="918"/>
      <x:c r="K68" s="918"/>
      <x:c r="L68" s="918"/>
      <x:c r="M68" s="918"/>
      <x:c r="N68" s="918"/>
      <x:c r="O68" s="918"/>
      <x:c r="P68" s="918"/>
      <x:c r="Q68" s="918"/>
      <x:c r="R68" s="918"/>
      <x:c r="S68" s="918"/>
      <x:c r="T68" s="918"/>
      <x:c r="U68" s="918"/>
      <x:c r="V68" s="918"/>
      <x:c r="W68" s="918"/>
      <x:c r="X68" s="918"/>
      <x:c r="Y68" s="918"/>
      <x:c r="Z68" s="918"/>
      <x:c r="AA68" s="1021" t="s">
        <x:v>273</x:v>
      </x:c>
      <x:c r="AB68" s="1021"/>
      <x:c r="AC68" s="1021"/>
      <x:c r="AD68" s="1021"/>
      <x:c r="AE68" s="1021"/>
      <x:c r="AF68" s="918"/>
      <x:c r="AG68" s="918"/>
      <x:c r="AH68" s="918"/>
      <x:c r="AI68" s="918"/>
      <x:c r="AJ68" s="918"/>
      <x:c r="AK68" s="918"/>
      <x:c r="AL68" s="2159" t="s">
        <x:v>61</x:v>
      </x:c>
      <x:c r="AM68" s="1214" t="n">
        <x:f>MEDIAN(U10:U15)</x:f>
        <x:v>0.708</x:v>
      </x:c>
      <x:c r="AN68" s="1214" t="n">
        <x:f t="shared" ref="AN68:AO68" si="38">MEDIAN(V10:V15)</x:f>
        <x:v>0.6588888888888889</x:v>
      </x:c>
      <x:c r="AO68" s="1214">
        <x:f t="shared" si="38"/>
        <x:v>9.051111111111112</x:v>
      </x:c>
      <x:c r="AP68" s="1310"/>
      <x:c r="AQ68" s="918"/>
      <x:c r="AR68" s="918"/>
      <x:c r="AS68" s="918"/>
      <x:c r="AT68" s="918"/>
      <x:c r="AU68" s="918"/>
      <x:c r="AV68" s="918"/>
      <x:c r="AW68" s="918"/>
      <x:c r="AX68" s="918"/>
      <x:c r="AY68" s="918"/>
      <x:c r="AZ68" s="918"/>
      <x:c r="BA68" s="918"/>
      <x:c r="BB68" s="918"/>
      <x:c r="BC68" s="918"/>
      <x:c r="BD68" s="918"/>
      <x:c r="BE68" s="918"/>
      <x:c r="BF68" s="918"/>
      <x:c r="BG68" s="918"/>
      <x:c r="BH68" s="918"/>
      <x:c r="BI68" s="918"/>
      <x:c r="BJ68" s="918"/>
    </x:row>
    <x:row r="69">
      <x:c r="A69" s="918"/>
      <x:c r="B69" s="918"/>
      <x:c r="C69" s="918"/>
      <x:c r="D69" s="918"/>
      <x:c r="E69" s="918"/>
      <x:c r="F69" s="918"/>
      <x:c r="G69" s="918"/>
      <x:c r="H69" s="918"/>
      <x:c r="I69" s="918"/>
      <x:c r="J69" s="918"/>
      <x:c r="K69" s="918"/>
      <x:c r="L69" s="918"/>
      <x:c r="M69" s="918"/>
      <x:c r="N69" s="918"/>
      <x:c r="O69" s="918"/>
      <x:c r="P69" s="918"/>
      <x:c r="Q69" s="918"/>
      <x:c r="R69" s="918"/>
      <x:c r="S69" s="918"/>
      <x:c r="T69" s="918"/>
      <x:c r="U69" s="918"/>
      <x:c r="V69" s="918"/>
      <x:c r="W69" s="918"/>
      <x:c r="X69" s="918"/>
      <x:c r="Y69" s="918"/>
      <x:c r="Z69" s="918"/>
      <x:c r="AA69" s="1021" t="s">
        <x:v>255</x:v>
      </x:c>
      <x:c r="AB69" s="1021" t="s">
        <x:v>322</x:v>
      </x:c>
      <x:c r="AC69" s="1021" t="s">
        <x:v>292</x:v>
      </x:c>
      <x:c r="AD69" s="1021"/>
      <x:c r="AE69" s="1021"/>
      <x:c r="AF69" s="918"/>
      <x:c r="AG69" s="918"/>
      <x:c r="AH69" s="918"/>
      <x:c r="AI69" s="918"/>
      <x:c r="AJ69" s="918"/>
      <x:c r="AK69" s="918"/>
      <x:c r="AL69" s="2159" t="s">
        <x:v>64</x:v>
      </x:c>
      <x:c r="AM69" s="1214" t="n">
        <x:f>MIN(U10:U15)</x:f>
        <x:v>0.684</x:v>
      </x:c>
      <x:c r="AN69" s="1214" t="n">
        <x:f t="shared" ref="AN69:AO69" si="39">MIN(V10:V15)</x:f>
        <x:v>0.53525</x:v>
      </x:c>
      <x:c r="AO69" s="1214">
        <x:f t="shared" si="39"/>
        <x:v>7.2224166666666676</x:v>
      </x:c>
      <x:c r="AP69" s="1310"/>
      <x:c r="AQ69" s="918"/>
      <x:c r="AR69" s="918"/>
      <x:c r="AS69" s="918"/>
      <x:c r="AT69" s="918"/>
      <x:c r="AU69" s="918"/>
      <x:c r="AV69" s="918"/>
      <x:c r="AW69" s="918"/>
      <x:c r="AX69" s="918"/>
      <x:c r="AY69" s="918"/>
      <x:c r="AZ69" s="918"/>
      <x:c r="BA69" s="918"/>
      <x:c r="BB69" s="918"/>
      <x:c r="BC69" s="918"/>
      <x:c r="BD69" s="918"/>
      <x:c r="BE69" s="918"/>
      <x:c r="BF69" s="918"/>
      <x:c r="BG69" s="918"/>
      <x:c r="BH69" s="918"/>
      <x:c r="BI69" s="918"/>
      <x:c r="BJ69" s="918"/>
    </x:row>
    <x:row r="70">
      <x:c r="A70" s="918"/>
      <x:c r="B70" s="918"/>
      <x:c r="C70" s="918"/>
      <x:c r="D70" s="918"/>
      <x:c r="E70" s="918"/>
      <x:c r="F70" s="918"/>
      <x:c r="G70" s="918"/>
      <x:c r="H70" s="918"/>
      <x:c r="I70" s="1312" t="s">
        <x:v>316</x:v>
      </x:c>
      <x:c r="J70" s="1027" t="n">
        <x:f>I67</x:f>
        <x:v>125.68333333333332</x:v>
      </x:c>
      <x:c r="K70" s="918"/>
      <x:c r="L70" s="1294"/>
      <x:c r="M70" s="918"/>
      <x:c r="N70" s="918"/>
      <x:c r="O70" s="918"/>
      <x:c r="P70" s="918"/>
      <x:c r="Q70" s="918"/>
      <x:c r="R70" s="918"/>
      <x:c r="S70" s="918"/>
      <x:c r="T70" s="918"/>
      <x:c r="U70" s="918"/>
      <x:c r="V70" s="918"/>
      <x:c r="W70" s="918"/>
      <x:c r="X70" s="918"/>
      <x:c r="Y70" s="918"/>
      <x:c r="Z70" s="918"/>
      <x:c r="AA70" s="1021"/>
      <x:c r="AB70" s="1021"/>
      <x:c r="AC70" s="1021" t="s">
        <x:v>307</x:v>
      </x:c>
      <x:c r="AD70" s="1021" t="s">
        <x:v>308</x:v>
      </x:c>
      <x:c r="AE70" s="1021" t="s">
        <x:v>309</x:v>
      </x:c>
      <x:c r="AF70" s="918"/>
      <x:c r="AG70" s="918"/>
      <x:c r="AH70" s="918"/>
      <x:c r="AI70" s="918"/>
      <x:c r="AJ70" s="918"/>
      <x:c r="AK70" s="918"/>
      <x:c r="AL70" s="2159" t="s">
        <x:v>62</x:v>
      </x:c>
      <x:c r="AM70" s="1214" t="n">
        <x:f>MAX(U10:U15)</x:f>
        <x:v>0.9345555555555555</x:v>
      </x:c>
      <x:c r="AN70" s="1214" t="n">
        <x:f t="shared" ref="AN70:AO70" si="40">MAX(V10:V15)</x:f>
        <x:v>0.7933333333333333</x:v>
      </x:c>
      <x:c r="AO70" s="1214">
        <x:f t="shared" si="40"/>
        <x:v>9.0688888888888908</x:v>
      </x:c>
      <x:c r="AP70" s="1310"/>
      <x:c r="AQ70" s="918"/>
      <x:c r="AR70" s="918"/>
      <x:c r="AS70" s="918"/>
      <x:c r="AT70" s="918"/>
      <x:c r="AU70" s="918"/>
      <x:c r="AV70" s="918"/>
      <x:c r="AW70" s="918"/>
      <x:c r="AX70" s="918"/>
      <x:c r="AY70" s="918"/>
      <x:c r="AZ70" s="918"/>
      <x:c r="BA70" s="918"/>
      <x:c r="BB70" s="918"/>
      <x:c r="BC70" s="918"/>
      <x:c r="BD70" s="918"/>
      <x:c r="BE70" s="918"/>
      <x:c r="BF70" s="918"/>
      <x:c r="BG70" s="918"/>
      <x:c r="BH70" s="918"/>
      <x:c r="BI70" s="918"/>
      <x:c r="BJ70" s="918"/>
    </x:row>
    <x:row r="71">
      <x:c r="A71" s="918"/>
      <x:c r="B71" s="918"/>
      <x:c r="C71" s="918"/>
      <x:c r="D71" s="918"/>
      <x:c r="E71" s="918"/>
      <x:c r="F71" s="918"/>
      <x:c r="G71" s="918"/>
      <x:c r="H71" s="918"/>
      <x:c r="I71" s="1312" t="s">
        <x:v>317</x:v>
      </x:c>
      <x:c r="J71" s="1027" t="n">
        <x:f>J67</x:f>
        <x:v>61.53333333333333</x:v>
      </x:c>
      <x:c r="K71" s="918"/>
      <x:c r="L71" s="918"/>
      <x:c r="M71" s="918"/>
      <x:c r="N71" s="918"/>
      <x:c r="O71" s="918"/>
      <x:c r="P71" s="918"/>
      <x:c r="Q71" s="918"/>
      <x:c r="R71" s="918"/>
      <x:c r="S71" s="918"/>
      <x:c r="T71" s="918"/>
      <x:c r="U71" s="918"/>
      <x:c r="V71" s="918"/>
      <x:c r="W71" s="918"/>
      <x:c r="X71" s="918"/>
      <x:c r="Y71" s="918"/>
      <x:c r="Z71" s="918"/>
      <x:c r="AA71" s="1018">
        <x:v>1</x:v>
      </x:c>
      <x:c r="AB71" s="1018">
        <x:v>2</x:v>
      </x:c>
      <x:c r="AC71" s="1299">
        <x:v>0.70799999999999996</x:v>
      </x:c>
      <x:c r="AD71" s="1299">
        <x:v>0.53525</x:v>
      </x:c>
      <x:c r="AE71" s="1299">
        <x:v>7.2224166666666676</x:v>
      </x:c>
      <x:c r="AF71" s="918"/>
      <x:c r="AG71" s="918"/>
      <x:c r="AH71" s="918"/>
      <x:c r="AI71" s="918"/>
      <x:c r="AJ71" s="918"/>
      <x:c r="AK71" s="918"/>
      <x:c r="AL71" s="918"/>
      <x:c r="AM71" s="918"/>
      <x:c r="AN71" s="918"/>
      <x:c r="AO71" s="918"/>
      <x:c r="AP71" s="918"/>
      <x:c r="AQ71" s="918"/>
      <x:c r="AR71" s="918"/>
      <x:c r="AS71" s="918"/>
      <x:c r="AT71" s="918"/>
      <x:c r="AU71" s="918"/>
      <x:c r="AV71" s="918"/>
      <x:c r="AW71" s="918"/>
      <x:c r="AX71" s="918"/>
      <x:c r="AY71" s="918"/>
      <x:c r="AZ71" s="918"/>
      <x:c r="BA71" s="918"/>
      <x:c r="BB71" s="918"/>
      <x:c r="BC71" s="918"/>
      <x:c r="BD71" s="918"/>
      <x:c r="BE71" s="918"/>
      <x:c r="BF71" s="918"/>
      <x:c r="BG71" s="918"/>
      <x:c r="BH71" s="918"/>
      <x:c r="BI71" s="918"/>
      <x:c r="BJ71" s="918"/>
    </x:row>
    <x:row r="72">
      <x:c r="A72" s="918"/>
      <x:c r="B72" s="918"/>
      <x:c r="C72" s="918"/>
      <x:c r="D72" s="918"/>
      <x:c r="E72" s="918"/>
      <x:c r="F72" s="918"/>
      <x:c r="G72" s="918"/>
      <x:c r="H72" s="918"/>
      <x:c r="I72" s="2149" t="s">
        <x:v>323</x:v>
      </x:c>
      <x:c r="J72" s="1027" t="n">
        <x:f>SUM(J70:J71)</x:f>
        <x:v>187.21666666666664</x:v>
      </x:c>
      <x:c r="K72" s="918"/>
      <x:c r="L72" s="918"/>
      <x:c r="M72" s="918"/>
      <x:c r="N72" s="918"/>
      <x:c r="O72" s="918"/>
      <x:c r="P72" s="918"/>
      <x:c r="Q72" s="918"/>
      <x:c r="R72" s="918"/>
      <x:c r="S72" s="918"/>
      <x:c r="T72" s="918"/>
      <x:c r="U72" s="918"/>
      <x:c r="V72" s="918"/>
      <x:c r="W72" s="918"/>
      <x:c r="X72" s="918"/>
      <x:c r="Y72" s="918"/>
      <x:c r="Z72" s="918"/>
      <x:c r="AA72" s="1018">
        <x:v>2</x:v>
      </x:c>
      <x:c r="AB72" s="1018">
        <x:v>3</x:v>
      </x:c>
      <x:c r="AC72" s="1299">
        <x:v>0.68400000000000005</x:v>
      </x:c>
      <x:c r="AD72" s="1299">
        <x:v>0.79333333333333333</x:v>
      </x:c>
      <x:c r="AE72" s="1299">
        <x:v>9.051111111111112</x:v>
      </x:c>
      <x:c r="AF72" s="918"/>
      <x:c r="AG72" s="918"/>
      <x:c r="AH72" s="918"/>
      <x:c r="AI72" s="918"/>
      <x:c r="AJ72" s="918"/>
      <x:c r="AK72" s="918"/>
      <x:c r="AL72" s="918"/>
      <x:c r="AM72" s="918"/>
      <x:c r="AN72" s="918"/>
      <x:c r="AO72" s="918"/>
      <x:c r="AP72" s="918"/>
      <x:c r="AQ72" s="918"/>
      <x:c r="AR72" s="918"/>
      <x:c r="AS72" s="918"/>
      <x:c r="AT72" s="918"/>
      <x:c r="AU72" s="918"/>
      <x:c r="AV72" s="918"/>
      <x:c r="AW72" s="918"/>
      <x:c r="AX72" s="918"/>
      <x:c r="AY72" s="918"/>
      <x:c r="AZ72" s="918"/>
      <x:c r="BA72" s="918"/>
      <x:c r="BB72" s="918"/>
      <x:c r="BC72" s="918"/>
      <x:c r="BD72" s="918"/>
      <x:c r="BE72" s="918"/>
      <x:c r="BF72" s="918"/>
      <x:c r="BG72" s="918"/>
      <x:c r="BH72" s="918"/>
      <x:c r="BI72" s="918"/>
      <x:c r="BJ72" s="918"/>
    </x:row>
    <x:row r="73">
      <x:c r="A73" s="918"/>
      <x:c r="B73" s="918"/>
      <x:c r="C73" s="918"/>
      <x:c r="D73" s="918"/>
      <x:c r="E73" s="918"/>
      <x:c r="F73" s="918"/>
      <x:c r="G73" s="918"/>
      <x:c r="H73" s="918"/>
      <x:c r="I73" s="1312" t="s">
        <x:v>324</x:v>
      </x:c>
      <x:c r="J73" s="1313" t="n">
        <x:f>J70/J72</x:f>
        <x:v>0.6713255586219176</x:v>
      </x:c>
      <x:c r="K73" s="918"/>
      <x:c r="L73" s="918"/>
      <x:c r="M73" s="918"/>
      <x:c r="N73" s="918"/>
      <x:c r="O73" s="918"/>
      <x:c r="P73" s="918"/>
      <x:c r="Q73" s="918"/>
      <x:c r="R73" s="918"/>
      <x:c r="S73" s="918"/>
      <x:c r="T73" s="918"/>
      <x:c r="U73" s="918"/>
      <x:c r="V73" s="918"/>
      <x:c r="W73" s="918"/>
      <x:c r="X73" s="918"/>
      <x:c r="Y73" s="918"/>
      <x:c r="Z73" s="918"/>
      <x:c r="AA73" s="918"/>
      <x:c r="AB73" s="918"/>
      <x:c r="AC73" s="918"/>
      <x:c r="AD73" s="918"/>
      <x:c r="AE73" s="918"/>
      <x:c r="AF73" s="918"/>
      <x:c r="AG73" s="918"/>
      <x:c r="AH73" s="918"/>
      <x:c r="AI73" s="918"/>
      <x:c r="AJ73" s="918"/>
      <x:c r="AK73" s="918"/>
      <x:c r="AL73" s="918"/>
      <x:c r="AM73" s="918"/>
      <x:c r="AN73" s="918"/>
      <x:c r="AO73" s="918"/>
      <x:c r="AP73" s="918"/>
      <x:c r="AQ73" s="918"/>
      <x:c r="AR73" s="918"/>
      <x:c r="AS73" s="918"/>
      <x:c r="AT73" s="918"/>
      <x:c r="AU73" s="918"/>
      <x:c r="AV73" s="918"/>
      <x:c r="AW73" s="918"/>
      <x:c r="AX73" s="918"/>
      <x:c r="AY73" s="918"/>
      <x:c r="AZ73" s="918"/>
      <x:c r="BA73" s="918"/>
      <x:c r="BB73" s="918"/>
      <x:c r="BC73" s="918"/>
      <x:c r="BD73" s="918"/>
      <x:c r="BE73" s="918"/>
      <x:c r="BF73" s="918"/>
      <x:c r="BG73" s="918"/>
      <x:c r="BH73" s="918"/>
      <x:c r="BI73" s="918"/>
      <x:c r="BJ73" s="918"/>
    </x:row>
    <x:row r="74">
      <x:c r="A74" s="918"/>
      <x:c r="B74" s="918"/>
      <x:c r="C74" s="918"/>
      <x:c r="D74" s="918"/>
      <x:c r="E74" s="918"/>
      <x:c r="F74" s="918"/>
      <x:c r="G74" s="918"/>
      <x:c r="H74" s="918"/>
      <x:c r="I74" s="1312" t="s">
        <x:v>70</x:v>
      </x:c>
      <x:c r="J74" s="1314" t="n">
        <x:f>K67</x:f>
        <x:v>7.748539318392787</x:v>
      </x:c>
      <x:c r="K74" s="918"/>
      <x:c r="L74" s="918"/>
      <x:c r="M74" s="918"/>
      <x:c r="N74" s="918"/>
      <x:c r="O74" s="918"/>
      <x:c r="P74" s="918"/>
      <x:c r="Q74" s="918"/>
      <x:c r="R74" s="918"/>
      <x:c r="S74" s="918"/>
      <x:c r="T74" s="918"/>
      <x:c r="U74" s="918"/>
      <x:c r="V74" s="918"/>
      <x:c r="W74" s="918"/>
      <x:c r="X74" s="918"/>
      <x:c r="Y74" s="918"/>
      <x:c r="Z74" s="918"/>
      <x:c r="AA74" s="918"/>
      <x:c r="AB74" s="918"/>
      <x:c r="AC74" s="918"/>
      <x:c r="AD74" s="918"/>
      <x:c r="AE74" s="918"/>
      <x:c r="AF74" s="918"/>
      <x:c r="AG74" s="918"/>
      <x:c r="AH74" s="918"/>
      <x:c r="AI74" s="918"/>
      <x:c r="AJ74" s="918"/>
      <x:c r="AK74" s="918"/>
      <x:c r="AL74" s="918"/>
      <x:c r="AM74" s="918"/>
      <x:c r="AN74" s="918"/>
      <x:c r="AO74" s="918"/>
      <x:c r="AP74" s="918"/>
      <x:c r="AQ74" s="918"/>
      <x:c r="AR74" s="918"/>
      <x:c r="AS74" s="918"/>
      <x:c r="AT74" s="918"/>
      <x:c r="AU74" s="918"/>
      <x:c r="AV74" s="918"/>
      <x:c r="AW74" s="918"/>
      <x:c r="AX74" s="918"/>
      <x:c r="AY74" s="918"/>
      <x:c r="AZ74" s="918"/>
      <x:c r="BA74" s="918"/>
      <x:c r="BB74" s="918"/>
      <x:c r="BC74" s="918"/>
      <x:c r="BD74" s="918"/>
      <x:c r="BE74" s="918"/>
      <x:c r="BF74" s="918"/>
      <x:c r="BG74" s="918"/>
      <x:c r="BH74" s="918"/>
      <x:c r="BI74" s="918"/>
      <x:c r="BJ74" s="918"/>
    </x:row>
    <x:row r="75">
      <x:c r="A75" s="918"/>
      <x:c r="B75" s="918"/>
      <x:c r="C75" s="918"/>
      <x:c r="D75" s="918"/>
      <x:c r="E75" s="918"/>
      <x:c r="F75" s="918"/>
      <x:c r="G75" s="918"/>
      <x:c r="H75" s="918"/>
      <x:c r="I75" s="1312" t="s">
        <x:v>14</x:v>
      </x:c>
      <x:c r="J75" s="1027" t="n">
        <x:f>M67</x:f>
        <x:v>185.96494364142688</x:v>
      </x:c>
      <x:c r="K75" s="918"/>
      <x:c r="L75" s="918"/>
      <x:c r="M75" s="918"/>
      <x:c r="N75" s="918"/>
      <x:c r="O75" s="918"/>
      <x:c r="P75" s="918"/>
      <x:c r="Q75" s="918"/>
      <x:c r="R75" s="918"/>
      <x:c r="S75" s="918"/>
      <x:c r="T75" s="918"/>
      <x:c r="U75" s="918"/>
      <x:c r="V75" s="918"/>
      <x:c r="W75" s="918"/>
      <x:c r="X75" s="918"/>
      <x:c r="Y75" s="918"/>
      <x:c r="Z75" s="918"/>
      <x:c r="AA75" s="918"/>
      <x:c r="AB75" s="918"/>
      <x:c r="AC75" s="918"/>
      <x:c r="AD75" s="918"/>
      <x:c r="AE75" s="918"/>
      <x:c r="AF75" s="918"/>
      <x:c r="AG75" s="918"/>
      <x:c r="AH75" s="918"/>
      <x:c r="AI75" s="918"/>
      <x:c r="AJ75" s="918"/>
      <x:c r="AK75" s="918"/>
      <x:c r="AL75" s="918"/>
      <x:c r="AM75" s="918"/>
      <x:c r="AN75" s="918"/>
      <x:c r="AO75" s="918"/>
      <x:c r="AP75" s="918"/>
      <x:c r="AQ75" s="918"/>
      <x:c r="AR75" s="918"/>
      <x:c r="AS75" s="918"/>
      <x:c r="AT75" s="918"/>
      <x:c r="AU75" s="918"/>
      <x:c r="AV75" s="918"/>
      <x:c r="AW75" s="918"/>
      <x:c r="AX75" s="918"/>
      <x:c r="AY75" s="918"/>
      <x:c r="AZ75" s="918"/>
      <x:c r="BA75" s="918"/>
      <x:c r="BB75" s="918"/>
      <x:c r="BC75" s="918"/>
      <x:c r="BD75" s="918"/>
      <x:c r="BE75" s="918"/>
      <x:c r="BF75" s="918"/>
      <x:c r="BG75" s="918"/>
      <x:c r="BH75" s="918"/>
      <x:c r="BI75" s="918"/>
      <x:c r="BJ75" s="918"/>
    </x:row>
    <x:row r="76">
      <x:c r="A76" s="918"/>
      <x:c r="B76" s="918"/>
      <x:c r="C76" s="918"/>
      <x:c r="D76" s="918"/>
      <x:c r="E76" s="918"/>
      <x:c r="F76" s="918"/>
      <x:c r="G76" s="918"/>
      <x:c r="H76" s="918"/>
      <x:c r="I76" s="1312" t="s">
        <x:v>320</x:v>
      </x:c>
      <x:c r="J76" s="1027" t="n">
        <x:f>R67</x:f>
        <x:v>7.800694444444443</x:v>
      </x:c>
      <x:c r="K76" s="918"/>
      <x:c r="L76" s="918"/>
      <x:c r="M76" s="918"/>
      <x:c r="N76" s="918"/>
      <x:c r="O76" s="918"/>
      <x:c r="P76" s="918"/>
      <x:c r="Q76" s="918"/>
      <x:c r="R76" s="918"/>
      <x:c r="S76" s="918"/>
      <x:c r="T76" s="918"/>
      <x:c r="U76" s="918"/>
      <x:c r="V76" s="918"/>
      <x:c r="W76" s="918"/>
      <x:c r="X76" s="918"/>
      <x:c r="Y76" s="918"/>
      <x:c r="Z76" s="918"/>
      <x:c r="AA76" s="918"/>
      <x:c r="AB76" s="918"/>
      <x:c r="AC76" s="918"/>
      <x:c r="AD76" s="918"/>
      <x:c r="AE76" s="918"/>
      <x:c r="AF76" s="918"/>
      <x:c r="AG76" s="918"/>
      <x:c r="AH76" s="918"/>
      <x:c r="AI76" s="918"/>
      <x:c r="AJ76" s="918"/>
      <x:c r="AK76" s="918"/>
      <x:c r="AL76" s="918"/>
      <x:c r="AM76" s="918"/>
      <x:c r="AN76" s="918"/>
      <x:c r="AO76" s="918"/>
      <x:c r="AP76" s="918"/>
      <x:c r="AQ76" s="918"/>
      <x:c r="AR76" s="918"/>
      <x:c r="AS76" s="918"/>
      <x:c r="AT76" s="918"/>
      <x:c r="AU76" s="918"/>
      <x:c r="AV76" s="918"/>
      <x:c r="AW76" s="918"/>
      <x:c r="AX76" s="918"/>
      <x:c r="AY76" s="918"/>
      <x:c r="AZ76" s="918"/>
      <x:c r="BA76" s="918"/>
      <x:c r="BB76" s="918"/>
      <x:c r="BC76" s="918"/>
      <x:c r="BD76" s="918"/>
      <x:c r="BE76" s="918"/>
      <x:c r="BF76" s="918"/>
      <x:c r="BG76" s="918"/>
      <x:c r="BH76" s="918"/>
      <x:c r="BI76" s="918"/>
      <x:c r="BJ76" s="918"/>
    </x:row>
    <x:row r="77">
      <x:c r="A77" s="918"/>
      <x:c r="B77" s="918"/>
      <x:c r="C77" s="918"/>
      <x:c r="D77" s="918"/>
      <x:c r="E77" s="918"/>
      <x:c r="F77" s="918"/>
      <x:c r="G77" s="918"/>
      <x:c r="H77" s="918"/>
      <x:c r="I77" s="1312" t="s">
        <x:v>325</x:v>
      </x:c>
      <x:c r="J77" s="1313" t="n">
        <x:f>J67/(I67+J67)</x:f>
        <x:v>0.3286744413780825</x:v>
      </x:c>
      <x:c r="K77" s="918"/>
      <x:c r="L77" s="918"/>
      <x:c r="M77" s="918"/>
      <x:c r="N77" s="918"/>
      <x:c r="O77" s="918"/>
      <x:c r="P77" s="918"/>
      <x:c r="Q77" s="918"/>
      <x:c r="R77" s="918"/>
      <x:c r="S77" s="918"/>
      <x:c r="T77" s="918"/>
      <x:c r="U77" s="918"/>
      <x:c r="V77" s="918"/>
      <x:c r="W77" s="918"/>
      <x:c r="X77" s="918"/>
      <x:c r="Y77" s="918"/>
      <x:c r="Z77" s="918"/>
      <x:c r="AA77" s="918"/>
      <x:c r="AB77" s="918"/>
      <x:c r="AC77" s="918"/>
      <x:c r="AD77" s="918"/>
      <x:c r="AE77" s="918"/>
      <x:c r="AF77" s="918"/>
      <x:c r="AG77" s="918"/>
      <x:c r="AH77" s="918"/>
      <x:c r="AI77" s="918"/>
      <x:c r="AJ77" s="918"/>
      <x:c r="AK77" s="918"/>
      <x:c r="AL77" s="918"/>
      <x:c r="AM77" s="918"/>
      <x:c r="AN77" s="918"/>
      <x:c r="AO77" s="918"/>
      <x:c r="AP77" s="918"/>
      <x:c r="AQ77" s="918"/>
      <x:c r="AR77" s="918"/>
      <x:c r="AS77" s="918"/>
      <x:c r="AT77" s="918"/>
      <x:c r="AU77" s="918"/>
      <x:c r="AV77" s="918"/>
      <x:c r="AW77" s="918"/>
      <x:c r="AX77" s="918"/>
      <x:c r="AY77" s="918"/>
      <x:c r="AZ77" s="918"/>
      <x:c r="BA77" s="918"/>
      <x:c r="BB77" s="918"/>
      <x:c r="BC77" s="918"/>
      <x:c r="BD77" s="918"/>
      <x:c r="BE77" s="918"/>
      <x:c r="BF77" s="918"/>
      <x:c r="BG77" s="918"/>
      <x:c r="BH77" s="918"/>
      <x:c r="BI77" s="918"/>
      <x:c r="BJ77" s="918"/>
    </x:row>
    <x:row r="78">
      <x:c r="A78" s="918"/>
      <x:c r="B78" s="918"/>
      <x:c r="C78" s="918"/>
      <x:c r="D78" s="918"/>
      <x:c r="E78" s="918"/>
      <x:c r="F78" s="918"/>
      <x:c r="G78" s="918"/>
      <x:c r="H78" s="918"/>
      <x:c r="I78" s="918"/>
      <x:c r="J78" s="918"/>
      <x:c r="K78" s="918"/>
      <x:c r="L78" s="918"/>
      <x:c r="M78" s="918"/>
      <x:c r="N78" s="918"/>
      <x:c r="O78" s="918"/>
      <x:c r="P78" s="918"/>
      <x:c r="Q78" s="918"/>
      <x:c r="R78" s="918"/>
      <x:c r="S78" s="918"/>
      <x:c r="T78" s="918"/>
      <x:c r="U78" s="918"/>
      <x:c r="V78" s="918"/>
      <x:c r="W78" s="918"/>
      <x:c r="X78" s="918"/>
      <x:c r="Y78" s="918"/>
      <x:c r="Z78" s="918"/>
      <x:c r="AA78" s="918"/>
      <x:c r="AB78" s="918"/>
      <x:c r="AC78" s="918"/>
      <x:c r="AD78" s="918"/>
      <x:c r="AE78" s="918"/>
      <x:c r="AF78" s="918"/>
      <x:c r="AG78" s="918"/>
      <x:c r="AH78" s="918"/>
      <x:c r="AI78" s="918"/>
      <x:c r="AJ78" s="918"/>
      <x:c r="AK78" s="918"/>
      <x:c r="AL78" s="918"/>
      <x:c r="AM78" s="918"/>
      <x:c r="AN78" s="918"/>
      <x:c r="AO78" s="918"/>
      <x:c r="AP78" s="918"/>
      <x:c r="AQ78" s="918"/>
      <x:c r="AR78" s="918"/>
      <x:c r="AS78" s="918"/>
      <x:c r="AT78" s="918"/>
      <x:c r="AU78" s="918"/>
      <x:c r="AV78" s="918"/>
      <x:c r="AW78" s="918"/>
      <x:c r="AX78" s="918"/>
      <x:c r="AY78" s="918"/>
      <x:c r="AZ78" s="918"/>
      <x:c r="BA78" s="918"/>
      <x:c r="BB78" s="918"/>
      <x:c r="BC78" s="918"/>
      <x:c r="BD78" s="918"/>
      <x:c r="BE78" s="918"/>
      <x:c r="BF78" s="918"/>
      <x:c r="BG78" s="918"/>
      <x:c r="BH78" s="918"/>
      <x:c r="BI78" s="918"/>
      <x:c r="BJ78" s="918"/>
    </x:row>
    <x:row r="79">
      <x:c r="A79" s="918"/>
      <x:c r="B79" s="918"/>
      <x:c r="C79" s="918"/>
      <x:c r="D79" s="918"/>
      <x:c r="E79" s="918"/>
      <x:c r="F79" s="918"/>
      <x:c r="G79" s="918"/>
      <x:c r="H79" s="918"/>
      <x:c r="I79" s="918"/>
      <x:c r="J79" s="918"/>
      <x:c r="K79" s="918"/>
      <x:c r="L79" s="918"/>
      <x:c r="M79" s="918"/>
      <x:c r="N79" s="918"/>
      <x:c r="O79" s="918"/>
      <x:c r="P79" s="918"/>
      <x:c r="Q79" s="918"/>
      <x:c r="R79" s="918"/>
      <x:c r="S79" s="918"/>
      <x:c r="T79" s="918"/>
      <x:c r="U79" s="918"/>
      <x:c r="V79" s="918"/>
      <x:c r="W79" s="918"/>
      <x:c r="X79" s="918"/>
      <x:c r="Y79" s="918"/>
      <x:c r="Z79" s="918"/>
      <x:c r="AA79" s="918"/>
      <x:c r="AB79" s="918"/>
      <x:c r="AC79" s="918"/>
      <x:c r="AD79" s="918"/>
      <x:c r="AE79" s="918"/>
      <x:c r="AF79" s="918"/>
      <x:c r="AG79" s="918"/>
      <x:c r="AH79" s="918"/>
      <x:c r="AI79" s="918"/>
      <x:c r="AJ79" s="918"/>
      <x:c r="AK79" s="918"/>
      <x:c r="AL79" s="918"/>
      <x:c r="AM79" s="918"/>
      <x:c r="AN79" s="918"/>
      <x:c r="AO79" s="918"/>
      <x:c r="AP79" s="918"/>
      <x:c r="AQ79" s="918"/>
      <x:c r="AR79" s="918"/>
      <x:c r="AS79" s="918"/>
      <x:c r="AT79" s="918"/>
      <x:c r="AU79" s="918"/>
      <x:c r="AV79" s="918"/>
      <x:c r="AW79" s="918"/>
      <x:c r="AX79" s="918"/>
      <x:c r="AY79" s="918"/>
      <x:c r="AZ79" s="918"/>
      <x:c r="BA79" s="918"/>
      <x:c r="BB79" s="918"/>
      <x:c r="BC79" s="918"/>
      <x:c r="BD79" s="918"/>
      <x:c r="BE79" s="918"/>
      <x:c r="BF79" s="918"/>
      <x:c r="BG79" s="918"/>
      <x:c r="BH79" s="918"/>
      <x:c r="BI79" s="918"/>
      <x:c r="BJ79" s="918"/>
    </x:row>
    <x:row r="80">
      <x:c r="A80" s="918"/>
      <x:c r="B80" s="918"/>
      <x:c r="C80" s="918"/>
      <x:c r="D80" s="918"/>
      <x:c r="E80" s="918"/>
      <x:c r="F80" s="918"/>
      <x:c r="G80" s="918"/>
      <x:c r="H80" s="918"/>
      <x:c r="I80" s="918"/>
      <x:c r="J80" s="918"/>
      <x:c r="K80" s="918"/>
      <x:c r="L80" s="918"/>
      <x:c r="M80" s="918"/>
      <x:c r="N80" s="918"/>
      <x:c r="O80" s="918"/>
      <x:c r="P80" s="918"/>
      <x:c r="Q80" s="918"/>
      <x:c r="R80" s="918"/>
      <x:c r="S80" s="918"/>
      <x:c r="T80" s="918"/>
      <x:c r="U80" s="918"/>
      <x:c r="V80" s="918"/>
      <x:c r="W80" s="918"/>
      <x:c r="X80" s="918"/>
      <x:c r="Y80" s="918"/>
      <x:c r="Z80" s="918"/>
      <x:c r="AA80" s="918"/>
      <x:c r="AB80" s="918"/>
      <x:c r="AC80" s="918"/>
      <x:c r="AD80" s="918"/>
      <x:c r="AE80" s="918"/>
      <x:c r="AF80" s="918"/>
      <x:c r="AG80" s="918"/>
      <x:c r="AH80" s="918"/>
      <x:c r="AI80" s="918"/>
      <x:c r="AJ80" s="918"/>
      <x:c r="AK80" s="918"/>
      <x:c r="AL80" s="918"/>
      <x:c r="AM80" s="918"/>
      <x:c r="AN80" s="918"/>
      <x:c r="AO80" s="918"/>
      <x:c r="AP80" s="918"/>
      <x:c r="AQ80" s="918"/>
      <x:c r="AR80" s="918"/>
      <x:c r="AS80" s="918"/>
      <x:c r="AT80" s="918"/>
      <x:c r="AU80" s="918"/>
      <x:c r="AV80" s="918"/>
      <x:c r="AW80" s="918"/>
      <x:c r="AX80" s="918"/>
      <x:c r="AY80" s="918"/>
      <x:c r="AZ80" s="918"/>
      <x:c r="BA80" s="918"/>
      <x:c r="BB80" s="918"/>
      <x:c r="BC80" s="918"/>
      <x:c r="BD80" s="918"/>
      <x:c r="BE80" s="918"/>
      <x:c r="BF80" s="918"/>
      <x:c r="BG80" s="918"/>
      <x:c r="BH80" s="918"/>
      <x:c r="BI80" s="918"/>
      <x:c r="BJ80" s="918"/>
    </x:row>
    <x:row r="81">
      <x:c r="A81" s="918"/>
      <x:c r="B81" s="918"/>
      <x:c r="C81" s="918"/>
      <x:c r="D81" s="918"/>
      <x:c r="E81" s="918"/>
      <x:c r="F81" s="918"/>
      <x:c r="G81" s="918"/>
      <x:c r="H81" s="918"/>
      <x:c r="I81" s="918"/>
      <x:c r="J81" s="918"/>
      <x:c r="K81" s="918"/>
      <x:c r="L81" s="918"/>
      <x:c r="M81" s="918"/>
      <x:c r="N81" s="918"/>
      <x:c r="O81" s="918"/>
      <x:c r="P81" s="918"/>
      <x:c r="Q81" s="918"/>
      <x:c r="R81" s="918"/>
      <x:c r="S81" s="918"/>
      <x:c r="T81" s="918"/>
      <x:c r="U81" s="918"/>
      <x:c r="V81" s="918"/>
      <x:c r="W81" s="918"/>
      <x:c r="X81" s="918"/>
      <x:c r="Y81" s="918"/>
      <x:c r="Z81" s="918"/>
      <x:c r="AA81" s="918"/>
      <x:c r="AB81" s="918"/>
      <x:c r="AC81" s="918"/>
      <x:c r="AD81" s="918"/>
      <x:c r="AE81" s="918"/>
      <x:c r="AF81" s="918"/>
      <x:c r="AG81" s="918"/>
      <x:c r="AH81" s="918"/>
      <x:c r="AI81" s="918"/>
      <x:c r="AJ81" s="918"/>
      <x:c r="AK81" s="918"/>
      <x:c r="AL81" s="918"/>
      <x:c r="AM81" s="918"/>
      <x:c r="AN81" s="918"/>
      <x:c r="AO81" s="918"/>
      <x:c r="AP81" s="918"/>
      <x:c r="AQ81" s="918"/>
      <x:c r="AR81" s="918"/>
      <x:c r="AS81" s="918"/>
      <x:c r="AT81" s="918"/>
      <x:c r="AU81" s="918"/>
      <x:c r="AV81" s="918"/>
      <x:c r="AW81" s="918"/>
      <x:c r="AX81" s="918"/>
      <x:c r="AY81" s="918"/>
      <x:c r="AZ81" s="918"/>
      <x:c r="BA81" s="918"/>
      <x:c r="BB81" s="918"/>
      <x:c r="BC81" s="918"/>
      <x:c r="BD81" s="918"/>
      <x:c r="BE81" s="918"/>
      <x:c r="BF81" s="918"/>
      <x:c r="BG81" s="918"/>
      <x:c r="BH81" s="918"/>
      <x:c r="BI81" s="918"/>
      <x:c r="BJ81" s="918"/>
    </x:row>
    <x:row r="82">
      <x:c r="A82" s="918"/>
      <x:c r="B82" s="918"/>
      <x:c r="C82" s="918"/>
      <x:c r="D82" s="918"/>
      <x:c r="E82" s="918"/>
      <x:c r="F82" s="918"/>
      <x:c r="G82" s="918"/>
      <x:c r="H82" s="918"/>
      <x:c r="I82" s="918"/>
      <x:c r="J82" s="918"/>
      <x:c r="K82" s="918"/>
      <x:c r="L82" s="918"/>
      <x:c r="M82" s="918"/>
      <x:c r="N82" s="918"/>
      <x:c r="O82" s="918"/>
      <x:c r="P82" s="918"/>
      <x:c r="Q82" s="918"/>
      <x:c r="R82" s="918"/>
      <x:c r="S82" s="918"/>
      <x:c r="T82" s="918"/>
      <x:c r="U82" s="918"/>
      <x:c r="V82" s="918"/>
      <x:c r="W82" s="918"/>
      <x:c r="X82" s="918"/>
      <x:c r="Y82" s="918"/>
      <x:c r="Z82" s="918"/>
      <x:c r="AA82" s="918"/>
      <x:c r="AB82" s="918"/>
      <x:c r="AC82" s="918"/>
      <x:c r="AD82" s="918"/>
      <x:c r="AE82" s="918"/>
      <x:c r="AF82" s="918"/>
      <x:c r="AG82" s="918"/>
      <x:c r="AH82" s="918"/>
      <x:c r="AI82" s="918"/>
      <x:c r="AJ82" s="918"/>
      <x:c r="AK82" s="918"/>
      <x:c r="AL82" s="918"/>
      <x:c r="AM82" s="918"/>
      <x:c r="AN82" s="918"/>
      <x:c r="AO82" s="918"/>
      <x:c r="AP82" s="918"/>
      <x:c r="AQ82" s="918"/>
      <x:c r="AR82" s="918"/>
      <x:c r="AS82" s="918"/>
      <x:c r="AT82" s="918"/>
      <x:c r="AU82" s="918"/>
      <x:c r="AV82" s="918"/>
      <x:c r="AW82" s="918"/>
      <x:c r="AX82" s="918"/>
      <x:c r="AY82" s="918"/>
      <x:c r="AZ82" s="918"/>
      <x:c r="BA82" s="918"/>
      <x:c r="BB82" s="918"/>
      <x:c r="BC82" s="918"/>
      <x:c r="BD82" s="918"/>
      <x:c r="BE82" s="918"/>
      <x:c r="BF82" s="918"/>
      <x:c r="BG82" s="918"/>
      <x:c r="BH82" s="918"/>
      <x:c r="BI82" s="918"/>
      <x:c r="BJ82" s="918"/>
    </x:row>
    <x:row r="83">
      <x:c r="A83" s="918"/>
      <x:c r="B83" s="918"/>
      <x:c r="C83" s="918"/>
      <x:c r="D83" s="918"/>
      <x:c r="E83" s="918"/>
      <x:c r="F83" s="918"/>
      <x:c r="G83" s="918"/>
      <x:c r="H83" s="918"/>
      <x:c r="I83" s="918"/>
      <x:c r="J83" s="918"/>
      <x:c r="K83" s="918"/>
      <x:c r="L83" s="918"/>
      <x:c r="M83" s="918"/>
      <x:c r="N83" s="918"/>
      <x:c r="O83" s="918"/>
      <x:c r="P83" s="918"/>
      <x:c r="Q83" s="918"/>
      <x:c r="R83" s="918"/>
      <x:c r="S83" s="918"/>
      <x:c r="T83" s="918"/>
      <x:c r="U83" s="918"/>
      <x:c r="V83" s="918"/>
      <x:c r="W83" s="918"/>
      <x:c r="X83" s="918"/>
      <x:c r="Y83" s="918"/>
      <x:c r="Z83" s="918"/>
      <x:c r="AA83" s="918"/>
      <x:c r="AB83" s="918"/>
      <x:c r="AC83" s="918"/>
      <x:c r="AD83" s="918"/>
      <x:c r="AE83" s="918"/>
      <x:c r="AF83" s="918"/>
      <x:c r="AG83" s="918"/>
      <x:c r="AH83" s="918"/>
      <x:c r="AI83" s="918"/>
      <x:c r="AJ83" s="918"/>
      <x:c r="AK83" s="918"/>
      <x:c r="AL83" s="918"/>
      <x:c r="AM83" s="918"/>
      <x:c r="AN83" s="918"/>
      <x:c r="AO83" s="918"/>
      <x:c r="AP83" s="918"/>
      <x:c r="AQ83" s="918"/>
      <x:c r="AR83" s="918"/>
      <x:c r="AS83" s="918"/>
      <x:c r="AT83" s="918"/>
      <x:c r="AU83" s="918"/>
      <x:c r="AV83" s="918"/>
      <x:c r="AW83" s="918"/>
      <x:c r="AX83" s="918"/>
      <x:c r="AY83" s="918"/>
      <x:c r="AZ83" s="918"/>
      <x:c r="BA83" s="918"/>
      <x:c r="BB83" s="918"/>
      <x:c r="BC83" s="918"/>
      <x:c r="BD83" s="918"/>
      <x:c r="BE83" s="918"/>
      <x:c r="BF83" s="918"/>
      <x:c r="BG83" s="918"/>
      <x:c r="BH83" s="918"/>
      <x:c r="BI83" s="918"/>
      <x:c r="BJ83" s="918"/>
    </x:row>
    <x:row r="84">
      <x:c r="A84" s="918"/>
      <x:c r="B84" s="918"/>
      <x:c r="C84" s="918"/>
      <x:c r="D84" s="918"/>
      <x:c r="E84" s="918"/>
      <x:c r="F84" s="918"/>
      <x:c r="G84" s="918"/>
      <x:c r="H84" s="918"/>
      <x:c r="I84" s="918"/>
      <x:c r="J84" s="918"/>
      <x:c r="K84" s="918"/>
      <x:c r="L84" s="918"/>
      <x:c r="M84" s="918"/>
      <x:c r="N84" s="918"/>
      <x:c r="O84" s="918"/>
      <x:c r="P84" s="918"/>
      <x:c r="Q84" s="918"/>
      <x:c r="R84" s="918"/>
      <x:c r="S84" s="918"/>
      <x:c r="T84" s="918"/>
      <x:c r="U84" s="918"/>
      <x:c r="V84" s="918"/>
      <x:c r="W84" s="918"/>
      <x:c r="X84" s="918"/>
      <x:c r="Y84" s="918"/>
      <x:c r="Z84" s="918"/>
      <x:c r="AA84" s="918"/>
      <x:c r="AB84" s="918"/>
      <x:c r="AC84" s="918"/>
      <x:c r="AD84" s="918"/>
      <x:c r="AE84" s="918"/>
      <x:c r="AF84" s="918"/>
      <x:c r="AG84" s="918"/>
      <x:c r="AH84" s="918"/>
      <x:c r="AI84" s="918"/>
      <x:c r="AJ84" s="918"/>
      <x:c r="AK84" s="918"/>
      <x:c r="AL84" s="918"/>
      <x:c r="AM84" s="918"/>
      <x:c r="AN84" s="918"/>
      <x:c r="AO84" s="918"/>
      <x:c r="AP84" s="918"/>
      <x:c r="AQ84" s="918"/>
      <x:c r="AR84" s="918"/>
      <x:c r="AS84" s="918"/>
      <x:c r="AT84" s="918"/>
      <x:c r="AU84" s="918"/>
      <x:c r="AV84" s="918"/>
      <x:c r="AW84" s="918"/>
      <x:c r="AX84" s="918"/>
      <x:c r="AY84" s="918"/>
      <x:c r="AZ84" s="918"/>
      <x:c r="BA84" s="918"/>
      <x:c r="BB84" s="918"/>
      <x:c r="BC84" s="918"/>
      <x:c r="BD84" s="918"/>
      <x:c r="BE84" s="918"/>
      <x:c r="BF84" s="918"/>
      <x:c r="BG84" s="918"/>
      <x:c r="BH84" s="918"/>
      <x:c r="BI84" s="918"/>
      <x:c r="BJ84" s="918"/>
    </x:row>
    <x:row r="85">
      <x:c r="A85" s="918"/>
      <x:c r="B85" s="918"/>
      <x:c r="C85" s="918"/>
      <x:c r="D85" s="918"/>
      <x:c r="E85" s="918"/>
      <x:c r="F85" s="918"/>
      <x:c r="G85" s="918"/>
      <x:c r="H85" s="918"/>
      <x:c r="I85" s="918"/>
      <x:c r="J85" s="918"/>
      <x:c r="K85" s="918"/>
      <x:c r="L85" s="918"/>
      <x:c r="M85" s="918"/>
      <x:c r="N85" s="918"/>
      <x:c r="O85" s="918"/>
      <x:c r="P85" s="918"/>
      <x:c r="Q85" s="918"/>
      <x:c r="R85" s="918"/>
      <x:c r="S85" s="918"/>
      <x:c r="T85" s="918"/>
      <x:c r="U85" s="918"/>
      <x:c r="V85" s="918"/>
      <x:c r="W85" s="918"/>
      <x:c r="X85" s="918"/>
      <x:c r="Y85" s="918"/>
      <x:c r="Z85" s="918"/>
      <x:c r="AA85" s="918"/>
      <x:c r="AB85" s="918"/>
      <x:c r="AC85" s="918"/>
      <x:c r="AD85" s="918"/>
      <x:c r="AE85" s="918"/>
      <x:c r="AF85" s="918"/>
      <x:c r="AG85" s="918"/>
      <x:c r="AH85" s="918"/>
      <x:c r="AI85" s="918"/>
      <x:c r="AJ85" s="918"/>
      <x:c r="AK85" s="918"/>
      <x:c r="AL85" s="918"/>
      <x:c r="AM85" s="918"/>
      <x:c r="AN85" s="918"/>
      <x:c r="AO85" s="918"/>
      <x:c r="AP85" s="918"/>
      <x:c r="AQ85" s="918"/>
      <x:c r="AR85" s="918"/>
      <x:c r="AS85" s="918"/>
      <x:c r="AT85" s="918"/>
      <x:c r="AU85" s="918"/>
      <x:c r="AV85" s="918"/>
      <x:c r="AW85" s="918"/>
      <x:c r="AX85" s="918"/>
      <x:c r="AY85" s="918"/>
      <x:c r="AZ85" s="918"/>
      <x:c r="BA85" s="918"/>
      <x:c r="BB85" s="918"/>
      <x:c r="BC85" s="918"/>
      <x:c r="BD85" s="918"/>
      <x:c r="BE85" s="918"/>
      <x:c r="BF85" s="918"/>
      <x:c r="BG85" s="918"/>
      <x:c r="BH85" s="918"/>
      <x:c r="BI85" s="918"/>
      <x:c r="BJ85" s="918"/>
    </x:row>
    <x:row r="86">
      <x:c r="A86" s="918"/>
      <x:c r="B86" s="918"/>
      <x:c r="C86" s="918"/>
      <x:c r="D86" s="918"/>
      <x:c r="E86" s="918"/>
      <x:c r="F86" s="918"/>
      <x:c r="G86" s="918"/>
      <x:c r="H86" s="918"/>
      <x:c r="I86" s="918"/>
      <x:c r="J86" s="918"/>
      <x:c r="K86" s="918"/>
      <x:c r="L86" s="918"/>
      <x:c r="M86" s="918"/>
      <x:c r="N86" s="918"/>
      <x:c r="O86" s="918"/>
      <x:c r="P86" s="918"/>
      <x:c r="Q86" s="918"/>
      <x:c r="R86" s="918"/>
      <x:c r="S86" s="918"/>
      <x:c r="T86" s="918"/>
      <x:c r="U86" s="918"/>
      <x:c r="V86" s="918"/>
      <x:c r="W86" s="918"/>
      <x:c r="X86" s="918"/>
      <x:c r="Y86" s="918"/>
      <x:c r="Z86" s="918"/>
      <x:c r="AA86" s="918"/>
      <x:c r="AB86" s="918"/>
      <x:c r="AC86" s="918"/>
      <x:c r="AD86" s="918"/>
      <x:c r="AE86" s="918"/>
      <x:c r="AF86" s="918"/>
      <x:c r="AG86" s="918"/>
      <x:c r="AH86" s="918"/>
      <x:c r="AI86" s="918"/>
      <x:c r="AJ86" s="918"/>
      <x:c r="AK86" s="918"/>
      <x:c r="AL86" s="918"/>
      <x:c r="AM86" s="918"/>
      <x:c r="AN86" s="918"/>
      <x:c r="AO86" s="918"/>
      <x:c r="AP86" s="918"/>
      <x:c r="AQ86" s="918"/>
      <x:c r="AR86" s="918"/>
      <x:c r="AS86" s="918"/>
      <x:c r="AT86" s="918"/>
      <x:c r="AU86" s="918"/>
      <x:c r="AV86" s="918"/>
      <x:c r="AW86" s="918"/>
      <x:c r="AX86" s="918"/>
      <x:c r="AY86" s="918"/>
      <x:c r="AZ86" s="918"/>
      <x:c r="BA86" s="918"/>
      <x:c r="BB86" s="918"/>
      <x:c r="BC86" s="918"/>
      <x:c r="BD86" s="918"/>
      <x:c r="BE86" s="918"/>
      <x:c r="BF86" s="918"/>
      <x:c r="BG86" s="918"/>
      <x:c r="BH86" s="918"/>
      <x:c r="BI86" s="918"/>
      <x:c r="BJ86" s="918"/>
    </x:row>
    <x:row r="87">
      <x:c r="A87" s="918"/>
      <x:c r="B87" s="918"/>
      <x:c r="C87" s="918"/>
      <x:c r="D87" s="918"/>
      <x:c r="E87" s="918"/>
      <x:c r="F87" s="918"/>
      <x:c r="G87" s="918"/>
      <x:c r="H87" s="918"/>
      <x:c r="I87" s="918"/>
      <x:c r="J87" s="918"/>
      <x:c r="K87" s="918"/>
      <x:c r="L87" s="918"/>
      <x:c r="M87" s="918"/>
      <x:c r="N87" s="918"/>
      <x:c r="O87" s="918"/>
      <x:c r="P87" s="918"/>
      <x:c r="Q87" s="918"/>
      <x:c r="R87" s="918"/>
      <x:c r="S87" s="918"/>
      <x:c r="T87" s="918"/>
      <x:c r="U87" s="918"/>
      <x:c r="V87" s="918"/>
      <x:c r="W87" s="918"/>
      <x:c r="X87" s="918"/>
      <x:c r="Y87" s="918"/>
      <x:c r="Z87" s="918"/>
      <x:c r="AA87" s="918"/>
      <x:c r="AB87" s="918"/>
      <x:c r="AC87" s="918"/>
      <x:c r="AD87" s="918"/>
      <x:c r="AE87" s="918"/>
      <x:c r="AF87" s="918"/>
      <x:c r="AG87" s="918"/>
      <x:c r="AH87" s="918"/>
      <x:c r="AI87" s="918"/>
      <x:c r="AJ87" s="918"/>
      <x:c r="AK87" s="918"/>
      <x:c r="AL87" s="918"/>
      <x:c r="AM87" s="918"/>
      <x:c r="AN87" s="918"/>
      <x:c r="AO87" s="918"/>
      <x:c r="AP87" s="918"/>
      <x:c r="AQ87" s="918"/>
      <x:c r="AR87" s="918"/>
      <x:c r="AS87" s="918"/>
      <x:c r="AT87" s="918"/>
      <x:c r="AU87" s="918"/>
      <x:c r="AV87" s="918"/>
      <x:c r="AW87" s="918"/>
      <x:c r="AX87" s="918"/>
      <x:c r="AY87" s="918"/>
      <x:c r="AZ87" s="918"/>
      <x:c r="BA87" s="918"/>
      <x:c r="BB87" s="918"/>
      <x:c r="BC87" s="918"/>
      <x:c r="BD87" s="918"/>
      <x:c r="BE87" s="918"/>
      <x:c r="BF87" s="918"/>
      <x:c r="BG87" s="918"/>
      <x:c r="BH87" s="918"/>
      <x:c r="BI87" s="918"/>
      <x:c r="BJ87" s="918"/>
    </x:row>
    <x:row r="88">
      <x:c r="A88" s="918"/>
      <x:c r="B88" s="918"/>
      <x:c r="C88" s="918"/>
      <x:c r="D88" s="918"/>
      <x:c r="E88" s="918"/>
      <x:c r="F88" s="918"/>
      <x:c r="G88" s="918"/>
      <x:c r="H88" s="918"/>
      <x:c r="I88" s="918"/>
      <x:c r="J88" s="918"/>
      <x:c r="K88" s="918"/>
      <x:c r="L88" s="918"/>
      <x:c r="M88" s="918"/>
      <x:c r="N88" s="918"/>
      <x:c r="O88" s="918"/>
      <x:c r="P88" s="918"/>
      <x:c r="Q88" s="918"/>
      <x:c r="R88" s="918"/>
      <x:c r="S88" s="918"/>
      <x:c r="T88" s="918"/>
      <x:c r="U88" s="918"/>
      <x:c r="V88" s="918"/>
      <x:c r="W88" s="918"/>
      <x:c r="X88" s="918"/>
      <x:c r="Y88" s="918"/>
      <x:c r="Z88" s="918"/>
      <x:c r="AA88" s="918"/>
      <x:c r="AB88" s="918"/>
      <x:c r="AC88" s="918"/>
      <x:c r="AD88" s="918"/>
      <x:c r="AE88" s="918"/>
      <x:c r="AF88" s="918"/>
      <x:c r="AG88" s="918"/>
      <x:c r="AH88" s="918"/>
      <x:c r="AI88" s="918"/>
      <x:c r="AJ88" s="918"/>
      <x:c r="AK88" s="918"/>
      <x:c r="AL88" s="918"/>
      <x:c r="AM88" s="918"/>
      <x:c r="AN88" s="918"/>
      <x:c r="AO88" s="918"/>
      <x:c r="AP88" s="918"/>
      <x:c r="AQ88" s="918"/>
      <x:c r="AR88" s="918"/>
      <x:c r="AS88" s="918"/>
      <x:c r="AT88" s="918"/>
      <x:c r="AU88" s="918"/>
      <x:c r="AV88" s="918"/>
      <x:c r="AW88" s="918"/>
      <x:c r="AX88" s="918"/>
      <x:c r="AY88" s="918"/>
      <x:c r="AZ88" s="918"/>
      <x:c r="BA88" s="918"/>
      <x:c r="BB88" s="918"/>
      <x:c r="BC88" s="918"/>
      <x:c r="BD88" s="918"/>
      <x:c r="BE88" s="918"/>
      <x:c r="BF88" s="918"/>
      <x:c r="BG88" s="918"/>
      <x:c r="BH88" s="918"/>
      <x:c r="BI88" s="918"/>
      <x:c r="BJ88" s="918"/>
    </x:row>
    <x:row r="89">
      <x:c r="A89" s="918"/>
      <x:c r="B89" s="918"/>
      <x:c r="C89" s="918"/>
      <x:c r="D89" s="918"/>
      <x:c r="E89" s="918"/>
      <x:c r="F89" s="918"/>
      <x:c r="G89" s="918"/>
      <x:c r="H89" s="918"/>
      <x:c r="I89" s="918"/>
      <x:c r="J89" s="918"/>
      <x:c r="K89" s="918"/>
      <x:c r="L89" s="918"/>
      <x:c r="M89" s="918"/>
      <x:c r="N89" s="918"/>
      <x:c r="O89" s="918"/>
      <x:c r="P89" s="918"/>
      <x:c r="Q89" s="918"/>
      <x:c r="R89" s="918"/>
      <x:c r="S89" s="918"/>
      <x:c r="T89" s="918"/>
      <x:c r="U89" s="918"/>
      <x:c r="V89" s="918"/>
      <x:c r="W89" s="918"/>
      <x:c r="X89" s="918"/>
      <x:c r="Y89" s="918"/>
      <x:c r="Z89" s="918"/>
      <x:c r="AA89" s="918"/>
      <x:c r="AB89" s="918"/>
      <x:c r="AC89" s="918"/>
      <x:c r="AD89" s="918"/>
      <x:c r="AE89" s="918"/>
      <x:c r="AF89" s="918"/>
      <x:c r="AG89" s="918"/>
      <x:c r="AH89" s="918"/>
      <x:c r="AI89" s="918"/>
      <x:c r="AJ89" s="918"/>
      <x:c r="AK89" s="918"/>
      <x:c r="AL89" s="918"/>
      <x:c r="AM89" s="918"/>
      <x:c r="AN89" s="918"/>
      <x:c r="AO89" s="918"/>
      <x:c r="AP89" s="918"/>
      <x:c r="AQ89" s="918"/>
      <x:c r="AR89" s="918"/>
      <x:c r="AS89" s="918"/>
      <x:c r="AT89" s="918"/>
      <x:c r="AU89" s="918"/>
      <x:c r="AV89" s="918"/>
      <x:c r="AW89" s="918"/>
      <x:c r="AX89" s="918"/>
      <x:c r="AY89" s="918"/>
      <x:c r="AZ89" s="918"/>
      <x:c r="BA89" s="918"/>
      <x:c r="BB89" s="918"/>
      <x:c r="BC89" s="918"/>
      <x:c r="BD89" s="918"/>
      <x:c r="BE89" s="918"/>
      <x:c r="BF89" s="918"/>
      <x:c r="BG89" s="918"/>
      <x:c r="BH89" s="918"/>
      <x:c r="BI89" s="918"/>
      <x:c r="BJ89" s="918"/>
    </x:row>
    <x:row r="90">
      <x:c r="A90" s="918"/>
      <x:c r="B90" s="918"/>
      <x:c r="C90" s="918"/>
      <x:c r="D90" s="918"/>
      <x:c r="E90" s="918"/>
      <x:c r="F90" s="918"/>
      <x:c r="G90" s="918"/>
      <x:c r="H90" s="918"/>
      <x:c r="I90" s="918"/>
      <x:c r="J90" s="918"/>
      <x:c r="K90" s="918"/>
      <x:c r="L90" s="918"/>
      <x:c r="M90" s="918"/>
      <x:c r="N90" s="918"/>
      <x:c r="O90" s="918"/>
      <x:c r="P90" s="918"/>
      <x:c r="Q90" s="918"/>
      <x:c r="R90" s="918"/>
      <x:c r="S90" s="918"/>
      <x:c r="T90" s="918"/>
      <x:c r="U90" s="918"/>
      <x:c r="V90" s="918"/>
      <x:c r="W90" s="918"/>
      <x:c r="X90" s="918"/>
      <x:c r="Y90" s="918"/>
      <x:c r="Z90" s="918"/>
      <x:c r="AA90" s="918"/>
      <x:c r="AB90" s="918"/>
      <x:c r="AC90" s="918"/>
      <x:c r="AD90" s="918"/>
      <x:c r="AE90" s="918"/>
      <x:c r="AF90" s="918"/>
      <x:c r="AG90" s="918"/>
      <x:c r="AH90" s="918"/>
      <x:c r="AI90" s="918"/>
      <x:c r="AJ90" s="918"/>
      <x:c r="AK90" s="918"/>
      <x:c r="AL90" s="918"/>
      <x:c r="AM90" s="918"/>
      <x:c r="AN90" s="918"/>
      <x:c r="AO90" s="918"/>
      <x:c r="AP90" s="918"/>
      <x:c r="AQ90" s="918"/>
      <x:c r="AR90" s="918"/>
      <x:c r="AS90" s="918"/>
      <x:c r="AT90" s="918"/>
      <x:c r="AU90" s="918"/>
      <x:c r="AV90" s="918"/>
      <x:c r="AW90" s="918"/>
      <x:c r="AX90" s="918"/>
      <x:c r="AY90" s="918"/>
      <x:c r="AZ90" s="918"/>
      <x:c r="BA90" s="918"/>
      <x:c r="BB90" s="918"/>
      <x:c r="BC90" s="918"/>
      <x:c r="BD90" s="918"/>
      <x:c r="BE90" s="918"/>
      <x:c r="BF90" s="918"/>
      <x:c r="BG90" s="918"/>
      <x:c r="BH90" s="918"/>
      <x:c r="BI90" s="918"/>
      <x:c r="BJ90" s="918"/>
    </x:row>
    <x:row r="91">
      <x:c r="A91" s="918"/>
      <x:c r="B91" s="918"/>
      <x:c r="C91" s="918"/>
      <x:c r="D91" s="918"/>
      <x:c r="E91" s="918"/>
      <x:c r="F91" s="918"/>
      <x:c r="G91" s="918"/>
      <x:c r="H91" s="918"/>
      <x:c r="I91" s="918"/>
      <x:c r="J91" s="918"/>
      <x:c r="K91" s="918"/>
      <x:c r="L91" s="918"/>
      <x:c r="M91" s="918"/>
      <x:c r="N91" s="918"/>
      <x:c r="O91" s="918"/>
      <x:c r="P91" s="918"/>
      <x:c r="Q91" s="918"/>
      <x:c r="R91" s="918"/>
      <x:c r="S91" s="918"/>
      <x:c r="T91" s="918"/>
      <x:c r="U91" s="918"/>
      <x:c r="V91" s="918"/>
      <x:c r="W91" s="918"/>
      <x:c r="X91" s="918"/>
      <x:c r="Y91" s="918"/>
      <x:c r="Z91" s="918"/>
      <x:c r="AA91" s="918"/>
      <x:c r="AB91" s="918"/>
      <x:c r="AC91" s="918"/>
      <x:c r="AD91" s="918"/>
      <x:c r="AE91" s="918"/>
      <x:c r="AF91" s="918"/>
      <x:c r="AG91" s="918"/>
      <x:c r="AH91" s="918"/>
      <x:c r="AI91" s="918"/>
      <x:c r="AJ91" s="918"/>
      <x:c r="AK91" s="918"/>
      <x:c r="AL91" s="918"/>
      <x:c r="AM91" s="918"/>
      <x:c r="AN91" s="918"/>
      <x:c r="AO91" s="918"/>
      <x:c r="AP91" s="918"/>
      <x:c r="AQ91" s="918"/>
      <x:c r="AR91" s="918"/>
      <x:c r="AS91" s="918"/>
      <x:c r="AT91" s="918"/>
      <x:c r="AU91" s="918"/>
      <x:c r="AV91" s="918"/>
      <x:c r="AW91" s="918"/>
      <x:c r="AX91" s="918"/>
      <x:c r="AY91" s="918"/>
      <x:c r="AZ91" s="918"/>
      <x:c r="BA91" s="918"/>
      <x:c r="BB91" s="918"/>
      <x:c r="BC91" s="918"/>
      <x:c r="BD91" s="918"/>
      <x:c r="BE91" s="918"/>
      <x:c r="BF91" s="918"/>
      <x:c r="BG91" s="918"/>
      <x:c r="BH91" s="918"/>
      <x:c r="BI91" s="918"/>
      <x:c r="BJ91" s="918"/>
    </x:row>
    <x:row r="92" ht="22" customHeight="1">
      <x:c r="A92" s="918"/>
      <x:c r="B92" s="918"/>
      <x:c r="C92" s="918"/>
      <x:c r="D92" s="918"/>
      <x:c r="E92" s="918"/>
      <x:c r="F92" s="918"/>
      <x:c r="G92" s="918"/>
      <x:c r="H92" s="918"/>
      <x:c r="I92" s="1697" t="s">
        <x:v>255</x:v>
      </x:c>
      <x:c r="J92" s="1697" t="s">
        <x:v>326</x:v>
      </x:c>
      <x:c r="K92" s="1697" t="s">
        <x:v>327</x:v>
      </x:c>
      <x:c r="L92" s="1697" t="s">
        <x:v>328</x:v>
      </x:c>
      <x:c r="M92" s="1697"/>
      <x:c r="N92" s="1697"/>
      <x:c r="O92" s="1697"/>
      <x:c r="P92" s="1697"/>
      <x:c r="Q92" s="1697"/>
      <x:c r="R92" s="1697" t="s">
        <x:v>329</x:v>
      </x:c>
      <x:c r="S92" s="1697"/>
      <x:c r="T92" s="1697"/>
      <x:c r="U92" s="918"/>
      <x:c r="V92" s="918"/>
      <x:c r="W92" s="918"/>
      <x:c r="X92" s="918"/>
      <x:c r="Y92" s="918"/>
      <x:c r="Z92" s="918"/>
      <x:c r="AA92" s="918"/>
      <x:c r="AB92" s="918"/>
      <x:c r="AC92" s="918"/>
      <x:c r="AD92" s="918"/>
      <x:c r="AE92" s="918"/>
      <x:c r="AF92" s="918"/>
      <x:c r="AG92" s="918"/>
      <x:c r="AH92" s="918"/>
      <x:c r="AI92" s="918"/>
      <x:c r="AJ92" s="918"/>
      <x:c r="AK92" s="918"/>
      <x:c r="AL92" s="918"/>
      <x:c r="AM92" s="918"/>
      <x:c r="AN92" s="918"/>
      <x:c r="AO92" s="918"/>
      <x:c r="AP92" s="918"/>
      <x:c r="AQ92" s="918"/>
      <x:c r="AR92" s="918"/>
      <x:c r="AS92" s="918"/>
      <x:c r="AT92" s="918"/>
      <x:c r="AU92" s="918"/>
      <x:c r="AV92" s="918"/>
      <x:c r="AW92" s="918"/>
      <x:c r="AX92" s="918"/>
      <x:c r="AY92" s="918"/>
      <x:c r="AZ92" s="918"/>
      <x:c r="BA92" s="918"/>
      <x:c r="BB92" s="918"/>
      <x:c r="BC92" s="918"/>
      <x:c r="BD92" s="918"/>
      <x:c r="BE92" s="918"/>
      <x:c r="BF92" s="918"/>
      <x:c r="BG92" s="918"/>
      <x:c r="BH92" s="918"/>
      <x:c r="BI92" s="918"/>
      <x:c r="BJ92" s="918"/>
    </x:row>
    <x:row r="93" ht="24" customHeight="1">
      <x:c r="A93" s="918"/>
      <x:c r="B93" s="918"/>
      <x:c r="C93" s="918"/>
      <x:c r="D93" s="918"/>
      <x:c r="E93" s="918"/>
      <x:c r="F93" s="918"/>
      <x:c r="G93" s="918"/>
      <x:c r="H93" s="918"/>
      <x:c r="I93" s="1719" t="s">
        <x:v>330</x:v>
      </x:c>
      <x:c r="J93" s="1719" t="s">
        <x:v>137</x:v>
      </x:c>
      <x:c r="K93" s="1719"/>
      <x:c r="L93" s="1719" t="s">
        <x:v>307</x:v>
      </x:c>
      <x:c r="M93" s="1719" t="s">
        <x:v>308</x:v>
      </x:c>
      <x:c r="N93" s="1719" t="s">
        <x:v>309</x:v>
      </x:c>
      <x:c r="O93" s="1719"/>
      <x:c r="P93" s="1719"/>
      <x:c r="Q93" s="1719"/>
      <x:c r="R93" s="1719" t="s">
        <x:v>307</x:v>
      </x:c>
      <x:c r="S93" s="1719" t="s">
        <x:v>308</x:v>
      </x:c>
      <x:c r="T93" s="1719" t="s">
        <x:v>309</x:v>
      </x:c>
      <x:c r="U93" s="918"/>
      <x:c r="V93" s="918"/>
      <x:c r="W93" s="918"/>
      <x:c r="X93" s="918"/>
      <x:c r="Y93" s="918"/>
      <x:c r="Z93" s="918"/>
      <x:c r="AA93" s="918"/>
      <x:c r="AB93" s="918"/>
      <x:c r="AC93" s="918"/>
      <x:c r="AD93" s="918"/>
      <x:c r="AE93" s="918"/>
      <x:c r="AF93" s="918"/>
      <x:c r="AG93" s="918"/>
      <x:c r="AH93" s="918"/>
      <x:c r="AI93" s="918"/>
      <x:c r="AJ93" s="918"/>
      <x:c r="AK93" s="918"/>
      <x:c r="AL93" s="918"/>
      <x:c r="AM93" s="918"/>
      <x:c r="AN93" s="918"/>
      <x:c r="AO93" s="918"/>
      <x:c r="AP93" s="918"/>
      <x:c r="AQ93" s="918"/>
      <x:c r="AR93" s="918"/>
      <x:c r="AS93" s="918"/>
      <x:c r="AT93" s="918"/>
      <x:c r="AU93" s="918"/>
      <x:c r="AV93" s="918"/>
      <x:c r="AW93" s="918"/>
      <x:c r="AX93" s="918"/>
      <x:c r="AY93" s="918"/>
      <x:c r="AZ93" s="918"/>
      <x:c r="BA93" s="918"/>
      <x:c r="BB93" s="918"/>
      <x:c r="BC93" s="918"/>
      <x:c r="BD93" s="918"/>
      <x:c r="BE93" s="918"/>
      <x:c r="BF93" s="918"/>
      <x:c r="BG93" s="918"/>
      <x:c r="BH93" s="918"/>
      <x:c r="BI93" s="918"/>
      <x:c r="BJ93" s="918"/>
    </x:row>
    <x:row r="94">
      <x:c r="A94" s="918"/>
      <x:c r="B94" s="918"/>
      <x:c r="C94" s="918"/>
      <x:c r="D94" s="918"/>
      <x:c r="E94" s="918"/>
      <x:c r="F94" s="918"/>
      <x:c r="G94" s="918"/>
      <x:c r="H94" s="918"/>
      <x:c r="I94" s="1018">
        <x:v>1</x:v>
      </x:c>
      <x:c r="J94" s="1018">
        <x:v>2</x:v>
      </x:c>
      <x:c r="K94" s="1240" t="n">
        <x:f>K10</x:f>
        <x:v>292.31359999999995</x:v>
      </x:c>
      <x:c r="L94" s="1214" t="n">
        <x:f>U10</x:f>
        <x:v>0.708</x:v>
      </x:c>
      <x:c r="M94" s="1214" t="n">
        <x:f t="shared" ref="M94:N98" si="41">V10</x:f>
        <x:v>0.53525</x:v>
      </x:c>
      <x:c r="N94" s="1214">
        <x:f t="shared" si="41"/>
        <x:v>7.2224166666666676</x:v>
      </x:c>
      <x:c r="O94" s="1214"/>
      <x:c r="P94" s="1214"/>
      <x:c r="Q94" s="1214"/>
      <x:c r="R94" s="1214" t="n">
        <x:f>AC10</x:f>
        <x:v>0.11299999999999999</x:v>
      </x:c>
      <x:c r="S94" s="1214" t="n">
        <x:f t="shared" ref="S94:T98" si="42">AD10</x:f>
        <x:v>0.6174999999999999</x:v>
      </x:c>
      <x:c r="T94" s="1214">
        <x:f t="shared" si="42"/>
        <x:v>8.6916666666666664</x:v>
      </x:c>
      <x:c r="U94" s="918"/>
      <x:c r="V94" s="918"/>
      <x:c r="W94" s="918"/>
      <x:c r="X94" s="918"/>
      <x:c r="Y94" s="918"/>
      <x:c r="Z94" s="918"/>
      <x:c r="AA94" s="918"/>
      <x:c r="AB94" s="918"/>
      <x:c r="AC94" s="918"/>
      <x:c r="AD94" s="918"/>
      <x:c r="AE94" s="918"/>
      <x:c r="AF94" s="918"/>
      <x:c r="AG94" s="918"/>
      <x:c r="AH94" s="918"/>
      <x:c r="AI94" s="918"/>
      <x:c r="AJ94" s="918"/>
      <x:c r="AK94" s="918"/>
      <x:c r="AL94" s="918"/>
      <x:c r="AM94" s="918"/>
      <x:c r="AN94" s="918"/>
      <x:c r="AO94" s="918"/>
      <x:c r="AP94" s="918"/>
      <x:c r="AQ94" s="918"/>
      <x:c r="AR94" s="918"/>
      <x:c r="AS94" s="918"/>
      <x:c r="AT94" s="918"/>
      <x:c r="AU94" s="918"/>
      <x:c r="AV94" s="918"/>
      <x:c r="AW94" s="918"/>
      <x:c r="AX94" s="918"/>
      <x:c r="AY94" s="918"/>
      <x:c r="AZ94" s="918"/>
      <x:c r="BA94" s="918"/>
      <x:c r="BB94" s="918"/>
      <x:c r="BC94" s="918"/>
      <x:c r="BD94" s="918"/>
      <x:c r="BE94" s="918"/>
      <x:c r="BF94" s="918"/>
      <x:c r="BG94" s="918"/>
      <x:c r="BH94" s="918"/>
      <x:c r="BI94" s="918"/>
      <x:c r="BJ94" s="918"/>
    </x:row>
    <x:row r="95">
      <x:c r="A95" s="918"/>
      <x:c r="B95" s="918"/>
      <x:c r="C95" s="918"/>
      <x:c r="D95" s="918"/>
      <x:c r="E95" s="918"/>
      <x:c r="F95" s="918"/>
      <x:c r="G95" s="918"/>
      <x:c r="H95" s="918"/>
      <x:c r="I95" s="1018">
        <x:v>2</x:v>
      </x:c>
      <x:c r="J95" s="1018">
        <x:v>3</x:v>
      </x:c>
      <x:c r="K95" s="1240" t="n">
        <x:f>K11</x:f>
        <x:v>300.14215</x:v>
      </x:c>
      <x:c r="L95" s="1214" t="n">
        <x:f t="shared" ref="L95:L98" si="43">U11</x:f>
        <x:v>0.684</x:v>
      </x:c>
      <x:c r="M95" s="1214">
        <x:f t="shared" si="41"/>
        <x:v>0.79333333333333333</x:v>
      </x:c>
      <x:c r="N95" s="1214">
        <x:f t="shared" si="41"/>
        <x:v>9.051111111111112</x:v>
      </x:c>
      <x:c r="O95" s="1214"/>
      <x:c r="P95" s="1214"/>
      <x:c r="Q95" s="1214"/>
      <x:c r="R95" s="1214" t="n">
        <x:f t="shared" ref="R95:R98" si="44">AC11</x:f>
        <x:v>0.055749999999999994</x:v>
      </x:c>
      <x:c r="S95" s="1214">
        <x:f t="shared" si="42"/>
        <x:v>0.25</x:v>
      </x:c>
      <x:c r="T95" s="1214">
        <x:f t="shared" si="42"/>
        <x:v>8.3524999999999991</x:v>
      </x:c>
      <x:c r="U95" s="918"/>
      <x:c r="V95" s="918"/>
      <x:c r="W95" s="918"/>
      <x:c r="X95" s="918"/>
      <x:c r="Y95" s="918"/>
      <x:c r="Z95" s="918"/>
      <x:c r="AA95" s="918"/>
      <x:c r="AB95" s="918"/>
      <x:c r="AC95" s="918"/>
      <x:c r="AD95" s="918"/>
      <x:c r="AE95" s="918"/>
      <x:c r="AF95" s="918"/>
      <x:c r="AG95" s="918"/>
      <x:c r="AH95" s="918"/>
      <x:c r="AI95" s="918"/>
      <x:c r="AJ95" s="918"/>
      <x:c r="AK95" s="918"/>
      <x:c r="AL95" s="918"/>
      <x:c r="AM95" s="918"/>
      <x:c r="AN95" s="918"/>
      <x:c r="AO95" s="918"/>
      <x:c r="AP95" s="918"/>
      <x:c r="AQ95" s="918"/>
      <x:c r="AR95" s="918"/>
      <x:c r="AS95" s="918"/>
      <x:c r="AT95" s="918"/>
      <x:c r="AU95" s="918"/>
      <x:c r="AV95" s="918"/>
      <x:c r="AW95" s="918"/>
      <x:c r="AX95" s="918"/>
      <x:c r="AY95" s="918"/>
      <x:c r="AZ95" s="918"/>
      <x:c r="BA95" s="918"/>
      <x:c r="BB95" s="918"/>
      <x:c r="BC95" s="918"/>
      <x:c r="BD95" s="918"/>
      <x:c r="BE95" s="918"/>
      <x:c r="BF95" s="918"/>
      <x:c r="BG95" s="918"/>
      <x:c r="BH95" s="918"/>
      <x:c r="BI95" s="918"/>
      <x:c r="BJ95" s="918"/>
    </x:row>
    <x:row r="96">
      <x:c r="A96" s="918"/>
      <x:c r="B96" s="918"/>
      <x:c r="C96" s="918"/>
      <x:c r="D96" s="918"/>
      <x:c r="E96" s="918"/>
      <x:c r="F96" s="918"/>
      <x:c r="G96" s="918"/>
      <x:c r="H96" s="918"/>
      <x:c r="I96" s="1018">
        <x:v>3</x:v>
      </x:c>
      <x:c r="J96" s="1018">
        <x:v>2</x:v>
      </x:c>
      <x:c r="K96" s="1240" t="n">
        <x:f>L12</x:f>
        <x:v>326.97083025000006</x:v>
      </x:c>
      <x:c r="L96" s="1214">
        <x:f t="shared" si="43"/>
        <x:v>0.93455555555555547</x:v>
      </x:c>
      <x:c r="M96" s="1214">
        <x:f t="shared" si="41"/>
        <x:v>0.65888888888888886</x:v>
      </x:c>
      <x:c r="N96" s="1214">
        <x:f t="shared" si="41"/>
        <x:v>9.0688888888888908</x:v>
      </x:c>
      <x:c r="O96" s="1214"/>
      <x:c r="P96" s="1214"/>
      <x:c r="Q96" s="1214"/>
      <x:c r="R96" s="1214">
        <x:f t="shared" si="44"/>
        <x:v>0</x:v>
      </x:c>
      <x:c r="S96" s="1214">
        <x:f t="shared" si="42"/>
        <x:v>0</x:v>
      </x:c>
      <x:c r="T96" s="1214">
        <x:f t="shared" si="42"/>
        <x:v>0</x:v>
      </x:c>
      <x:c r="U96" s="918"/>
      <x:c r="V96" s="918"/>
      <x:c r="W96" s="918"/>
      <x:c r="X96" s="918"/>
      <x:c r="Y96" s="918"/>
      <x:c r="Z96" s="918"/>
      <x:c r="AA96" s="918"/>
      <x:c r="AB96" s="918"/>
      <x:c r="AC96" s="918"/>
      <x:c r="AD96" s="918"/>
      <x:c r="AE96" s="918"/>
      <x:c r="AF96" s="918"/>
      <x:c r="AG96" s="918"/>
      <x:c r="AH96" s="918"/>
      <x:c r="AI96" s="918"/>
      <x:c r="AJ96" s="918"/>
      <x:c r="AK96" s="918"/>
      <x:c r="AL96" s="918"/>
      <x:c r="AM96" s="918"/>
      <x:c r="AN96" s="918"/>
      <x:c r="AO96" s="918"/>
      <x:c r="AP96" s="918"/>
      <x:c r="AQ96" s="918"/>
      <x:c r="AR96" s="918"/>
      <x:c r="AS96" s="918"/>
      <x:c r="AT96" s="918"/>
      <x:c r="AU96" s="918"/>
      <x:c r="AV96" s="918"/>
      <x:c r="AW96" s="918"/>
      <x:c r="AX96" s="918"/>
      <x:c r="AY96" s="918"/>
      <x:c r="AZ96" s="918"/>
      <x:c r="BA96" s="918"/>
      <x:c r="BB96" s="918"/>
      <x:c r="BC96" s="918"/>
      <x:c r="BD96" s="918"/>
      <x:c r="BE96" s="918"/>
      <x:c r="BF96" s="918"/>
      <x:c r="BG96" s="918"/>
      <x:c r="BH96" s="918"/>
      <x:c r="BI96" s="918"/>
      <x:c r="BJ96" s="918"/>
    </x:row>
    <x:row r="97">
      <x:c r="A97" s="918"/>
      <x:c r="B97" s="918"/>
      <x:c r="C97" s="918"/>
      <x:c r="D97" s="918"/>
      <x:c r="E97" s="918"/>
      <x:c r="F97" s="918"/>
      <x:c r="G97" s="918"/>
      <x:c r="H97" s="918"/>
      <x:c r="I97" s="1018">
        <x:v>4</x:v>
      </x:c>
      <x:c r="J97" s="1018">
        <x:v>3</x:v>
      </x:c>
      <x:c r="K97" s="1240" t="n">
        <x:f t="shared" ref="K97:K98" si="45">L13</x:f>
        <x:v>0</x:v>
      </x:c>
      <x:c r="L97" s="1214">
        <x:f t="shared" si="43"/>
        <x:v>0</x:v>
      </x:c>
      <x:c r="M97" s="1214">
        <x:f t="shared" si="41"/>
        <x:v>0</x:v>
      </x:c>
      <x:c r="N97" s="1214">
        <x:f t="shared" si="41"/>
        <x:v>0</x:v>
      </x:c>
      <x:c r="O97" s="1214"/>
      <x:c r="P97" s="1214"/>
      <x:c r="Q97" s="1214"/>
      <x:c r="R97" s="1214">
        <x:f t="shared" si="44"/>
        <x:v>0</x:v>
      </x:c>
      <x:c r="S97" s="1214">
        <x:f t="shared" si="42"/>
        <x:v>0</x:v>
      </x:c>
      <x:c r="T97" s="1214">
        <x:f t="shared" si="42"/>
        <x:v>0</x:v>
      </x:c>
      <x:c r="U97" s="918"/>
      <x:c r="V97" s="918"/>
      <x:c r="W97" s="918"/>
      <x:c r="X97" s="918"/>
      <x:c r="Y97" s="918"/>
      <x:c r="Z97" s="918"/>
      <x:c r="AA97" s="918"/>
      <x:c r="AB97" s="918"/>
      <x:c r="AC97" s="918"/>
      <x:c r="AD97" s="918"/>
      <x:c r="AE97" s="918"/>
      <x:c r="AF97" s="918"/>
      <x:c r="AG97" s="918"/>
      <x:c r="AH97" s="918"/>
      <x:c r="AI97" s="918"/>
      <x:c r="AJ97" s="918"/>
      <x:c r="AK97" s="918"/>
      <x:c r="AL97" s="918"/>
      <x:c r="AM97" s="918"/>
      <x:c r="AN97" s="918"/>
      <x:c r="AO97" s="918"/>
      <x:c r="AP97" s="918"/>
      <x:c r="AQ97" s="918"/>
      <x:c r="AR97" s="918"/>
      <x:c r="AS97" s="918"/>
      <x:c r="AT97" s="918"/>
      <x:c r="AU97" s="918"/>
      <x:c r="AV97" s="918"/>
      <x:c r="AW97" s="918"/>
      <x:c r="AX97" s="918"/>
      <x:c r="AY97" s="918"/>
      <x:c r="AZ97" s="918"/>
      <x:c r="BA97" s="918"/>
      <x:c r="BB97" s="918"/>
      <x:c r="BC97" s="918"/>
      <x:c r="BD97" s="918"/>
      <x:c r="BE97" s="918"/>
      <x:c r="BF97" s="918"/>
      <x:c r="BG97" s="918"/>
      <x:c r="BH97" s="918"/>
      <x:c r="BI97" s="918"/>
      <x:c r="BJ97" s="918"/>
    </x:row>
    <x:row r="98">
      <x:c r="A98" s="918"/>
      <x:c r="B98" s="918"/>
      <x:c r="C98" s="918"/>
      <x:c r="D98" s="918"/>
      <x:c r="E98" s="918"/>
      <x:c r="F98" s="918"/>
      <x:c r="G98" s="918"/>
      <x:c r="H98" s="918"/>
      <x:c r="I98" s="1018">
        <x:v>5</x:v>
      </x:c>
      <x:c r="J98" s="1018">
        <x:v>2</x:v>
      </x:c>
      <x:c r="K98" s="1240">
        <x:f t="shared" si="45"/>
        <x:v>0</x:v>
      </x:c>
      <x:c r="L98" s="1214">
        <x:f t="shared" si="43"/>
        <x:v>0</x:v>
      </x:c>
      <x:c r="M98" s="1214">
        <x:f t="shared" si="41"/>
        <x:v>0</x:v>
      </x:c>
      <x:c r="N98" s="1214">
        <x:f t="shared" si="41"/>
        <x:v>0</x:v>
      </x:c>
      <x:c r="O98" s="1214"/>
      <x:c r="P98" s="1214"/>
      <x:c r="Q98" s="1214"/>
      <x:c r="R98" s="1214">
        <x:f t="shared" si="44"/>
        <x:v>0</x:v>
      </x:c>
      <x:c r="S98" s="1214">
        <x:f t="shared" si="42"/>
        <x:v>0</x:v>
      </x:c>
      <x:c r="T98" s="1214">
        <x:f t="shared" si="42"/>
        <x:v>0</x:v>
      </x:c>
      <x:c r="U98" s="918"/>
      <x:c r="V98" s="918"/>
      <x:c r="W98" s="918"/>
      <x:c r="X98" s="918"/>
      <x:c r="Y98" s="918"/>
      <x:c r="Z98" s="918"/>
      <x:c r="AA98" s="918"/>
      <x:c r="AB98" s="918"/>
      <x:c r="AC98" s="918"/>
      <x:c r="AD98" s="918"/>
      <x:c r="AE98" s="918"/>
      <x:c r="AF98" s="918"/>
      <x:c r="AG98" s="918"/>
      <x:c r="AH98" s="918"/>
      <x:c r="AI98" s="918"/>
      <x:c r="AJ98" s="918"/>
      <x:c r="AK98" s="918"/>
      <x:c r="AL98" s="918"/>
      <x:c r="AM98" s="918"/>
      <x:c r="AN98" s="918"/>
      <x:c r="AO98" s="918"/>
      <x:c r="AP98" s="918"/>
      <x:c r="AQ98" s="918"/>
      <x:c r="AR98" s="918"/>
      <x:c r="AS98" s="918"/>
      <x:c r="AT98" s="918"/>
      <x:c r="AU98" s="918"/>
      <x:c r="AV98" s="918"/>
      <x:c r="AW98" s="918"/>
      <x:c r="AX98" s="918"/>
      <x:c r="AY98" s="918"/>
      <x:c r="AZ98" s="918"/>
      <x:c r="BA98" s="918"/>
      <x:c r="BB98" s="918"/>
      <x:c r="BC98" s="918"/>
      <x:c r="BD98" s="918"/>
      <x:c r="BE98" s="918"/>
      <x:c r="BF98" s="918"/>
      <x:c r="BG98" s="918"/>
      <x:c r="BH98" s="918"/>
      <x:c r="BI98" s="918"/>
      <x:c r="BJ98" s="918"/>
    </x:row>
    <x:row r="99">
      <x:c r="A99" s="918"/>
      <x:c r="B99" s="918"/>
      <x:c r="C99" s="918"/>
      <x:c r="D99" s="918"/>
      <x:c r="E99" s="918"/>
      <x:c r="F99" s="918"/>
      <x:c r="G99" s="918"/>
      <x:c r="H99" s="918"/>
      <x:c r="I99" s="983" t="s">
        <x:v>331</x:v>
      </x:c>
      <x:c r="J99" s="983"/>
      <x:c r="K99" s="1318"/>
      <x:c r="L99" s="1319" t="n">
        <x:f>AVERAGE(L94:L98)</x:f>
        <x:v>0.46531111111111106</x:v>
      </x:c>
      <x:c r="M99" s="1319" t="n">
        <x:f t="shared" ref="M99:N99" si="46">AVERAGE(M94:M98)</x:f>
        <x:v>0.3974944444444445</x:v>
      </x:c>
      <x:c r="N99" s="1319">
        <x:f t="shared" si="46"/>
        <x:v>5.0684833333333348</x:v>
      </x:c>
      <x:c r="O99" s="1319"/>
      <x:c r="P99" s="1319"/>
      <x:c r="Q99" s="1319"/>
      <x:c r="R99" s="1319" t="n">
        <x:f>AVERAGE(R94:R98)</x:f>
        <x:v>0.033749999999999995</x:v>
      </x:c>
      <x:c r="S99" s="1319" t="n">
        <x:f t="shared" ref="S99:T99" si="47">AVERAGE(S94:S98)</x:f>
        <x:v>0.1735</x:v>
      </x:c>
      <x:c r="T99" s="1319">
        <x:f t="shared" si="47"/>
        <x:v>3.4088333333333329</x:v>
      </x:c>
      <x:c r="U99" s="918"/>
      <x:c r="V99" s="918"/>
      <x:c r="W99" s="918"/>
      <x:c r="X99" s="918"/>
      <x:c r="Y99" s="918"/>
      <x:c r="Z99" s="918"/>
      <x:c r="AA99" s="918"/>
      <x:c r="AB99" s="918"/>
      <x:c r="AC99" s="918"/>
      <x:c r="AD99" s="918"/>
      <x:c r="AE99" s="918"/>
      <x:c r="AF99" s="918"/>
      <x:c r="AG99" s="918"/>
      <x:c r="AH99" s="918"/>
      <x:c r="AI99" s="918"/>
      <x:c r="AJ99" s="918"/>
      <x:c r="AK99" s="918"/>
      <x:c r="AL99" s="918"/>
      <x:c r="AM99" s="918"/>
      <x:c r="AN99" s="918"/>
      <x:c r="AO99" s="918"/>
      <x:c r="AP99" s="918"/>
      <x:c r="AQ99" s="918"/>
      <x:c r="AR99" s="918"/>
      <x:c r="AS99" s="918"/>
      <x:c r="AT99" s="918"/>
      <x:c r="AU99" s="918"/>
      <x:c r="AV99" s="918"/>
      <x:c r="AW99" s="918"/>
      <x:c r="AX99" s="918"/>
      <x:c r="AY99" s="918"/>
      <x:c r="AZ99" s="918"/>
      <x:c r="BA99" s="918"/>
      <x:c r="BB99" s="918"/>
      <x:c r="BC99" s="918"/>
      <x:c r="BD99" s="918"/>
      <x:c r="BE99" s="918"/>
      <x:c r="BF99" s="918"/>
      <x:c r="BG99" s="918"/>
      <x:c r="BH99" s="918"/>
      <x:c r="BI99" s="918"/>
      <x:c r="BJ99" s="918"/>
    </x:row>
    <x:row r="100">
      <x:c r="A100" s="918"/>
      <x:c r="B100" s="918"/>
      <x:c r="C100" s="918"/>
      <x:c r="D100" s="918"/>
      <x:c r="E100" s="918"/>
      <x:c r="F100" s="918"/>
      <x:c r="G100" s="918"/>
      <x:c r="H100" s="918"/>
      <x:c r="I100" s="983" t="s">
        <x:v>332</x:v>
      </x:c>
      <x:c r="J100" s="983"/>
      <x:c r="K100" s="1318" t="n">
        <x:f>SUM(K94:K98)</x:f>
        <x:v>919.42658025</x:v>
      </x:c>
      <x:c r="L100" s="983"/>
      <x:c r="M100" s="983"/>
      <x:c r="N100" s="983"/>
      <x:c r="O100" s="983"/>
      <x:c r="P100" s="983"/>
      <x:c r="Q100" s="983"/>
      <x:c r="R100" s="983"/>
      <x:c r="S100" s="983"/>
      <x:c r="T100" s="983"/>
      <x:c r="U100" s="918"/>
      <x:c r="V100" s="918"/>
      <x:c r="W100" s="918"/>
      <x:c r="X100" s="918"/>
      <x:c r="Y100" s="918"/>
      <x:c r="Z100" s="918"/>
      <x:c r="AA100" s="918"/>
      <x:c r="AB100" s="918"/>
      <x:c r="AC100" s="918"/>
      <x:c r="AD100" s="918"/>
      <x:c r="AE100" s="918"/>
      <x:c r="AF100" s="918"/>
      <x:c r="AG100" s="918"/>
      <x:c r="AH100" s="918"/>
      <x:c r="AI100" s="918"/>
      <x:c r="AJ100" s="918"/>
      <x:c r="AK100" s="918"/>
      <x:c r="AL100" s="918"/>
      <x:c r="AM100" s="918"/>
      <x:c r="AN100" s="918"/>
      <x:c r="AO100" s="918"/>
      <x:c r="AP100" s="918"/>
      <x:c r="AQ100" s="918"/>
      <x:c r="AR100" s="918"/>
      <x:c r="AS100" s="918"/>
      <x:c r="AT100" s="918"/>
      <x:c r="AU100" s="918"/>
      <x:c r="AV100" s="918"/>
      <x:c r="AW100" s="918"/>
      <x:c r="AX100" s="918"/>
      <x:c r="AY100" s="918"/>
      <x:c r="AZ100" s="918"/>
      <x:c r="BA100" s="918"/>
      <x:c r="BB100" s="918"/>
      <x:c r="BC100" s="918"/>
      <x:c r="BD100" s="918"/>
      <x:c r="BE100" s="918"/>
      <x:c r="BF100" s="918"/>
      <x:c r="BG100" s="918"/>
      <x:c r="BH100" s="918"/>
      <x:c r="BI100" s="918"/>
      <x:c r="BJ100" s="918"/>
    </x:row>
  </x:sheetData>
  <x:mergeCells>
    <x:mergeCell ref="R92:T92"/>
    <x:mergeCell ref="L92:N92"/>
    <x:mergeCell ref="H7:H9"/>
    <x:mergeCell ref="D2:AC2"/>
    <x:mergeCell ref="D3:AC3"/>
    <x:mergeCell ref="X7:Z7"/>
    <x:mergeCell ref="I7:I9"/>
    <x:mergeCell ref="J7:J9"/>
    <x:mergeCell ref="K7:K9"/>
    <x:mergeCell ref="S7:S9"/>
    <x:mergeCell ref="D4:AC4"/>
    <x:mergeCell ref="U7:W7"/>
    <x:mergeCell ref="U8:W8"/>
    <x:mergeCell ref="M7:M9"/>
    <x:mergeCell ref="AA7:AA9"/>
    <x:mergeCell ref="X8:Z8"/>
    <x:mergeCell ref="AB7:AB9"/>
    <x:mergeCell ref="B7:B9"/>
    <x:mergeCell ref="D7:D9"/>
    <x:mergeCell ref="E7:E9"/>
    <x:mergeCell ref="F7:F9"/>
    <x:mergeCell ref="G7:G9"/>
    <x:mergeCell ref="AF8:AH8"/>
    <x:mergeCell ref="AC7:AH7"/>
    <x:mergeCell ref="AZ7:BB7"/>
    <x:mergeCell ref="AZ8:BB8"/>
    <x:mergeCell ref="AL7:AN7"/>
    <x:mergeCell ref="AL8:AN8"/>
    <x:mergeCell ref="AV7:AX7"/>
    <x:mergeCell ref="AV8:AX8"/>
    <x:mergeCell ref="AI7:AK7"/>
    <x:mergeCell ref="AI8:AK8"/>
    <x:mergeCell ref="AQ7:AS8"/>
    <x:mergeCell ref="AU7:AU8"/>
    <x:mergeCell ref="AC8:AE8"/>
    <x:mergeCell ref="AC69:AE69"/>
    <x:mergeCell ref="AA68:AE68"/>
    <x:mergeCell ref="AA69:AA70"/>
    <x:mergeCell ref="AB69:AB70"/>
    <x:mergeCell ref="AL65:AO6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D8AE4B"/>
  </x:sheetPr>
  <x:sheetViews>
    <x:sheetView showGridLines="0" workbookViewId="0"/>
  </x:sheetViews>
  <x:sheetFormatPr defaultRowHeight="14.399999618530273"/>
  <x:cols>
    <x:col min="1" max="3" width="8.88671875" style="1" customWidth="0"/>
    <x:col min="4" max="4" width="22.5546875" style="1" customWidth="1"/>
    <x:col min="5" max="5" width="15.21875" style="535" customWidth="1"/>
    <x:col min="6" max="14" width="8.88671875" style="1" customWidth="0"/>
    <x:col min="15" max="15" width="18.109375" style="1" customWidth="1"/>
    <x:col min="16" max="16" width="10.6640625" style="1" customWidth="1"/>
    <x:col min="17" max="19" width="8.88671875" style="1" customWidth="0"/>
    <x:col min="20" max="20" width="7" style="1" customWidth="1"/>
    <x:col min="21" max="21" width="6" style="1" customWidth="1"/>
    <x:col min="22" max="22" width="5.44140625" style="1" customWidth="1"/>
    <x:col min="23" max="16384" width="8.88671875" style="1" customWidth="0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  <x:c r="S1" s="918"/>
      <x:c r="T1" s="918"/>
      <x:c r="U1" s="918"/>
      <x:c r="V1" s="918"/>
      <x:c r="W1" s="918"/>
      <x:c r="X1" s="918"/>
      <x:c r="Y1" s="918"/>
      <x:c r="Z1" s="918"/>
      <x:c r="AA1" s="918"/>
      <x:c r="AB1" s="918"/>
    </x:row>
    <x:row r="2" ht="22" customHeight="1">
      <x:c r="A2" s="918"/>
      <x:c r="B2" s="1697" t="s">
        <x:v>333</x:v>
      </x:c>
      <x:c r="C2" s="1697"/>
      <x:c r="D2" s="1697"/>
      <x:c r="E2" s="1697"/>
      <x:c r="F2" s="1697"/>
      <x:c r="G2" s="1697"/>
      <x:c r="H2" s="1697"/>
      <x:c r="I2" s="918"/>
      <x:c r="J2" s="918"/>
      <x:c r="K2" s="918"/>
      <x:c r="L2" s="918"/>
      <x:c r="M2" s="1697"/>
      <x:c r="N2" s="1697"/>
      <x:c r="O2" s="1697"/>
      <x:c r="P2" s="1697"/>
      <x:c r="Q2" s="1697"/>
      <x:c r="R2" s="1697"/>
      <x:c r="S2" s="1697"/>
      <x:c r="T2" s="1697" t="s">
        <x:v>334</x:v>
      </x:c>
      <x:c r="U2" s="1697"/>
      <x:c r="V2" s="1697"/>
      <x:c r="W2" s="1697" t="s">
        <x:v>335</x:v>
      </x:c>
      <x:c r="X2" s="1697"/>
      <x:c r="Y2" s="1697"/>
      <x:c r="Z2" s="1697"/>
      <x:c r="AA2" s="1697"/>
      <x:c r="AB2" s="1697"/>
    </x:row>
    <x:row r="3" ht="24" customHeight="1">
      <x:c r="A3" s="918"/>
      <x:c r="B3" s="1719" t="s">
        <x:v>72</x:v>
      </x:c>
      <x:c r="C3" s="1719" t="s">
        <x:v>336</x:v>
      </x:c>
      <x:c r="D3" s="1719" t="s">
        <x:v>337</x:v>
      </x:c>
      <x:c r="E3" s="1719" t="s">
        <x:v>338</x:v>
      </x:c>
      <x:c r="F3" s="1719" t="s">
        <x:v>339</x:v>
      </x:c>
      <x:c r="G3" s="1719" t="s">
        <x:v>340</x:v>
      </x:c>
      <x:c r="H3" s="1719" t="s">
        <x:v>77</x:v>
      </x:c>
      <x:c r="I3" s="918"/>
      <x:c r="J3" s="918"/>
      <x:c r="K3" s="918"/>
      <x:c r="L3" s="918"/>
      <x:c r="M3" s="1719" t="s">
        <x:v>72</x:v>
      </x:c>
      <x:c r="N3" s="1719" t="s">
        <x:v>336</x:v>
      </x:c>
      <x:c r="O3" s="1719" t="s">
        <x:v>337</x:v>
      </x:c>
      <x:c r="P3" s="1719" t="s">
        <x:v>338</x:v>
      </x:c>
      <x:c r="Q3" s="1719" t="s">
        <x:v>339</x:v>
      </x:c>
      <x:c r="R3" s="1719" t="s">
        <x:v>340</x:v>
      </x:c>
      <x:c r="S3" s="1719" t="s">
        <x:v>77</x:v>
      </x:c>
      <x:c r="T3" s="1719" t="s">
        <x:v>307</x:v>
      </x:c>
      <x:c r="U3" s="1719" t="s">
        <x:v>308</x:v>
      </x:c>
      <x:c r="V3" s="1719" t="s">
        <x:v>309</x:v>
      </x:c>
      <x:c r="W3" s="1719"/>
      <x:c r="X3" s="1719"/>
      <x:c r="Y3" s="1719"/>
      <x:c r="Z3" s="1719"/>
      <x:c r="AA3" s="1719"/>
      <x:c r="AB3" s="1719"/>
    </x:row>
    <x:row r="4">
      <x:c r="A4" s="918"/>
      <x:c r="B4" s="1018">
        <x:v>1</x:v>
      </x:c>
      <x:c r="C4" s="1018">
        <x:v>1</x:v>
      </x:c>
      <x:c r="D4" s="988" t="s">
        <x:v>341</x:v>
      </x:c>
      <x:c r="E4" s="986">
        <x:v>46265</x:v>
      </x:c>
      <x:c r="F4" s="1329">
        <x:v>1.0229999999999999</x:v>
      </x:c>
      <x:c r="G4" s="988">
        <x:v>0.31</x:v>
      </x:c>
      <x:c r="H4" s="988">
        <x:v>6.1559999999999997</x:v>
      </x:c>
      <x:c r="I4" s="918"/>
      <x:c r="J4" s="918"/>
      <x:c r="K4" s="918"/>
      <x:c r="L4" s="918"/>
      <x:c r="M4" s="1018">
        <x:v>1</x:v>
      </x:c>
      <x:c r="N4" s="1018">
        <x:v>1</x:v>
      </x:c>
      <x:c r="O4" s="988" t="s">
        <x:v>342</x:v>
      </x:c>
      <x:c r="P4" s="986">
        <x:v>46265</x:v>
      </x:c>
      <x:c r="Q4" s="988">
        <x:v>0.83</x:v>
      </x:c>
      <x:c r="R4" s="988">
        <x:v>0.45900000000000002</x:v>
      </x:c>
      <x:c r="S4" s="988">
        <x:v>4.7569999999999997</x:v>
      </x:c>
      <x:c r="T4" s="988"/>
      <x:c r="U4" s="988"/>
      <x:c r="V4" s="988"/>
      <x:c r="W4" s="918"/>
      <x:c r="X4" s="918"/>
      <x:c r="Y4" s="918"/>
      <x:c r="Z4" s="918"/>
      <x:c r="AA4" s="918"/>
      <x:c r="AB4" s="918"/>
    </x:row>
    <x:row r="5">
      <x:c r="A5" s="918"/>
      <x:c r="B5" s="1018">
        <x:v>2</x:v>
      </x:c>
      <x:c r="C5" s="1018">
        <x:v>1</x:v>
      </x:c>
      <x:c r="D5" s="988" t="s">
        <x:v>343</x:v>
      </x:c>
      <x:c r="E5" s="986">
        <x:v>46265</x:v>
      </x:c>
      <x:c r="F5" s="1329">
        <x:v>0.94899999999999995</x:v>
      </x:c>
      <x:c r="G5" s="988">
        <x:v>0.51300000000000001</x:v>
      </x:c>
      <x:c r="H5" s="988">
        <x:v>5.9560000000000004</x:v>
      </x:c>
      <x:c r="I5" s="918"/>
      <x:c r="J5" s="918"/>
      <x:c r="K5" s="918"/>
      <x:c r="L5" s="918"/>
      <x:c r="M5" s="1018">
        <x:v>2</x:v>
      </x:c>
      <x:c r="N5" s="1018">
        <x:v>1</x:v>
      </x:c>
      <x:c r="O5" s="988" t="s">
        <x:v>344</x:v>
      </x:c>
      <x:c r="P5" s="986">
        <x:v>46265</x:v>
      </x:c>
      <x:c r="Q5" s="988">
        <x:v>0.79200000000000004</x:v>
      </x:c>
      <x:c r="R5" s="988">
        <x:v>0.46</x:v>
      </x:c>
      <x:c r="S5" s="988">
        <x:v>4.9029999999999996</x:v>
      </x:c>
      <x:c r="T5" s="988"/>
      <x:c r="U5" s="988"/>
      <x:c r="V5" s="988"/>
      <x:c r="W5" s="918"/>
      <x:c r="X5" s="918"/>
      <x:c r="Y5" s="918"/>
      <x:c r="Z5" s="918"/>
      <x:c r="AA5" s="918"/>
      <x:c r="AB5" s="918"/>
    </x:row>
    <x:row r="6">
      <x:c r="A6" s="918"/>
      <x:c r="B6" s="1018">
        <x:v>3</x:v>
      </x:c>
      <x:c r="C6" s="1018">
        <x:v>1</x:v>
      </x:c>
      <x:c r="D6" s="988" t="s">
        <x:v>345</x:v>
      </x:c>
      <x:c r="E6" s="986">
        <x:v>46265</x:v>
      </x:c>
      <x:c r="F6" s="1329">
        <x:v>0.92900000000000005</x:v>
      </x:c>
      <x:c r="G6" s="988">
        <x:v>0.40699999999999997</x:v>
      </x:c>
      <x:c r="H6" s="988">
        <x:v>6.2169999999999996</x:v>
      </x:c>
      <x:c r="I6" s="1330" t="n">
        <x:f>AVERAGE(F4:F6)</x:f>
        <x:v>0.967</x:v>
      </x:c>
      <x:c r="J6" s="1330" t="n">
        <x:f t="shared" ref="J6:K6" si="0">AVERAGE(G4:G6)</x:f>
        <x:v>0.41</x:v>
      </x:c>
      <x:c r="K6" s="1330">
        <x:f t="shared" si="0"/>
        <x:v>6.1096666666666666</x:v>
      </x:c>
      <x:c r="L6" s="918"/>
      <x:c r="M6" s="1018">
        <x:v>3</x:v>
      </x:c>
      <x:c r="N6" s="1018">
        <x:v>1</x:v>
      </x:c>
      <x:c r="O6" s="988" t="s">
        <x:v>346</x:v>
      </x:c>
      <x:c r="P6" s="986">
        <x:v>46265</x:v>
      </x:c>
      <x:c r="Q6" s="988">
        <x:v>0.753</x:v>
      </x:c>
      <x:c r="R6" s="988">
        <x:v>0.58899999999999997</x:v>
      </x:c>
      <x:c r="S6" s="988">
        <x:v>6.61</x:v>
      </x:c>
      <x:c r="T6" s="988"/>
      <x:c r="U6" s="988"/>
      <x:c r="V6" s="988"/>
      <x:c r="W6" s="918"/>
      <x:c r="X6" s="918"/>
      <x:c r="Y6" s="918"/>
      <x:c r="Z6" s="918"/>
      <x:c r="AA6" s="918"/>
      <x:c r="AB6" s="918"/>
    </x:row>
    <x:row r="7">
      <x:c r="A7" s="918"/>
      <x:c r="B7" s="1018">
        <x:v>4</x:v>
      </x:c>
      <x:c r="C7" s="1018">
        <x:v>1</x:v>
      </x:c>
      <x:c r="D7" s="988" t="s">
        <x:v>347</x:v>
      </x:c>
      <x:c r="E7" s="986">
        <x:v>46265</x:v>
      </x:c>
      <x:c r="F7" s="1331">
        <x:v>0.64100000000000001</x:v>
      </x:c>
      <x:c r="G7" s="988">
        <x:v>0.55700000000000005</x:v>
      </x:c>
      <x:c r="H7" s="988">
        <x:v>7.72</x:v>
      </x:c>
      <x:c r="I7" s="918"/>
      <x:c r="J7" s="918"/>
      <x:c r="K7" s="918"/>
      <x:c r="L7" s="918"/>
      <x:c r="M7" s="1018">
        <x:v>4</x:v>
      </x:c>
      <x:c r="N7" s="1018">
        <x:v>1</x:v>
      </x:c>
      <x:c r="O7" s="988" t="s">
        <x:v>348</x:v>
      </x:c>
      <x:c r="P7" s="986">
        <x:v>46265</x:v>
      </x:c>
      <x:c r="Q7" s="988">
        <x:v>0.97</x:v>
      </x:c>
      <x:c r="R7" s="988">
        <x:v>0.38300000000000001</x:v>
      </x:c>
      <x:c r="S7" s="988">
        <x:v>7.6829999999999998</x:v>
      </x:c>
      <x:c r="T7" s="988"/>
      <x:c r="U7" s="988"/>
      <x:c r="V7" s="988"/>
      <x:c r="W7" s="918"/>
      <x:c r="X7" s="918"/>
      <x:c r="Y7" s="918"/>
      <x:c r="Z7" s="918"/>
      <x:c r="AA7" s="918"/>
      <x:c r="AB7" s="918"/>
    </x:row>
    <x:row r="8">
      <x:c r="A8" s="918"/>
      <x:c r="B8" s="1018">
        <x:v>5</x:v>
      </x:c>
      <x:c r="C8" s="1018">
        <x:v>1</x:v>
      </x:c>
      <x:c r="D8" s="988" t="s">
        <x:v>349</x:v>
      </x:c>
      <x:c r="E8" s="986">
        <x:v>46265</x:v>
      </x:c>
      <x:c r="F8" s="1331">
        <x:v>0.63700000000000001</x:v>
      </x:c>
      <x:c r="G8" s="988">
        <x:v>0.502</x:v>
      </x:c>
      <x:c r="H8" s="988">
        <x:v>7.51</x:v>
      </x:c>
      <x:c r="I8" s="918"/>
      <x:c r="J8" s="918"/>
      <x:c r="K8" s="918"/>
      <x:c r="L8" s="918"/>
      <x:c r="M8" s="1323">
        <x:v>5</x:v>
      </x:c>
      <x:c r="N8" s="1323">
        <x:v>1</x:v>
      </x:c>
      <x:c r="O8" s="1146" t="s">
        <x:v>350</x:v>
      </x:c>
      <x:c r="P8" s="1325">
        <x:v>46265</x:v>
      </x:c>
      <x:c r="Q8" s="1146">
        <x:v>1.123</x:v>
      </x:c>
      <x:c r="R8" s="1146">
        <x:v>0.28899999999999998</x:v>
      </x:c>
      <x:c r="S8" s="1146">
        <x:v>7.577</x:v>
      </x:c>
      <x:c r="T8" s="1214" t="n">
        <x:f>AVERAGE(Q4:Q8)</x:f>
        <x:v>0.8936</x:v>
      </x:c>
      <x:c r="U8" s="1214" t="n">
        <x:f t="shared" ref="U8:V8" si="1">AVERAGE(R4:R8)</x:f>
        <x:v>0.43600000000000005</x:v>
      </x:c>
      <x:c r="V8" s="1214">
        <x:f t="shared" si="1"/>
        <x:v>6.306</x:v>
      </x:c>
      <x:c r="W8" s="1212" t="n">
        <x:f>T8-I6</x:f>
        <x:v>-0.07340000000000002</x:v>
      </x:c>
      <x:c r="X8" s="1212" t="n">
        <x:f>U8-J6</x:f>
        <x:v>0.02600000000000008</x:v>
      </x:c>
      <x:c r="Y8" s="1212" t="n">
        <x:f t="shared" ref="Y8" si="2">V8-K6</x:f>
        <x:v>0.19633333333333347</x:v>
      </x:c>
      <x:c r="Z8" s="1144" t="n">
        <x:f>MEDIAN(Q4:Q8)</x:f>
        <x:v>0.83</x:v>
      </x:c>
      <x:c r="AA8" s="1144" t="n">
        <x:f t="shared" ref="AA8:AB8" si="3">MEDIAN(R4:R8)</x:f>
        <x:v>0.459</x:v>
      </x:c>
      <x:c r="AB8" s="1144">
        <x:f t="shared" si="3"/>
        <x:v>6.61</x:v>
      </x:c>
    </x:row>
    <x:row r="9">
      <x:c r="A9" s="918"/>
      <x:c r="B9" s="1018">
        <x:v>6</x:v>
      </x:c>
      <x:c r="C9" s="1018">
        <x:v>1</x:v>
      </x:c>
      <x:c r="D9" s="988" t="s">
        <x:v>351</x:v>
      </x:c>
      <x:c r="E9" s="986">
        <x:v>46265</x:v>
      </x:c>
      <x:c r="F9" s="1331">
        <x:v>0.54900000000000004</x:v>
      </x:c>
      <x:c r="G9" s="988">
        <x:v>0.52600000000000002</x:v>
      </x:c>
      <x:c r="H9" s="988">
        <x:v>7.64</x:v>
      </x:c>
      <x:c r="I9" s="918"/>
      <x:c r="J9" s="918"/>
      <x:c r="K9" s="918"/>
      <x:c r="L9" s="918"/>
      <x:c r="M9" s="1018">
        <x:v>6</x:v>
      </x:c>
      <x:c r="N9" s="1018">
        <x:v>1</x:v>
      </x:c>
      <x:c r="O9" s="988" t="s">
        <x:v>352</x:v>
      </x:c>
      <x:c r="P9" s="986">
        <x:v>46266</x:v>
      </x:c>
      <x:c r="Q9" s="988">
        <x:v>1.802</x:v>
      </x:c>
      <x:c r="R9" s="988">
        <x:v>1.216</x:v>
      </x:c>
      <x:c r="S9" s="988">
        <x:v>9.18</x:v>
      </x:c>
      <x:c r="T9" s="988"/>
      <x:c r="U9" s="988"/>
      <x:c r="V9" s="988"/>
      <x:c r="W9" s="918"/>
      <x:c r="X9" s="918"/>
      <x:c r="Y9" s="918"/>
      <x:c r="Z9" s="918"/>
      <x:c r="AA9" s="918"/>
      <x:c r="AB9" s="918"/>
    </x:row>
    <x:row r="10">
      <x:c r="A10" s="918"/>
      <x:c r="B10" s="1018">
        <x:v>7</x:v>
      </x:c>
      <x:c r="C10" s="1018">
        <x:v>1</x:v>
      </x:c>
      <x:c r="D10" s="988" t="s">
        <x:v>341</x:v>
      </x:c>
      <x:c r="E10" s="986">
        <x:v>46266</x:v>
      </x:c>
      <x:c r="F10" s="988">
        <x:v>0.64600000000000002</x:v>
      </x:c>
      <x:c r="G10" s="988">
        <x:v>0.68100000000000005</x:v>
      </x:c>
      <x:c r="H10" s="988">
        <x:v>7.62</x:v>
      </x:c>
      <x:c r="I10" s="918"/>
      <x:c r="J10" s="918"/>
      <x:c r="K10" s="918"/>
      <x:c r="L10" s="918"/>
      <x:c r="M10" s="1018">
        <x:v>7</x:v>
      </x:c>
      <x:c r="N10" s="1018">
        <x:v>1</x:v>
      </x:c>
      <x:c r="O10" s="988" t="s">
        <x:v>342</x:v>
      </x:c>
      <x:c r="P10" s="986">
        <x:v>46266</x:v>
      </x:c>
      <x:c r="Q10" s="988">
        <x:v>1.264</x:v>
      </x:c>
      <x:c r="R10" s="988">
        <x:v>1.1559999999999999</x:v>
      </x:c>
      <x:c r="S10" s="988">
        <x:v>12.08</x:v>
      </x:c>
      <x:c r="T10" s="988"/>
      <x:c r="U10" s="988"/>
      <x:c r="V10" s="988"/>
      <x:c r="W10" s="918"/>
      <x:c r="X10" s="918"/>
      <x:c r="Y10" s="918"/>
      <x:c r="Z10" s="918"/>
      <x:c r="AA10" s="918"/>
      <x:c r="AB10" s="918"/>
    </x:row>
    <x:row r="11">
      <x:c r="A11" s="918"/>
      <x:c r="B11" s="1018">
        <x:v>8</x:v>
      </x:c>
      <x:c r="C11" s="1018">
        <x:v>1</x:v>
      </x:c>
      <x:c r="D11" s="988" t="s">
        <x:v>343</x:v>
      </x:c>
      <x:c r="E11" s="986">
        <x:v>46266</x:v>
      </x:c>
      <x:c r="F11" s="988">
        <x:v>0.64500000000000002</x:v>
      </x:c>
      <x:c r="G11" s="988">
        <x:v>0.68700000000000006</x:v>
      </x:c>
      <x:c r="H11" s="988">
        <x:v>7.55</x:v>
      </x:c>
      <x:c r="I11" s="1330" t="n">
        <x:f>AVERAGE(F10:F12)</x:f>
        <x:v>0.6469999999999999</x:v>
      </x:c>
      <x:c r="J11" s="1330" t="n">
        <x:f t="shared" ref="J11:K11" si="4">AVERAGE(G10:G12)</x:f>
        <x:v>0.6743333333333333</x:v>
      </x:c>
      <x:c r="K11" s="1330">
        <x:f t="shared" si="4"/>
        <x:v>7.5333333333333341</x:v>
      </x:c>
      <x:c r="L11" s="918"/>
      <x:c r="M11" s="1018">
        <x:v>8</x:v>
      </x:c>
      <x:c r="N11" s="1018">
        <x:v>1</x:v>
      </x:c>
      <x:c r="O11" s="988" t="s">
        <x:v>344</x:v>
      </x:c>
      <x:c r="P11" s="986">
        <x:v>46266</x:v>
      </x:c>
      <x:c r="Q11" s="988">
        <x:v>0.75800000000000001</x:v>
      </x:c>
      <x:c r="R11" s="988">
        <x:v>0.94899999999999995</x:v>
      </x:c>
      <x:c r="S11" s="988">
        <x:v>7.46</x:v>
      </x:c>
      <x:c r="T11" s="988"/>
      <x:c r="U11" s="988"/>
      <x:c r="V11" s="988"/>
      <x:c r="W11" s="918"/>
      <x:c r="X11" s="918"/>
      <x:c r="Y11" s="918"/>
      <x:c r="Z11" s="918"/>
      <x:c r="AA11" s="918"/>
      <x:c r="AB11" s="918"/>
    </x:row>
    <x:row r="12">
      <x:c r="A12" s="918"/>
      <x:c r="B12" s="1018">
        <x:v>9</x:v>
      </x:c>
      <x:c r="C12" s="1018">
        <x:v>1</x:v>
      </x:c>
      <x:c r="D12" s="988" t="s">
        <x:v>345</x:v>
      </x:c>
      <x:c r="E12" s="986">
        <x:v>46266</x:v>
      </x:c>
      <x:c r="F12" s="988">
        <x:v>0.65</x:v>
      </x:c>
      <x:c r="G12" s="988">
        <x:v>0.65500000000000003</x:v>
      </x:c>
      <x:c r="H12" s="988">
        <x:v>7.43</x:v>
      </x:c>
      <x:c r="I12" s="918"/>
      <x:c r="J12" s="918"/>
      <x:c r="K12" s="918"/>
      <x:c r="L12" s="918"/>
      <x:c r="M12" s="1018">
        <x:v>9</x:v>
      </x:c>
      <x:c r="N12" s="1018">
        <x:v>1</x:v>
      </x:c>
      <x:c r="O12" s="988" t="s">
        <x:v>346</x:v>
      </x:c>
      <x:c r="P12" s="986">
        <x:v>46266</x:v>
      </x:c>
      <x:c r="Q12" s="988">
        <x:v>0.77700000000000002</x:v>
      </x:c>
      <x:c r="R12" s="988">
        <x:v>0.77500000000000002</x:v>
      </x:c>
      <x:c r="S12" s="988">
        <x:v>7.2</x:v>
      </x:c>
      <x:c r="T12" s="988"/>
      <x:c r="U12" s="988"/>
      <x:c r="V12" s="988"/>
      <x:c r="W12" s="918"/>
      <x:c r="X12" s="918"/>
      <x:c r="Y12" s="918"/>
      <x:c r="Z12" s="918"/>
      <x:c r="AA12" s="918"/>
      <x:c r="AB12" s="918"/>
    </x:row>
    <x:row r="13">
      <x:c r="A13" s="918"/>
      <x:c r="B13" s="1018">
        <x:v>10</x:v>
      </x:c>
      <x:c r="C13" s="1018">
        <x:v>1</x:v>
      </x:c>
      <x:c r="D13" s="988" t="s">
        <x:v>347</x:v>
      </x:c>
      <x:c r="E13" s="986">
        <x:v>46266</x:v>
      </x:c>
      <x:c r="F13" s="988">
        <x:v>0.64100000000000001</x:v>
      </x:c>
      <x:c r="G13" s="988">
        <x:v>0.55700000000000005</x:v>
      </x:c>
      <x:c r="H13" s="988">
        <x:v>7.72</x:v>
      </x:c>
      <x:c r="I13" s="918"/>
      <x:c r="J13" s="918"/>
      <x:c r="K13" s="918"/>
      <x:c r="L13" s="918"/>
      <x:c r="M13" s="1323">
        <x:v>10</x:v>
      </x:c>
      <x:c r="N13" s="1323">
        <x:v>1</x:v>
      </x:c>
      <x:c r="O13" s="1146" t="s">
        <x:v>350</x:v>
      </x:c>
      <x:c r="P13" s="1325">
        <x:v>46266</x:v>
      </x:c>
      <x:c r="Q13" s="1146">
        <x:v>0.73699999999999999</x:v>
      </x:c>
      <x:c r="R13" s="1146">
        <x:v>0.81499999999999995</x:v>
      </x:c>
      <x:c r="S13" s="1146">
        <x:v>7.21</x:v>
      </x:c>
      <x:c r="T13" s="1214" t="n">
        <x:f>AVERAGE(Q9:Q13)</x:f>
        <x:v>1.0676</x:v>
      </x:c>
      <x:c r="U13" s="1214" t="n">
        <x:f t="shared" ref="U13:V13" si="5">AVERAGE(R9:R13)</x:f>
        <x:v>0.9822</x:v>
      </x:c>
      <x:c r="V13" s="1214">
        <x:f t="shared" si="5"/>
        <x:v>8.6260000000000012</x:v>
      </x:c>
      <x:c r="W13" s="1212" t="n">
        <x:f>I11-T13</x:f>
        <x:v>-0.4206000000000002</x:v>
      </x:c>
      <x:c r="X13" s="1212" t="n">
        <x:f t="shared" ref="X13:Y13" si="6">J11-U13</x:f>
        <x:v>-0.3078666666666666</x:v>
      </x:c>
      <x:c r="Y13" s="1212">
        <x:f t="shared" si="6"/>
        <x:v>-1.0926666666666671</x:v>
      </x:c>
      <x:c r="Z13" s="1144" t="n">
        <x:f>MEDIAN(Q9:Q13)</x:f>
        <x:v>0.777</x:v>
      </x:c>
      <x:c r="AA13" s="1144" t="n">
        <x:f t="shared" ref="AA13:AB13" si="7">MEDIAN(R9:R13)</x:f>
        <x:v>0.949</x:v>
      </x:c>
      <x:c r="AB13" s="1144">
        <x:f t="shared" si="7"/>
        <x:v>7.46</x:v>
      </x:c>
    </x:row>
    <x:row r="14">
      <x:c r="A14" s="918"/>
      <x:c r="B14" s="1018">
        <x:v>11</x:v>
      </x:c>
      <x:c r="C14" s="1018">
        <x:v>1</x:v>
      </x:c>
      <x:c r="D14" s="988" t="s">
        <x:v>349</x:v>
      </x:c>
      <x:c r="E14" s="986">
        <x:v>46266</x:v>
      </x:c>
      <x:c r="F14" s="988">
        <x:v>0.63700000000000001</x:v>
      </x:c>
      <x:c r="G14" s="988">
        <x:v>0.502</x:v>
      </x:c>
      <x:c r="H14" s="988">
        <x:v>7.51</x:v>
      </x:c>
      <x:c r="I14" s="918"/>
      <x:c r="J14" s="918"/>
      <x:c r="K14" s="918"/>
      <x:c r="L14" s="918"/>
      <x:c r="M14" s="1018">
        <x:v>11</x:v>
      </x:c>
      <x:c r="N14" s="1018">
        <x:v>1</x:v>
      </x:c>
      <x:c r="O14" s="988" t="s">
        <x:v>353</x:v>
      </x:c>
      <x:c r="P14" s="986">
        <x:v>46267</x:v>
      </x:c>
      <x:c r="Q14" s="988">
        <x:v>0.94899999999999995</x:v>
      </x:c>
      <x:c r="R14" s="988">
        <x:v>0.79</x:v>
      </x:c>
      <x:c r="S14" s="988">
        <x:v>8.75</x:v>
      </x:c>
      <x:c r="T14" s="988"/>
      <x:c r="U14" s="988"/>
      <x:c r="V14" s="988"/>
      <x:c r="W14" s="918"/>
      <x:c r="X14" s="918"/>
      <x:c r="Y14" s="918"/>
      <x:c r="Z14" s="918"/>
      <x:c r="AA14" s="918"/>
      <x:c r="AB14" s="918"/>
    </x:row>
    <x:row r="15">
      <x:c r="A15" s="918"/>
      <x:c r="B15" s="1018">
        <x:v>12</x:v>
      </x:c>
      <x:c r="C15" s="1018">
        <x:v>1</x:v>
      </x:c>
      <x:c r="D15" s="988" t="s">
        <x:v>351</x:v>
      </x:c>
      <x:c r="E15" s="986">
        <x:v>46266</x:v>
      </x:c>
      <x:c r="F15" s="988">
        <x:v>0.54900000000000004</x:v>
      </x:c>
      <x:c r="G15" s="988">
        <x:v>0.52600000000000002</x:v>
      </x:c>
      <x:c r="H15" s="988">
        <x:v>7.64</x:v>
      </x:c>
      <x:c r="I15" s="918"/>
      <x:c r="J15" s="918"/>
      <x:c r="K15" s="918"/>
      <x:c r="L15" s="918"/>
      <x:c r="M15" s="1018">
        <x:v>12</x:v>
      </x:c>
      <x:c r="N15" s="1018">
        <x:v>1</x:v>
      </x:c>
      <x:c r="O15" s="988" t="s">
        <x:v>354</x:v>
      </x:c>
      <x:c r="P15" s="986">
        <x:v>46267</x:v>
      </x:c>
      <x:c r="Q15" s="988">
        <x:v>0.97099999999999997</x:v>
      </x:c>
      <x:c r="R15" s="988">
        <x:v>0.6</x:v>
      </x:c>
      <x:c r="S15" s="988">
        <x:v>7.56</x:v>
      </x:c>
      <x:c r="T15" s="988"/>
      <x:c r="U15" s="988"/>
      <x:c r="V15" s="988"/>
      <x:c r="W15" s="918"/>
      <x:c r="X15" s="918"/>
      <x:c r="Y15" s="918"/>
      <x:c r="Z15" s="918"/>
      <x:c r="AA15" s="918"/>
      <x:c r="AB15" s="918"/>
    </x:row>
    <x:row r="16">
      <x:c r="A16" s="918"/>
      <x:c r="B16" s="1018">
        <x:v>13</x:v>
      </x:c>
      <x:c r="C16" s="1018">
        <x:v>2</x:v>
      </x:c>
      <x:c r="D16" s="988" t="s">
        <x:v>341</x:v>
      </x:c>
      <x:c r="E16" s="986">
        <x:v>46267</x:v>
      </x:c>
      <x:c r="F16" s="988">
        <x:v>0.66</x:v>
      </x:c>
      <x:c r="G16" s="988">
        <x:v>0.32</x:v>
      </x:c>
      <x:c r="H16" s="988">
        <x:v>9.6300000000000008</x:v>
      </x:c>
      <x:c r="I16" s="918"/>
      <x:c r="J16" s="918"/>
      <x:c r="K16" s="918"/>
      <x:c r="L16" s="918"/>
      <x:c r="M16" s="1018">
        <x:v>13</x:v>
      </x:c>
      <x:c r="N16" s="1018">
        <x:v>2</x:v>
      </x:c>
      <x:c r="O16" s="988" t="s">
        <x:v>355</x:v>
      </x:c>
      <x:c r="P16" s="986">
        <x:v>46267</x:v>
      </x:c>
      <x:c r="Q16" s="988">
        <x:v>0.98799999999999999</x:v>
      </x:c>
      <x:c r="R16" s="988">
        <x:v>0.65</x:v>
      </x:c>
      <x:c r="S16" s="988">
        <x:v>8.44</x:v>
      </x:c>
      <x:c r="T16" s="988"/>
      <x:c r="U16" s="988"/>
      <x:c r="V16" s="988"/>
      <x:c r="W16" s="918"/>
      <x:c r="X16" s="918"/>
      <x:c r="Y16" s="918"/>
      <x:c r="Z16" s="918"/>
      <x:c r="AA16" s="918"/>
      <x:c r="AB16" s="918"/>
    </x:row>
    <x:row r="17">
      <x:c r="A17" s="918"/>
      <x:c r="B17" s="1018">
        <x:v>14</x:v>
      </x:c>
      <x:c r="C17" s="1018">
        <x:v>2</x:v>
      </x:c>
      <x:c r="D17" s="988" t="s">
        <x:v>343</x:v>
      </x:c>
      <x:c r="E17" s="986">
        <x:v>46267</x:v>
      </x:c>
      <x:c r="F17" s="988">
        <x:v>0.82399999999999995</x:v>
      </x:c>
      <x:c r="G17" s="988">
        <x:v>0.67</x:v>
      </x:c>
      <x:c r="H17" s="988">
        <x:v>9.7899999999999991</x:v>
      </x:c>
      <x:c r="I17" s="918"/>
      <x:c r="J17" s="918"/>
      <x:c r="K17" s="918"/>
      <x:c r="L17" s="918"/>
      <x:c r="M17" s="1018">
        <x:v>14</x:v>
      </x:c>
      <x:c r="N17" s="1018">
        <x:v>2</x:v>
      </x:c>
      <x:c r="O17" s="988" t="s">
        <x:v>356</x:v>
      </x:c>
      <x:c r="P17" s="986">
        <x:v>46267</x:v>
      </x:c>
      <x:c r="Q17" s="988">
        <x:v>1.014</x:v>
      </x:c>
      <x:c r="R17" s="988">
        <x:v>0.43</x:v>
      </x:c>
      <x:c r="S17" s="988">
        <x:v>9.0399999999999991</x:v>
      </x:c>
      <x:c r="T17" s="988"/>
      <x:c r="U17" s="988"/>
      <x:c r="V17" s="988"/>
      <x:c r="W17" s="918"/>
      <x:c r="X17" s="918"/>
      <x:c r="Y17" s="918"/>
      <x:c r="Z17" s="918"/>
      <x:c r="AA17" s="918"/>
      <x:c r="AB17" s="918"/>
    </x:row>
    <x:row r="18">
      <x:c r="A18" s="918"/>
      <x:c r="B18" s="1018">
        <x:v>15</x:v>
      </x:c>
      <x:c r="C18" s="1018">
        <x:v>2</x:v>
      </x:c>
      <x:c r="D18" s="988" t="s">
        <x:v>345</x:v>
      </x:c>
      <x:c r="E18" s="986">
        <x:v>46267</x:v>
      </x:c>
      <x:c r="F18" s="988">
        <x:v>0.75</x:v>
      </x:c>
      <x:c r="G18" s="988">
        <x:v>0.78</x:v>
      </x:c>
      <x:c r="H18" s="988">
        <x:v>10.1</x:v>
      </x:c>
      <x:c r="I18" s="1330" t="n">
        <x:f>AVERAGE(F16:F18)</x:f>
        <x:v>0.7446666666666667</x:v>
      </x:c>
      <x:c r="J18" s="1330" t="n">
        <x:f t="shared" ref="J18:K18" si="8">AVERAGE(G16:G18)</x:f>
        <x:v>0.59</x:v>
      </x:c>
      <x:c r="K18" s="1330">
        <x:f t="shared" si="8"/>
        <x:v>9.8400000000000016</x:v>
      </x:c>
      <x:c r="L18" s="918"/>
      <x:c r="M18" s="1323">
        <x:v>15</x:v>
      </x:c>
      <x:c r="N18" s="1323">
        <x:v>2</x:v>
      </x:c>
      <x:c r="O18" s="1146" t="s">
        <x:v>350</x:v>
      </x:c>
      <x:c r="P18" s="1325">
        <x:v>46267</x:v>
      </x:c>
      <x:c r="Q18" s="1146">
        <x:v>0.95899999999999996</x:v>
      </x:c>
      <x:c r="R18" s="1146">
        <x:v>0.62</x:v>
      </x:c>
      <x:c r="S18" s="1146">
        <x:v>8.31</x:v>
      </x:c>
      <x:c r="T18" s="988" t="n">
        <x:f>AVERAGE(Q14:Q18)</x:f>
        <x:v>0.9761999999999998</x:v>
      </x:c>
      <x:c r="U18" s="988" t="n">
        <x:f t="shared" ref="U18:V18" si="9">AVERAGE(R14:R18)</x:f>
        <x:v>0.6180000000000001</x:v>
      </x:c>
      <x:c r="V18" s="988">
        <x:f t="shared" si="9"/>
        <x:v>8.42</x:v>
      </x:c>
      <x:c r="W18" s="1211" t="n">
        <x:f>I18-T18</x:f>
        <x:v>-0.23153333333333315</x:v>
      </x:c>
      <x:c r="X18" s="1211" t="n">
        <x:f t="shared" ref="X18:Y18" si="10">J18-U18</x:f>
        <x:v>-0.028000000000000136</x:v>
      </x:c>
      <x:c r="Y18" s="1211">
        <x:f t="shared" si="10"/>
        <x:v>1.4200000000000017</x:v>
      </x:c>
      <x:c r="Z18" s="1211" t="n">
        <x:f>MEDIAN(Q14:Q17)</x:f>
        <x:v>0.9795</x:v>
      </x:c>
      <x:c r="AA18" s="1211" t="n">
        <x:f t="shared" ref="AA18:AB18" si="11">MEDIAN(R14:R17)</x:f>
        <x:v>0.625</x:v>
      </x:c>
      <x:c r="AB18" s="1211">
        <x:f t="shared" si="11"/>
        <x:v>8.5949999999999989</x:v>
      </x:c>
    </x:row>
    <x:row r="19">
      <x:c r="A19" s="918"/>
      <x:c r="B19" s="1018">
        <x:v>16</x:v>
      </x:c>
      <x:c r="C19" s="1018">
        <x:v>2</x:v>
      </x:c>
      <x:c r="D19" s="988" t="s">
        <x:v>347</x:v>
      </x:c>
      <x:c r="E19" s="986">
        <x:v>46267</x:v>
      </x:c>
      <x:c r="F19" s="1332">
        <x:v>0.63200000000000001</x:v>
      </x:c>
      <x:c r="G19" s="1333">
        <x:v>1.103</x:v>
      </x:c>
      <x:c r="H19" s="1333">
        <x:v>9.26</x:v>
      </x:c>
      <x:c r="I19" s="918"/>
      <x:c r="J19" s="918"/>
      <x:c r="K19" s="918"/>
      <x:c r="L19" s="918"/>
      <x:c r="M19" s="1018">
        <x:v>16</x:v>
      </x:c>
      <x:c r="N19" s="1018">
        <x:v>2</x:v>
      </x:c>
      <x:c r="O19" s="988" t="s">
        <x:v>344</x:v>
      </x:c>
      <x:c r="P19" s="986">
        <x:v>46268</x:v>
      </x:c>
      <x:c r="Q19" s="988">
        <x:v>0.82</x:v>
      </x:c>
      <x:c r="R19" s="988">
        <x:v>0.65</x:v>
      </x:c>
      <x:c r="S19" s="988">
        <x:v>6.55</x:v>
      </x:c>
      <x:c r="T19" s="988"/>
      <x:c r="U19" s="988"/>
      <x:c r="V19" s="988"/>
      <x:c r="W19" s="918"/>
      <x:c r="X19" s="918"/>
      <x:c r="Y19" s="918"/>
      <x:c r="Z19" s="918"/>
      <x:c r="AA19" s="918"/>
      <x:c r="AB19" s="918"/>
    </x:row>
    <x:row r="20">
      <x:c r="A20" s="918"/>
      <x:c r="B20" s="1018">
        <x:v>17</x:v>
      </x:c>
      <x:c r="C20" s="1018">
        <x:v>2</x:v>
      </x:c>
      <x:c r="D20" s="988" t="s">
        <x:v>349</x:v>
      </x:c>
      <x:c r="E20" s="986">
        <x:v>46267</x:v>
      </x:c>
      <x:c r="F20" s="1333">
        <x:v>0.63100000000000001</x:v>
      </x:c>
      <x:c r="G20" s="1333">
        <x:v>1.008</x:v>
      </x:c>
      <x:c r="H20" s="1333">
        <x:v>9.24</x:v>
      </x:c>
      <x:c r="I20" s="918"/>
      <x:c r="J20" s="918"/>
      <x:c r="K20" s="918"/>
      <x:c r="L20" s="918"/>
      <x:c r="M20" s="1018">
        <x:v>17</x:v>
      </x:c>
      <x:c r="N20" s="1018">
        <x:v>2</x:v>
      </x:c>
      <x:c r="O20" s="988" t="s">
        <x:v>346</x:v>
      </x:c>
      <x:c r="P20" s="986">
        <x:v>46268</x:v>
      </x:c>
      <x:c r="Q20" s="988">
        <x:v>0.80900000000000005</x:v>
      </x:c>
      <x:c r="R20" s="988">
        <x:v>0.66</x:v>
      </x:c>
      <x:c r="S20" s="988">
        <x:v>6.62</x:v>
      </x:c>
      <x:c r="T20" s="988"/>
      <x:c r="U20" s="988"/>
      <x:c r="V20" s="988"/>
      <x:c r="W20" s="918"/>
      <x:c r="X20" s="918"/>
      <x:c r="Y20" s="918"/>
      <x:c r="Z20" s="918"/>
      <x:c r="AA20" s="918"/>
      <x:c r="AB20" s="918"/>
    </x:row>
    <x:row r="21">
      <x:c r="A21" s="918"/>
      <x:c r="B21" s="1018">
        <x:v>18</x:v>
      </x:c>
      <x:c r="C21" s="1018">
        <x:v>2</x:v>
      </x:c>
      <x:c r="D21" s="988" t="s">
        <x:v>351</x:v>
      </x:c>
      <x:c r="E21" s="986">
        <x:v>46267</x:v>
      </x:c>
      <x:c r="F21" s="1333">
        <x:v>0.67500000000000004</x:v>
      </x:c>
      <x:c r="G21" s="1333">
        <x:v>1.089</x:v>
      </x:c>
      <x:c r="H21" s="1333">
        <x:v>9.27</x:v>
      </x:c>
      <x:c r="I21" s="918"/>
      <x:c r="J21" s="918"/>
      <x:c r="K21" s="918"/>
      <x:c r="L21" s="918"/>
      <x:c r="M21" s="1323">
        <x:v>18</x:v>
      </x:c>
      <x:c r="N21" s="1323">
        <x:v>2</x:v>
      </x:c>
      <x:c r="O21" s="1146" t="s">
        <x:v>350</x:v>
      </x:c>
      <x:c r="P21" s="1325">
        <x:v>46268</x:v>
      </x:c>
      <x:c r="Q21" s="1146">
        <x:v>0.76400000000000001</x:v>
      </x:c>
      <x:c r="R21" s="1146">
        <x:v>0.67</x:v>
      </x:c>
      <x:c r="S21" s="1146">
        <x:v>7.17</x:v>
      </x:c>
      <x:c r="T21" s="1334" t="n">
        <x:f>AVERAGE(Q19:Q21)</x:f>
        <x:v>0.7976666666666666</x:v>
      </x:c>
      <x:c r="U21" s="1334" t="n">
        <x:f t="shared" ref="U21:V21" si="12">AVERAGE(R19:R21)</x:f>
        <x:v>0.66</x:v>
      </x:c>
      <x:c r="V21" s="1334">
        <x:f t="shared" si="12"/>
        <x:v>6.78</x:v>
      </x:c>
      <x:c r="W21" s="1212" t="n">
        <x:f>T21-I24</x:f>
        <x:v>0.1363333333333333</x:v>
      </x:c>
      <x:c r="X21" s="1212" t="n">
        <x:f t="shared" ref="X21:Y21" si="13">U21-J24</x:f>
        <x:v>-0.06333333333333324</x:v>
      </x:c>
      <x:c r="Y21" s="1212">
        <x:f t="shared" si="13"/>
        <x:v>-1.2766666666666664</x:v>
      </x:c>
      <x:c r="Z21" s="1144" t="n">
        <x:f>MEDIAN(Q19:Q21)</x:f>
        <x:v>0.809</x:v>
      </x:c>
      <x:c r="AA21" s="1144" t="n">
        <x:f t="shared" ref="AA21:AB21" si="14">MEDIAN(R19:R21)</x:f>
        <x:v>0.66</x:v>
      </x:c>
      <x:c r="AB21" s="1144">
        <x:f t="shared" si="14"/>
        <x:v>6.62</x:v>
      </x:c>
    </x:row>
    <x:row r="22">
      <x:c r="A22" s="918"/>
      <x:c r="B22" s="1018">
        <x:v>19</x:v>
      </x:c>
      <x:c r="C22" s="1018">
        <x:v>2</x:v>
      </x:c>
      <x:c r="D22" s="988" t="s">
        <x:v>341</x:v>
      </x:c>
      <x:c r="E22" s="986">
        <x:v>46268</x:v>
      </x:c>
      <x:c r="F22" s="988">
        <x:v>0.66800000000000004</x:v>
      </x:c>
      <x:c r="G22" s="988">
        <x:v>0.61</x:v>
      </x:c>
      <x:c r="H22" s="988">
        <x:v>8.17</x:v>
      </x:c>
      <x:c r="I22" s="918"/>
      <x:c r="J22" s="918"/>
      <x:c r="K22" s="918"/>
      <x:c r="L22" s="918"/>
      <x:c r="M22" s="1018">
        <x:v>19</x:v>
      </x:c>
      <x:c r="N22" s="1018">
        <x:v>3</x:v>
      </x:c>
      <x:c r="O22" s="988" t="s">
        <x:v>352</x:v>
      </x:c>
      <x:c r="P22" s="986">
        <x:v>46271</x:v>
      </x:c>
      <x:c r="Q22" s="988">
        <x:v>1.0609999999999999</x:v>
      </x:c>
      <x:c r="R22" s="988">
        <x:v>0.73</x:v>
      </x:c>
      <x:c r="S22" s="988">
        <x:v>8.8699999999999992</x:v>
      </x:c>
      <x:c r="T22" s="918"/>
      <x:c r="U22" s="918"/>
      <x:c r="V22" s="918"/>
      <x:c r="W22" s="918"/>
      <x:c r="X22" s="918"/>
      <x:c r="Y22" s="918"/>
      <x:c r="Z22" s="918"/>
      <x:c r="AA22" s="918"/>
      <x:c r="AB22" s="918"/>
    </x:row>
    <x:row r="23">
      <x:c r="A23" s="918"/>
      <x:c r="B23" s="1018">
        <x:v>20</x:v>
      </x:c>
      <x:c r="C23" s="1018">
        <x:v>2</x:v>
      </x:c>
      <x:c r="D23" s="988" t="s">
        <x:v>343</x:v>
      </x:c>
      <x:c r="E23" s="986">
        <x:v>46268</x:v>
      </x:c>
      <x:c r="F23" s="988">
        <x:v>0.59399999999999997</x:v>
      </x:c>
      <x:c r="G23" s="988">
        <x:v>0.71</x:v>
      </x:c>
      <x:c r="H23" s="988">
        <x:v>7.54</x:v>
      </x:c>
      <x:c r="I23" s="918"/>
      <x:c r="J23" s="918"/>
      <x:c r="K23" s="918"/>
      <x:c r="L23" s="918"/>
      <x:c r="M23" s="1018">
        <x:v>20</x:v>
      </x:c>
      <x:c r="N23" s="1018">
        <x:v>3</x:v>
      </x:c>
      <x:c r="O23" s="988" t="s">
        <x:v>342</x:v>
      </x:c>
      <x:c r="P23" s="986">
        <x:v>46271</x:v>
      </x:c>
      <x:c r="Q23" s="988">
        <x:v>0.90900000000000003</x:v>
      </x:c>
      <x:c r="R23" s="988">
        <x:v>0.77</x:v>
      </x:c>
      <x:c r="S23" s="988">
        <x:v>9.69</x:v>
      </x:c>
      <x:c r="T23" s="918"/>
      <x:c r="U23" s="918"/>
      <x:c r="V23" s="918"/>
      <x:c r="W23" s="918"/>
      <x:c r="X23" s="918"/>
      <x:c r="Y23" s="918"/>
      <x:c r="Z23" s="918"/>
      <x:c r="AA23" s="918"/>
      <x:c r="AB23" s="918"/>
    </x:row>
    <x:row r="24">
      <x:c r="A24" s="918"/>
      <x:c r="B24" s="1018">
        <x:v>21</x:v>
      </x:c>
      <x:c r="C24" s="1018">
        <x:v>2</x:v>
      </x:c>
      <x:c r="D24" s="988" t="s">
        <x:v>345</x:v>
      </x:c>
      <x:c r="E24" s="986">
        <x:v>46268</x:v>
      </x:c>
      <x:c r="F24" s="988">
        <x:v>0.72199999999999998</x:v>
      </x:c>
      <x:c r="G24" s="988">
        <x:v>0.85</x:v>
      </x:c>
      <x:c r="H24" s="988">
        <x:v>8.4600000000000009</x:v>
      </x:c>
      <x:c r="I24" s="1330" t="n">
        <x:f>AVERAGE(F22:F24)</x:f>
        <x:v>0.6613333333333333</x:v>
      </x:c>
      <x:c r="J24" s="1330" t="n">
        <x:f t="shared" ref="J24:K24" si="15">AVERAGE(G22:G24)</x:f>
        <x:v>0.7233333333333333</x:v>
      </x:c>
      <x:c r="K24" s="1330">
        <x:f t="shared" si="15"/>
        <x:v>8.0566666666666666</x:v>
      </x:c>
      <x:c r="L24" s="918"/>
      <x:c r="M24" s="1018">
        <x:v>21</x:v>
      </x:c>
      <x:c r="N24" s="1018">
        <x:v>3</x:v>
      </x:c>
      <x:c r="O24" s="988" t="s">
        <x:v>344</x:v>
      </x:c>
      <x:c r="P24" s="986">
        <x:v>46271</x:v>
      </x:c>
      <x:c r="Q24" s="988">
        <x:v>0.84799999999999998</x:v>
      </x:c>
      <x:c r="R24" s="988">
        <x:v>0.66</x:v>
      </x:c>
      <x:c r="S24" s="988">
        <x:v>8.73</x:v>
      </x:c>
      <x:c r="T24" s="918"/>
      <x:c r="U24" s="918"/>
      <x:c r="V24" s="918"/>
      <x:c r="W24" s="918"/>
      <x:c r="X24" s="918"/>
      <x:c r="Y24" s="918"/>
      <x:c r="Z24" s="918"/>
      <x:c r="AA24" s="918"/>
      <x:c r="AB24" s="918"/>
    </x:row>
    <x:row r="25">
      <x:c r="A25" s="918"/>
      <x:c r="B25" s="1018">
        <x:v>22</x:v>
      </x:c>
      <x:c r="C25" s="1018">
        <x:v>3</x:v>
      </x:c>
      <x:c r="D25" s="988" t="s">
        <x:v>347</x:v>
      </x:c>
      <x:c r="E25" s="986">
        <x:v>46270</x:v>
      </x:c>
      <x:c r="F25" s="988">
        <x:v>1.0980000000000001</x:v>
      </x:c>
      <x:c r="G25" s="988">
        <x:v>0.82</x:v>
      </x:c>
      <x:c r="H25" s="988">
        <x:v>8.17</x:v>
      </x:c>
      <x:c r="I25" s="918"/>
      <x:c r="J25" s="918"/>
      <x:c r="K25" s="918"/>
      <x:c r="L25" s="918"/>
      <x:c r="M25" s="1018">
        <x:v>21</x:v>
      </x:c>
      <x:c r="N25" s="1018">
        <x:v>3</x:v>
      </x:c>
      <x:c r="O25" s="988" t="s">
        <x:v>348</x:v>
      </x:c>
      <x:c r="P25" s="986">
        <x:v>46271</x:v>
      </x:c>
      <x:c r="Q25" s="988">
        <x:v>0.83</x:v>
      </x:c>
      <x:c r="R25" s="988">
        <x:v>0.53</x:v>
      </x:c>
      <x:c r="S25" s="988">
        <x:v>8.7200000000000006</x:v>
      </x:c>
      <x:c r="T25" s="918"/>
      <x:c r="U25" s="918"/>
      <x:c r="V25" s="918"/>
      <x:c r="W25" s="918"/>
      <x:c r="X25" s="918"/>
      <x:c r="Y25" s="918"/>
      <x:c r="Z25" s="918"/>
      <x:c r="AA25" s="918"/>
      <x:c r="AB25" s="918"/>
    </x:row>
    <x:row r="26">
      <x:c r="A26" s="918"/>
      <x:c r="B26" s="1018">
        <x:v>23</x:v>
      </x:c>
      <x:c r="C26" s="1018">
        <x:v>3</x:v>
      </x:c>
      <x:c r="D26" s="988" t="s">
        <x:v>349</x:v>
      </x:c>
      <x:c r="E26" s="986">
        <x:v>46270</x:v>
      </x:c>
      <x:c r="F26" s="988">
        <x:v>1.0880000000000001</x:v>
      </x:c>
      <x:c r="G26" s="988">
        <x:v>0.75</x:v>
      </x:c>
      <x:c r="H26" s="988">
        <x:v>8.1</x:v>
      </x:c>
      <x:c r="I26" s="918"/>
      <x:c r="J26" s="918"/>
      <x:c r="K26" s="918"/>
      <x:c r="L26" s="918"/>
      <x:c r="M26" s="1323">
        <x:v>21</x:v>
      </x:c>
      <x:c r="N26" s="1323">
        <x:v>3</x:v>
      </x:c>
      <x:c r="O26" s="1146" t="s">
        <x:v>350</x:v>
      </x:c>
      <x:c r="P26" s="1325">
        <x:v>46271</x:v>
      </x:c>
      <x:c r="Q26" s="1146">
        <x:v>1.1679999999999999</x:v>
      </x:c>
      <x:c r="R26" s="1146">
        <x:v>0.83</x:v>
      </x:c>
      <x:c r="S26" s="1146">
        <x:v>9.84</x:v>
      </x:c>
      <x:c r="T26" s="918"/>
      <x:c r="U26" s="918"/>
      <x:c r="V26" s="918"/>
      <x:c r="W26" s="918"/>
      <x:c r="X26" s="918"/>
      <x:c r="Y26" s="918"/>
      <x:c r="Z26" s="918"/>
      <x:c r="AA26" s="918"/>
      <x:c r="AB26" s="918"/>
    </x:row>
    <x:row r="27">
      <x:c r="A27" s="918"/>
      <x:c r="B27" s="1018">
        <x:v>24</x:v>
      </x:c>
      <x:c r="C27" s="1018">
        <x:v>3</x:v>
      </x:c>
      <x:c r="D27" s="988" t="s">
        <x:v>351</x:v>
      </x:c>
      <x:c r="E27" s="986">
        <x:v>46270</x:v>
      </x:c>
      <x:c r="F27" s="988">
        <x:v>1.075</x:v>
      </x:c>
      <x:c r="G27" s="988">
        <x:v>0.75</x:v>
      </x:c>
      <x:c r="H27" s="988">
        <x:v>8.08</x:v>
      </x:c>
      <x:c r="I27" s="918"/>
      <x:c r="J27" s="918"/>
      <x:c r="K27" s="918"/>
      <x:c r="L27" s="918"/>
      <x:c r="M27" s="988"/>
      <x:c r="N27" s="988"/>
      <x:c r="O27" s="988"/>
      <x:c r="P27" s="1018"/>
      <x:c r="Q27" s="988"/>
      <x:c r="R27" s="988"/>
      <x:c r="S27" s="988"/>
      <x:c r="T27" s="918"/>
      <x:c r="U27" s="918"/>
      <x:c r="V27" s="918"/>
      <x:c r="W27" s="918"/>
      <x:c r="X27" s="918"/>
      <x:c r="Y27" s="918"/>
      <x:c r="Z27" s="918"/>
      <x:c r="AA27" s="918"/>
      <x:c r="AB27" s="918"/>
    </x:row>
    <x:row r="28">
      <x:c r="A28" s="918"/>
      <x:c r="B28" s="1018">
        <x:v>25</x:v>
      </x:c>
      <x:c r="C28" s="1018">
        <x:v>3</x:v>
      </x:c>
      <x:c r="D28" s="988" t="s">
        <x:v>341</x:v>
      </x:c>
      <x:c r="E28" s="986">
        <x:v>46271</x:v>
      </x:c>
      <x:c r="F28" s="988">
        <x:v>0.92</x:v>
      </x:c>
      <x:c r="G28" s="988">
        <x:v>0.56999999999999995</x:v>
      </x:c>
      <x:c r="H28" s="988">
        <x:v>9.66</x:v>
      </x:c>
      <x:c r="I28" s="918"/>
      <x:c r="J28" s="918"/>
      <x:c r="K28" s="918"/>
      <x:c r="L28" s="918"/>
      <x:c r="M28" s="988"/>
      <x:c r="N28" s="988"/>
      <x:c r="O28" s="988"/>
      <x:c r="P28" s="1018"/>
      <x:c r="Q28" s="988"/>
      <x:c r="R28" s="988"/>
      <x:c r="S28" s="988"/>
      <x:c r="T28" s="918"/>
      <x:c r="U28" s="918"/>
      <x:c r="V28" s="918"/>
      <x:c r="W28" s="918"/>
      <x:c r="X28" s="918"/>
      <x:c r="Y28" s="918"/>
      <x:c r="Z28" s="918"/>
      <x:c r="AA28" s="918"/>
      <x:c r="AB28" s="918"/>
    </x:row>
    <x:row r="29">
      <x:c r="A29" s="918"/>
      <x:c r="B29" s="1018">
        <x:v>26</x:v>
      </x:c>
      <x:c r="C29" s="1018">
        <x:v>3</x:v>
      </x:c>
      <x:c r="D29" s="988" t="s">
        <x:v>343</x:v>
      </x:c>
      <x:c r="E29" s="986">
        <x:v>46271</x:v>
      </x:c>
      <x:c r="F29" s="988">
        <x:v>0.86</x:v>
      </x:c>
      <x:c r="G29" s="988">
        <x:v>0.54</x:v>
      </x:c>
      <x:c r="H29" s="988">
        <x:v>9.56</x:v>
      </x:c>
      <x:c r="I29" s="918"/>
      <x:c r="J29" s="918"/>
      <x:c r="K29" s="918"/>
      <x:c r="L29" s="918"/>
      <x:c r="M29" s="988"/>
      <x:c r="N29" s="988"/>
      <x:c r="O29" s="988"/>
      <x:c r="P29" s="1018"/>
      <x:c r="Q29" s="988"/>
      <x:c r="R29" s="988"/>
      <x:c r="S29" s="988"/>
      <x:c r="T29" s="918"/>
      <x:c r="U29" s="918"/>
      <x:c r="V29" s="918"/>
      <x:c r="W29" s="918"/>
      <x:c r="X29" s="918"/>
      <x:c r="Y29" s="918"/>
      <x:c r="Z29" s="918"/>
      <x:c r="AA29" s="918"/>
      <x:c r="AB29" s="918"/>
    </x:row>
    <x:row r="30">
      <x:c r="A30" s="918"/>
      <x:c r="B30" s="1018">
        <x:v>27</x:v>
      </x:c>
      <x:c r="C30" s="1018">
        <x:v>3</x:v>
      </x:c>
      <x:c r="D30" s="988" t="s">
        <x:v>345</x:v>
      </x:c>
      <x:c r="E30" s="986">
        <x:v>46271</x:v>
      </x:c>
      <x:c r="F30" s="988">
        <x:v>0.92700000000000005</x:v>
      </x:c>
      <x:c r="G30" s="988">
        <x:v>0.6</x:v>
      </x:c>
      <x:c r="H30" s="988">
        <x:v>9.74</x:v>
      </x:c>
      <x:c r="I30" s="918"/>
      <x:c r="J30" s="918"/>
      <x:c r="K30" s="918"/>
      <x:c r="L30" s="918"/>
      <x:c r="M30" s="988"/>
      <x:c r="N30" s="988"/>
      <x:c r="O30" s="988"/>
      <x:c r="P30" s="1018"/>
      <x:c r="Q30" s="988"/>
      <x:c r="R30" s="988"/>
      <x:c r="S30" s="988"/>
      <x:c r="T30" s="918"/>
      <x:c r="U30" s="918"/>
      <x:c r="V30" s="918"/>
      <x:c r="W30" s="918"/>
      <x:c r="X30" s="918"/>
      <x:c r="Y30" s="918"/>
      <x:c r="Z30" s="918"/>
      <x:c r="AA30" s="918"/>
      <x:c r="AB30" s="918"/>
    </x:row>
    <x:row r="31">
      <x:c r="A31" s="918"/>
      <x:c r="B31" s="1018">
        <x:v>28</x:v>
      </x:c>
      <x:c r="C31" s="1018">
        <x:v>3</x:v>
      </x:c>
      <x:c r="D31" s="988" t="s">
        <x:v>347</x:v>
      </x:c>
      <x:c r="E31" s="986">
        <x:v>46271</x:v>
      </x:c>
      <x:c r="F31" s="988">
        <x:v>0.78800000000000003</x:v>
      </x:c>
      <x:c r="G31" s="988">
        <x:v>0.62</x:v>
      </x:c>
      <x:c r="H31" s="988">
        <x:v>9.4600000000000009</x:v>
      </x:c>
      <x:c r="I31" s="918"/>
      <x:c r="J31" s="918"/>
      <x:c r="K31" s="918"/>
      <x:c r="L31" s="918"/>
      <x:c r="M31" s="988"/>
      <x:c r="N31" s="988"/>
      <x:c r="O31" s="988"/>
      <x:c r="P31" s="1018"/>
      <x:c r="Q31" s="988"/>
      <x:c r="R31" s="988"/>
      <x:c r="S31" s="988"/>
      <x:c r="T31" s="918"/>
      <x:c r="U31" s="918"/>
      <x:c r="V31" s="918"/>
      <x:c r="W31" s="918"/>
      <x:c r="X31" s="918"/>
      <x:c r="Y31" s="918"/>
      <x:c r="Z31" s="918"/>
      <x:c r="AA31" s="918"/>
      <x:c r="AB31" s="918"/>
    </x:row>
    <x:row r="32">
      <x:c r="A32" s="918"/>
      <x:c r="B32" s="1018">
        <x:v>29</x:v>
      </x:c>
      <x:c r="C32" s="1018">
        <x:v>3</x:v>
      </x:c>
      <x:c r="D32" s="988" t="s">
        <x:v>349</x:v>
      </x:c>
      <x:c r="E32" s="986">
        <x:v>46271</x:v>
      </x:c>
      <x:c r="F32" s="988">
        <x:v>0.74199999999999999</x:v>
      </x:c>
      <x:c r="G32" s="988">
        <x:v>0.6</x:v>
      </x:c>
      <x:c r="H32" s="988">
        <x:v>9.43</x:v>
      </x:c>
      <x:c r="I32" s="918"/>
      <x:c r="J32" s="918"/>
      <x:c r="K32" s="918"/>
      <x:c r="L32" s="918"/>
      <x:c r="M32" s="988"/>
      <x:c r="N32" s="988"/>
      <x:c r="O32" s="988"/>
      <x:c r="P32" s="1018"/>
      <x:c r="Q32" s="988"/>
      <x:c r="R32" s="988"/>
      <x:c r="S32" s="988"/>
      <x:c r="T32" s="918"/>
      <x:c r="U32" s="918"/>
      <x:c r="V32" s="918"/>
      <x:c r="W32" s="918"/>
      <x:c r="X32" s="918"/>
      <x:c r="Y32" s="918"/>
      <x:c r="Z32" s="918"/>
      <x:c r="AA32" s="918"/>
      <x:c r="AB32" s="918"/>
    </x:row>
    <x:row r="33">
      <x:c r="A33" s="918"/>
      <x:c r="B33" s="1018">
        <x:v>30</x:v>
      </x:c>
      <x:c r="C33" s="1018">
        <x:v>3</x:v>
      </x:c>
      <x:c r="D33" s="988" t="s">
        <x:v>351</x:v>
      </x:c>
      <x:c r="E33" s="986">
        <x:v>46271</x:v>
      </x:c>
      <x:c r="F33" s="988">
        <x:v>0.91300000000000003</x:v>
      </x:c>
      <x:c r="G33" s="988">
        <x:v>0.68</x:v>
      </x:c>
      <x:c r="H33" s="988">
        <x:v>9.42</x:v>
      </x:c>
      <x:c r="I33" s="918"/>
      <x:c r="J33" s="918"/>
      <x:c r="K33" s="918"/>
      <x:c r="L33" s="918"/>
      <x:c r="M33" s="918"/>
      <x:c r="N33" s="918"/>
      <x:c r="O33" s="918"/>
      <x:c r="P33" s="918"/>
      <x:c r="Q33" s="918"/>
      <x:c r="R33" s="918"/>
      <x:c r="S33" s="918"/>
      <x:c r="T33" s="918"/>
      <x:c r="U33" s="918"/>
      <x:c r="V33" s="918"/>
      <x:c r="W33" s="918"/>
      <x:c r="X33" s="918"/>
      <x:c r="Y33" s="918"/>
      <x:c r="Z33" s="918"/>
      <x:c r="AA33" s="918"/>
      <x:c r="AB33" s="918"/>
    </x:row>
    <x:row r="34">
      <x:c r="A34" s="918"/>
      <x:c r="B34" s="1018">
        <x:v>31</x:v>
      </x:c>
      <x:c r="C34" s="988"/>
      <x:c r="D34" s="988"/>
      <x:c r="E34" s="1018"/>
      <x:c r="F34" s="988"/>
      <x:c r="G34" s="988"/>
      <x:c r="H34" s="988"/>
      <x:c r="I34" s="918"/>
      <x:c r="J34" s="918"/>
      <x:c r="K34" s="918"/>
      <x:c r="L34" s="918"/>
      <x:c r="M34" s="918"/>
      <x:c r="N34" s="918"/>
      <x:c r="O34" s="918"/>
      <x:c r="P34" s="918"/>
      <x:c r="Q34" s="918"/>
      <x:c r="R34" s="918"/>
      <x:c r="S34" s="918"/>
      <x:c r="T34" s="918"/>
      <x:c r="U34" s="918"/>
      <x:c r="V34" s="918"/>
      <x:c r="W34" s="918"/>
      <x:c r="X34" s="918"/>
      <x:c r="Y34" s="918"/>
      <x:c r="Z34" s="918"/>
      <x:c r="AA34" s="918"/>
      <x:c r="AB34" s="918"/>
    </x:row>
    <x:row r="35">
      <x:c r="A35" s="918"/>
      <x:c r="B35" s="1018">
        <x:v>32</x:v>
      </x:c>
      <x:c r="C35" s="988"/>
      <x:c r="D35" s="988"/>
      <x:c r="E35" s="1018"/>
      <x:c r="F35" s="988"/>
      <x:c r="G35" s="988"/>
      <x:c r="H35" s="988"/>
      <x:c r="I35" s="918"/>
      <x:c r="J35" s="918"/>
      <x:c r="K35" s="918"/>
      <x:c r="L35" s="918"/>
      <x:c r="M35" s="918"/>
      <x:c r="N35" s="918"/>
      <x:c r="O35" s="918"/>
      <x:c r="P35" s="918"/>
      <x:c r="Q35" s="918"/>
      <x:c r="R35" s="918"/>
      <x:c r="S35" s="918"/>
      <x:c r="T35" s="918"/>
      <x:c r="U35" s="918"/>
      <x:c r="V35" s="918"/>
      <x:c r="W35" s="918"/>
      <x:c r="X35" s="918"/>
      <x:c r="Y35" s="918"/>
      <x:c r="Z35" s="918"/>
      <x:c r="AA35" s="918"/>
      <x:c r="AB35" s="918"/>
    </x:row>
    <x:row r="36">
      <x:c r="A36" s="918"/>
      <x:c r="B36" s="1018">
        <x:v>33</x:v>
      </x:c>
      <x:c r="C36" s="988"/>
      <x:c r="D36" s="988"/>
      <x:c r="E36" s="1018"/>
      <x:c r="F36" s="988"/>
      <x:c r="G36" s="988"/>
      <x:c r="H36" s="988"/>
      <x:c r="I36" s="918"/>
      <x:c r="J36" s="918"/>
      <x:c r="K36" s="918"/>
      <x:c r="L36" s="918"/>
      <x:c r="M36" s="918"/>
      <x:c r="N36" s="918"/>
      <x:c r="O36" s="918"/>
      <x:c r="P36" s="918"/>
      <x:c r="Q36" s="918"/>
      <x:c r="R36" s="918"/>
      <x:c r="S36" s="918"/>
      <x:c r="T36" s="918"/>
      <x:c r="U36" s="918"/>
      <x:c r="V36" s="918"/>
      <x:c r="W36" s="918"/>
      <x:c r="X36" s="918"/>
      <x:c r="Y36" s="918"/>
      <x:c r="Z36" s="918"/>
      <x:c r="AA36" s="918"/>
      <x:c r="AB36" s="918"/>
    </x:row>
    <x:row r="37">
      <x:c r="A37" s="918"/>
      <x:c r="B37" s="1018">
        <x:v>34</x:v>
      </x:c>
      <x:c r="C37" s="988"/>
      <x:c r="D37" s="988"/>
      <x:c r="E37" s="1018"/>
      <x:c r="F37" s="988"/>
      <x:c r="G37" s="988"/>
      <x:c r="H37" s="988"/>
      <x:c r="I37" s="918"/>
      <x:c r="J37" s="918"/>
      <x:c r="K37" s="918"/>
      <x:c r="L37" s="918"/>
      <x:c r="M37" s="918"/>
      <x:c r="N37" s="918"/>
      <x:c r="O37" s="918"/>
      <x:c r="P37" s="918"/>
      <x:c r="Q37" s="918"/>
      <x:c r="R37" s="918"/>
      <x:c r="S37" s="918"/>
      <x:c r="T37" s="918"/>
      <x:c r="U37" s="918"/>
      <x:c r="V37" s="918"/>
      <x:c r="W37" s="918"/>
      <x:c r="X37" s="918"/>
      <x:c r="Y37" s="918"/>
      <x:c r="Z37" s="918"/>
      <x:c r="AA37" s="918"/>
      <x:c r="AB37" s="918"/>
    </x:row>
    <x:row r="38">
      <x:c r="A38" s="918"/>
      <x:c r="B38" s="1018">
        <x:v>35</x:v>
      </x:c>
      <x:c r="C38" s="988"/>
      <x:c r="D38" s="988"/>
      <x:c r="E38" s="1018"/>
      <x:c r="F38" s="988"/>
      <x:c r="G38" s="988"/>
      <x:c r="H38" s="988"/>
      <x:c r="I38" s="918"/>
      <x:c r="J38" s="918"/>
      <x:c r="K38" s="918"/>
      <x:c r="L38" s="918"/>
      <x:c r="M38" s="918"/>
      <x:c r="N38" s="918"/>
      <x:c r="O38" s="918"/>
      <x:c r="P38" s="918"/>
      <x:c r="Q38" s="918"/>
      <x:c r="R38" s="918"/>
      <x:c r="S38" s="918"/>
      <x:c r="T38" s="918"/>
      <x:c r="U38" s="918"/>
      <x:c r="V38" s="918"/>
      <x:c r="W38" s="918"/>
      <x:c r="X38" s="918"/>
      <x:c r="Y38" s="918"/>
      <x:c r="Z38" s="918"/>
      <x:c r="AA38" s="918"/>
      <x:c r="AB38" s="918"/>
    </x:row>
    <x:row r="39">
      <x:c r="A39" s="918"/>
      <x:c r="B39" s="1018">
        <x:v>36</x:v>
      </x:c>
      <x:c r="C39" s="988"/>
      <x:c r="D39" s="988"/>
      <x:c r="E39" s="1018"/>
      <x:c r="F39" s="988"/>
      <x:c r="G39" s="988"/>
      <x:c r="H39" s="988"/>
      <x:c r="I39" s="918"/>
      <x:c r="J39" s="918"/>
      <x:c r="K39" s="918"/>
      <x:c r="L39" s="918"/>
      <x:c r="M39" s="918"/>
      <x:c r="N39" s="918"/>
      <x:c r="O39" s="918"/>
      <x:c r="P39" s="918"/>
      <x:c r="Q39" s="918"/>
      <x:c r="R39" s="918"/>
      <x:c r="S39" s="918"/>
      <x:c r="T39" s="918"/>
      <x:c r="U39" s="918"/>
      <x:c r="V39" s="918"/>
      <x:c r="W39" s="918"/>
      <x:c r="X39" s="918"/>
      <x:c r="Y39" s="918"/>
      <x:c r="Z39" s="918"/>
      <x:c r="AA39" s="918"/>
      <x:c r="AB39" s="918"/>
    </x:row>
    <x:row r="40">
      <x:c r="A40" s="918"/>
      <x:c r="B40" s="1018">
        <x:v>37</x:v>
      </x:c>
      <x:c r="C40" s="988"/>
      <x:c r="D40" s="988"/>
      <x:c r="E40" s="1018"/>
      <x:c r="F40" s="988"/>
      <x:c r="G40" s="988"/>
      <x:c r="H40" s="988"/>
      <x:c r="I40" s="918"/>
      <x:c r="J40" s="918"/>
      <x:c r="K40" s="918"/>
      <x:c r="L40" s="918"/>
      <x:c r="M40" s="918"/>
      <x:c r="N40" s="918"/>
      <x:c r="O40" s="918"/>
      <x:c r="P40" s="918"/>
      <x:c r="Q40" s="918"/>
      <x:c r="R40" s="918"/>
      <x:c r="S40" s="918"/>
      <x:c r="T40" s="918"/>
      <x:c r="U40" s="918"/>
      <x:c r="V40" s="918"/>
      <x:c r="W40" s="918"/>
      <x:c r="X40" s="918"/>
      <x:c r="Y40" s="918"/>
      <x:c r="Z40" s="918"/>
      <x:c r="AA40" s="918"/>
      <x:c r="AB40" s="918"/>
    </x:row>
    <x:row r="41">
      <x:c r="A41" s="918"/>
      <x:c r="B41" s="1018">
        <x:v>38</x:v>
      </x:c>
      <x:c r="C41" s="988"/>
      <x:c r="D41" s="988"/>
      <x:c r="E41" s="1018"/>
      <x:c r="F41" s="988"/>
      <x:c r="G41" s="988"/>
      <x:c r="H41" s="988"/>
      <x:c r="I41" s="918"/>
      <x:c r="J41" s="918"/>
      <x:c r="K41" s="918"/>
      <x:c r="L41" s="918"/>
      <x:c r="M41" s="918"/>
      <x:c r="N41" s="918"/>
      <x:c r="O41" s="918"/>
      <x:c r="P41" s="918"/>
      <x:c r="Q41" s="918"/>
      <x:c r="R41" s="918"/>
      <x:c r="S41" s="918"/>
      <x:c r="T41" s="918"/>
      <x:c r="U41" s="918"/>
      <x:c r="V41" s="918"/>
      <x:c r="W41" s="918"/>
      <x:c r="X41" s="918"/>
      <x:c r="Y41" s="918"/>
      <x:c r="Z41" s="918"/>
      <x:c r="AA41" s="918"/>
      <x:c r="AB41" s="918"/>
    </x:row>
    <x:row r="42">
      <x:c r="A42" s="918"/>
      <x:c r="B42" s="1018">
        <x:v>39</x:v>
      </x:c>
      <x:c r="C42" s="988"/>
      <x:c r="D42" s="988"/>
      <x:c r="E42" s="1018"/>
      <x:c r="F42" s="988"/>
      <x:c r="G42" s="988"/>
      <x:c r="H42" s="988"/>
      <x:c r="I42" s="918"/>
      <x:c r="J42" s="918"/>
      <x:c r="K42" s="918"/>
      <x:c r="L42" s="918"/>
      <x:c r="M42" s="918"/>
      <x:c r="N42" s="918"/>
      <x:c r="O42" s="918"/>
      <x:c r="P42" s="918"/>
      <x:c r="Q42" s="918"/>
      <x:c r="R42" s="918"/>
      <x:c r="S42" s="918"/>
      <x:c r="T42" s="918"/>
      <x:c r="U42" s="918"/>
      <x:c r="V42" s="918"/>
      <x:c r="W42" s="918"/>
      <x:c r="X42" s="918"/>
      <x:c r="Y42" s="918"/>
      <x:c r="Z42" s="918"/>
      <x:c r="AA42" s="918"/>
      <x:c r="AB42" s="918"/>
    </x:row>
    <x:row r="43">
      <x:c r="A43" s="918"/>
      <x:c r="B43" s="1018">
        <x:v>40</x:v>
      </x:c>
      <x:c r="C43" s="988"/>
      <x:c r="D43" s="988"/>
      <x:c r="E43" s="1018"/>
      <x:c r="F43" s="988"/>
      <x:c r="G43" s="988"/>
      <x:c r="H43" s="988"/>
      <x:c r="I43" s="918"/>
      <x:c r="J43" s="918"/>
      <x:c r="K43" s="918"/>
      <x:c r="L43" s="918"/>
      <x:c r="M43" s="918"/>
      <x:c r="N43" s="918"/>
      <x:c r="O43" s="918"/>
      <x:c r="P43" s="918"/>
      <x:c r="Q43" s="918"/>
      <x:c r="R43" s="918"/>
      <x:c r="S43" s="918"/>
      <x:c r="T43" s="918"/>
      <x:c r="U43" s="918"/>
      <x:c r="V43" s="918"/>
      <x:c r="W43" s="918"/>
      <x:c r="X43" s="918"/>
      <x:c r="Y43" s="918"/>
      <x:c r="Z43" s="918"/>
      <x:c r="AA43" s="918"/>
      <x:c r="AB43" s="918"/>
    </x:row>
    <x:row r="44">
      <x:c r="A44" s="918"/>
      <x:c r="B44" s="1018">
        <x:v>41</x:v>
      </x:c>
      <x:c r="C44" s="988"/>
      <x:c r="D44" s="988"/>
      <x:c r="E44" s="1018"/>
      <x:c r="F44" s="988"/>
      <x:c r="G44" s="988"/>
      <x:c r="H44" s="988"/>
      <x:c r="I44" s="918"/>
      <x:c r="J44" s="918"/>
      <x:c r="K44" s="918"/>
      <x:c r="L44" s="918"/>
      <x:c r="M44" s="918"/>
      <x:c r="N44" s="918"/>
      <x:c r="O44" s="918"/>
      <x:c r="P44" s="918"/>
      <x:c r="Q44" s="918"/>
      <x:c r="R44" s="918"/>
      <x:c r="S44" s="918"/>
      <x:c r="T44" s="918"/>
      <x:c r="U44" s="918"/>
      <x:c r="V44" s="918"/>
      <x:c r="W44" s="918"/>
      <x:c r="X44" s="918"/>
      <x:c r="Y44" s="918"/>
      <x:c r="Z44" s="918"/>
      <x:c r="AA44" s="918"/>
      <x:c r="AB44" s="918"/>
    </x:row>
    <x:row r="45">
      <x:c r="A45" s="918"/>
      <x:c r="B45" s="1018">
        <x:v>42</x:v>
      </x:c>
      <x:c r="C45" s="988"/>
      <x:c r="D45" s="988"/>
      <x:c r="E45" s="1018"/>
      <x:c r="F45" s="988"/>
      <x:c r="G45" s="988"/>
      <x:c r="H45" s="988"/>
      <x:c r="I45" s="918"/>
      <x:c r="J45" s="918"/>
      <x:c r="K45" s="918"/>
      <x:c r="L45" s="918"/>
      <x:c r="M45" s="918"/>
      <x:c r="N45" s="918"/>
      <x:c r="O45" s="918"/>
      <x:c r="P45" s="918"/>
      <x:c r="Q45" s="918"/>
      <x:c r="R45" s="918"/>
      <x:c r="S45" s="918"/>
      <x:c r="T45" s="918"/>
      <x:c r="U45" s="918"/>
      <x:c r="V45" s="918"/>
      <x:c r="W45" s="918"/>
      <x:c r="X45" s="918"/>
      <x:c r="Y45" s="918"/>
      <x:c r="Z45" s="918"/>
      <x:c r="AA45" s="918"/>
      <x:c r="AB45" s="918"/>
    </x:row>
    <x:row r="46">
      <x:c r="A46" s="918"/>
      <x:c r="B46" s="1018">
        <x:v>43</x:v>
      </x:c>
      <x:c r="C46" s="988"/>
      <x:c r="D46" s="988"/>
      <x:c r="E46" s="1018"/>
      <x:c r="F46" s="988"/>
      <x:c r="G46" s="988"/>
      <x:c r="H46" s="988"/>
      <x:c r="I46" s="918"/>
      <x:c r="J46" s="918"/>
      <x:c r="K46" s="918"/>
      <x:c r="L46" s="918"/>
      <x:c r="M46" s="918"/>
      <x:c r="N46" s="918"/>
      <x:c r="O46" s="918"/>
      <x:c r="P46" s="918"/>
      <x:c r="Q46" s="918"/>
      <x:c r="R46" s="918"/>
      <x:c r="S46" s="918"/>
      <x:c r="T46" s="918"/>
      <x:c r="U46" s="918"/>
      <x:c r="V46" s="918"/>
      <x:c r="W46" s="918"/>
      <x:c r="X46" s="918"/>
      <x:c r="Y46" s="918"/>
      <x:c r="Z46" s="918"/>
      <x:c r="AA46" s="918"/>
      <x:c r="AB46" s="918"/>
    </x:row>
    <x:row r="47">
      <x:c r="A47" s="918"/>
      <x:c r="B47" s="1018">
        <x:v>44</x:v>
      </x:c>
      <x:c r="C47" s="988"/>
      <x:c r="D47" s="988"/>
      <x:c r="E47" s="1018"/>
      <x:c r="F47" s="988"/>
      <x:c r="G47" s="988"/>
      <x:c r="H47" s="988"/>
      <x:c r="I47" s="918"/>
      <x:c r="J47" s="918"/>
      <x:c r="K47" s="918"/>
      <x:c r="L47" s="918"/>
      <x:c r="M47" s="918"/>
      <x:c r="N47" s="918"/>
      <x:c r="O47" s="918"/>
      <x:c r="P47" s="918"/>
      <x:c r="Q47" s="918"/>
      <x:c r="R47" s="918"/>
      <x:c r="S47" s="918"/>
      <x:c r="T47" s="918"/>
      <x:c r="U47" s="918"/>
      <x:c r="V47" s="918"/>
      <x:c r="W47" s="918"/>
      <x:c r="X47" s="918"/>
      <x:c r="Y47" s="918"/>
      <x:c r="Z47" s="918"/>
      <x:c r="AA47" s="918"/>
      <x:c r="AB47" s="918"/>
    </x:row>
    <x:row r="48">
      <x:c r="A48" s="918"/>
      <x:c r="B48" s="1018">
        <x:v>45</x:v>
      </x:c>
      <x:c r="C48" s="988"/>
      <x:c r="D48" s="988"/>
      <x:c r="E48" s="1018"/>
      <x:c r="F48" s="988"/>
      <x:c r="G48" s="988"/>
      <x:c r="H48" s="988"/>
      <x:c r="I48" s="918"/>
      <x:c r="J48" s="918"/>
      <x:c r="K48" s="918"/>
      <x:c r="L48" s="918"/>
      <x:c r="M48" s="918"/>
      <x:c r="N48" s="918"/>
      <x:c r="O48" s="918"/>
      <x:c r="P48" s="918"/>
      <x:c r="Q48" s="918"/>
      <x:c r="R48" s="918"/>
      <x:c r="S48" s="918"/>
      <x:c r="T48" s="918"/>
      <x:c r="U48" s="918"/>
      <x:c r="V48" s="918"/>
      <x:c r="W48" s="918"/>
      <x:c r="X48" s="918"/>
      <x:c r="Y48" s="918"/>
      <x:c r="Z48" s="918"/>
      <x:c r="AA48" s="918"/>
      <x:c r="AB48" s="918"/>
    </x:row>
    <x:row r="49">
      <x:c r="A49" s="918"/>
      <x:c r="B49" s="1018">
        <x:v>46</x:v>
      </x:c>
      <x:c r="C49" s="988"/>
      <x:c r="D49" s="988"/>
      <x:c r="E49" s="1018"/>
      <x:c r="F49" s="988"/>
      <x:c r="G49" s="988"/>
      <x:c r="H49" s="988"/>
      <x:c r="I49" s="918"/>
      <x:c r="J49" s="918"/>
      <x:c r="K49" s="918"/>
      <x:c r="L49" s="918"/>
      <x:c r="M49" s="918"/>
      <x:c r="N49" s="918"/>
      <x:c r="O49" s="918"/>
      <x:c r="P49" s="918"/>
      <x:c r="Q49" s="918"/>
      <x:c r="R49" s="918"/>
      <x:c r="S49" s="918"/>
      <x:c r="T49" s="918"/>
      <x:c r="U49" s="918"/>
      <x:c r="V49" s="918"/>
      <x:c r="W49" s="918"/>
      <x:c r="X49" s="918"/>
      <x:c r="Y49" s="918"/>
      <x:c r="Z49" s="918"/>
      <x:c r="AA49" s="918"/>
      <x:c r="AB49" s="918"/>
    </x:row>
    <x:row r="50">
      <x:c r="A50" s="918"/>
      <x:c r="B50" s="1018">
        <x:v>47</x:v>
      </x:c>
      <x:c r="C50" s="988"/>
      <x:c r="D50" s="988"/>
      <x:c r="E50" s="1018"/>
      <x:c r="F50" s="988"/>
      <x:c r="G50" s="988"/>
      <x:c r="H50" s="988"/>
      <x:c r="I50" s="918"/>
      <x:c r="J50" s="918"/>
      <x:c r="K50" s="918"/>
      <x:c r="L50" s="918"/>
      <x:c r="M50" s="918"/>
      <x:c r="N50" s="918"/>
      <x:c r="O50" s="918"/>
      <x:c r="P50" s="918"/>
      <x:c r="Q50" s="918"/>
      <x:c r="R50" s="918"/>
      <x:c r="S50" s="918"/>
      <x:c r="T50" s="918"/>
      <x:c r="U50" s="918"/>
      <x:c r="V50" s="918"/>
      <x:c r="W50" s="918"/>
      <x:c r="X50" s="918"/>
      <x:c r="Y50" s="918"/>
      <x:c r="Z50" s="918"/>
      <x:c r="AA50" s="918"/>
      <x:c r="AB50" s="918"/>
    </x:row>
    <x:row r="51">
      <x:c r="A51" s="918"/>
      <x:c r="B51" s="1018">
        <x:v>48</x:v>
      </x:c>
      <x:c r="C51" s="988"/>
      <x:c r="D51" s="988"/>
      <x:c r="E51" s="1018"/>
      <x:c r="F51" s="988"/>
      <x:c r="G51" s="988"/>
      <x:c r="H51" s="988"/>
      <x:c r="I51" s="918"/>
      <x:c r="J51" s="918"/>
      <x:c r="K51" s="918"/>
      <x:c r="L51" s="918"/>
      <x:c r="M51" s="918"/>
      <x:c r="N51" s="918"/>
      <x:c r="O51" s="918"/>
      <x:c r="P51" s="918"/>
      <x:c r="Q51" s="918"/>
      <x:c r="R51" s="918"/>
      <x:c r="S51" s="918"/>
      <x:c r="T51" s="918"/>
      <x:c r="U51" s="918"/>
      <x:c r="V51" s="918"/>
      <x:c r="W51" s="918"/>
      <x:c r="X51" s="918"/>
      <x:c r="Y51" s="918"/>
      <x:c r="Z51" s="918"/>
      <x:c r="AA51" s="918"/>
      <x:c r="AB51" s="918"/>
    </x:row>
    <x:row r="52">
      <x:c r="A52" s="918"/>
      <x:c r="B52" s="1018">
        <x:v>49</x:v>
      </x:c>
      <x:c r="C52" s="988"/>
      <x:c r="D52" s="988"/>
      <x:c r="E52" s="1018"/>
      <x:c r="F52" s="988"/>
      <x:c r="G52" s="988"/>
      <x:c r="H52" s="988"/>
      <x:c r="I52" s="918"/>
      <x:c r="J52" s="918"/>
      <x:c r="K52" s="918"/>
      <x:c r="L52" s="918"/>
      <x:c r="M52" s="918"/>
      <x:c r="N52" s="918"/>
      <x:c r="O52" s="918"/>
      <x:c r="P52" s="918"/>
      <x:c r="Q52" s="918"/>
      <x:c r="R52" s="918"/>
      <x:c r="S52" s="918"/>
      <x:c r="T52" s="918"/>
      <x:c r="U52" s="918"/>
      <x:c r="V52" s="918"/>
      <x:c r="W52" s="918"/>
      <x:c r="X52" s="918"/>
      <x:c r="Y52" s="918"/>
      <x:c r="Z52" s="918"/>
      <x:c r="AA52" s="918"/>
      <x:c r="AB52" s="918"/>
    </x:row>
    <x:row r="53">
      <x:c r="A53" s="918"/>
      <x:c r="B53" s="1018">
        <x:v>50</x:v>
      </x:c>
      <x:c r="C53" s="988"/>
      <x:c r="D53" s="988"/>
      <x:c r="E53" s="1018"/>
      <x:c r="F53" s="988"/>
      <x:c r="G53" s="988"/>
      <x:c r="H53" s="988"/>
      <x:c r="I53" s="918"/>
      <x:c r="J53" s="918"/>
      <x:c r="K53" s="918"/>
      <x:c r="L53" s="918"/>
      <x:c r="M53" s="918"/>
      <x:c r="N53" s="918"/>
      <x:c r="O53" s="918"/>
      <x:c r="P53" s="918"/>
      <x:c r="Q53" s="918"/>
      <x:c r="R53" s="918"/>
      <x:c r="S53" s="918"/>
      <x:c r="T53" s="918"/>
      <x:c r="U53" s="918"/>
      <x:c r="V53" s="918"/>
      <x:c r="W53" s="918"/>
      <x:c r="X53" s="918"/>
      <x:c r="Y53" s="918"/>
      <x:c r="Z53" s="918"/>
      <x:c r="AA53" s="918"/>
      <x:c r="AB53" s="918"/>
    </x:row>
    <x:row r="54">
      <x:c r="A54" s="918"/>
      <x:c r="B54" s="1018">
        <x:v>51</x:v>
      </x:c>
      <x:c r="C54" s="988"/>
      <x:c r="D54" s="988"/>
      <x:c r="E54" s="1018"/>
      <x:c r="F54" s="988"/>
      <x:c r="G54" s="988"/>
      <x:c r="H54" s="988"/>
      <x:c r="I54" s="918"/>
      <x:c r="J54" s="918"/>
      <x:c r="K54" s="918"/>
      <x:c r="L54" s="918"/>
      <x:c r="M54" s="918"/>
      <x:c r="N54" s="918"/>
      <x:c r="O54" s="918"/>
      <x:c r="P54" s="918"/>
      <x:c r="Q54" s="918"/>
      <x:c r="R54" s="918"/>
      <x:c r="S54" s="918"/>
      <x:c r="T54" s="918"/>
      <x:c r="U54" s="918"/>
      <x:c r="V54" s="918"/>
      <x:c r="W54" s="918"/>
      <x:c r="X54" s="918"/>
      <x:c r="Y54" s="918"/>
      <x:c r="Z54" s="918"/>
      <x:c r="AA54" s="918"/>
      <x:c r="AB54" s="918"/>
    </x:row>
    <x:row r="55">
      <x:c r="A55" s="918"/>
      <x:c r="B55" s="1018">
        <x:v>52</x:v>
      </x:c>
      <x:c r="C55" s="988"/>
      <x:c r="D55" s="988"/>
      <x:c r="E55" s="1018"/>
      <x:c r="F55" s="988"/>
      <x:c r="G55" s="988"/>
      <x:c r="H55" s="988"/>
      <x:c r="I55" s="918"/>
      <x:c r="J55" s="918"/>
      <x:c r="K55" s="918"/>
      <x:c r="L55" s="918"/>
      <x:c r="M55" s="918"/>
      <x:c r="N55" s="918"/>
      <x:c r="O55" s="918"/>
      <x:c r="P55" s="918"/>
      <x:c r="Q55" s="918"/>
      <x:c r="R55" s="918"/>
      <x:c r="S55" s="918"/>
      <x:c r="T55" s="918"/>
      <x:c r="U55" s="918"/>
      <x:c r="V55" s="918"/>
      <x:c r="W55" s="918"/>
      <x:c r="X55" s="918"/>
      <x:c r="Y55" s="918"/>
      <x:c r="Z55" s="918"/>
      <x:c r="AA55" s="918"/>
      <x:c r="AB55" s="918"/>
    </x:row>
    <x:row r="56">
      <x:c r="A56" s="918"/>
      <x:c r="B56" s="1018">
        <x:v>53</x:v>
      </x:c>
      <x:c r="C56" s="988"/>
      <x:c r="D56" s="988"/>
      <x:c r="E56" s="1018"/>
      <x:c r="F56" s="988"/>
      <x:c r="G56" s="988"/>
      <x:c r="H56" s="988"/>
      <x:c r="I56" s="918"/>
      <x:c r="J56" s="918"/>
      <x:c r="K56" s="918"/>
      <x:c r="L56" s="918"/>
      <x:c r="M56" s="918"/>
      <x:c r="N56" s="918"/>
      <x:c r="O56" s="918"/>
      <x:c r="P56" s="918"/>
      <x:c r="Q56" s="918"/>
      <x:c r="R56" s="918"/>
      <x:c r="S56" s="918"/>
      <x:c r="T56" s="918"/>
      <x:c r="U56" s="918"/>
      <x:c r="V56" s="918"/>
      <x:c r="W56" s="918"/>
      <x:c r="X56" s="918"/>
      <x:c r="Y56" s="918"/>
      <x:c r="Z56" s="918"/>
      <x:c r="AA56" s="918"/>
      <x:c r="AB56" s="918"/>
    </x:row>
    <x:row r="57">
      <x:c r="A57" s="918"/>
      <x:c r="B57" s="1018">
        <x:v>54</x:v>
      </x:c>
      <x:c r="C57" s="988"/>
      <x:c r="D57" s="988"/>
      <x:c r="E57" s="1018"/>
      <x:c r="F57" s="988"/>
      <x:c r="G57" s="988"/>
      <x:c r="H57" s="988"/>
      <x:c r="I57" s="918"/>
      <x:c r="J57" s="918"/>
      <x:c r="K57" s="918"/>
      <x:c r="L57" s="918"/>
      <x:c r="M57" s="918"/>
      <x:c r="N57" s="918"/>
      <x:c r="O57" s="918"/>
      <x:c r="P57" s="918"/>
      <x:c r="Q57" s="918"/>
      <x:c r="R57" s="918"/>
      <x:c r="S57" s="918"/>
      <x:c r="T57" s="918"/>
      <x:c r="U57" s="918"/>
      <x:c r="V57" s="918"/>
      <x:c r="W57" s="918"/>
      <x:c r="X57" s="918"/>
      <x:c r="Y57" s="918"/>
      <x:c r="Z57" s="918"/>
      <x:c r="AA57" s="918"/>
      <x:c r="AB57" s="918"/>
    </x:row>
    <x:row r="58">
      <x:c r="A58" s="918"/>
      <x:c r="B58" s="1018">
        <x:v>55</x:v>
      </x:c>
      <x:c r="C58" s="988"/>
      <x:c r="D58" s="988"/>
      <x:c r="E58" s="1018"/>
      <x:c r="F58" s="988"/>
      <x:c r="G58" s="988"/>
      <x:c r="H58" s="988"/>
      <x:c r="I58" s="918"/>
      <x:c r="J58" s="918"/>
      <x:c r="K58" s="918"/>
      <x:c r="L58" s="918"/>
      <x:c r="M58" s="918"/>
      <x:c r="N58" s="918"/>
      <x:c r="O58" s="918"/>
      <x:c r="P58" s="918"/>
      <x:c r="Q58" s="918"/>
      <x:c r="R58" s="918"/>
      <x:c r="S58" s="918"/>
      <x:c r="T58" s="918"/>
      <x:c r="U58" s="918"/>
      <x:c r="V58" s="918"/>
      <x:c r="W58" s="918"/>
      <x:c r="X58" s="918"/>
      <x:c r="Y58" s="918"/>
      <x:c r="Z58" s="918"/>
      <x:c r="AA58" s="918"/>
      <x:c r="AB58" s="918"/>
    </x:row>
    <x:row r="59">
      <x:c r="A59" s="918"/>
      <x:c r="B59" s="1018">
        <x:v>56</x:v>
      </x:c>
      <x:c r="C59" s="988"/>
      <x:c r="D59" s="988"/>
      <x:c r="E59" s="1018"/>
      <x:c r="F59" s="988"/>
      <x:c r="G59" s="988"/>
      <x:c r="H59" s="988"/>
      <x:c r="I59" s="918"/>
      <x:c r="J59" s="918"/>
      <x:c r="K59" s="918"/>
      <x:c r="L59" s="918"/>
      <x:c r="M59" s="918"/>
      <x:c r="N59" s="918"/>
      <x:c r="O59" s="918"/>
      <x:c r="P59" s="918"/>
      <x:c r="Q59" s="918"/>
      <x:c r="R59" s="918"/>
      <x:c r="S59" s="918"/>
      <x:c r="T59" s="918"/>
      <x:c r="U59" s="918"/>
      <x:c r="V59" s="918"/>
      <x:c r="W59" s="918"/>
      <x:c r="X59" s="918"/>
      <x:c r="Y59" s="918"/>
      <x:c r="Z59" s="918"/>
      <x:c r="AA59" s="918"/>
      <x:c r="AB59" s="918"/>
    </x:row>
    <x:row r="60">
      <x:c r="A60" s="918"/>
      <x:c r="B60" s="1018">
        <x:v>57</x:v>
      </x:c>
      <x:c r="C60" s="988"/>
      <x:c r="D60" s="988"/>
      <x:c r="E60" s="1018"/>
      <x:c r="F60" s="988"/>
      <x:c r="G60" s="988"/>
      <x:c r="H60" s="988"/>
      <x:c r="I60" s="918"/>
      <x:c r="J60" s="918"/>
      <x:c r="K60" s="918"/>
      <x:c r="L60" s="918"/>
      <x:c r="M60" s="918"/>
      <x:c r="N60" s="918"/>
      <x:c r="O60" s="918"/>
      <x:c r="P60" s="918"/>
      <x:c r="Q60" s="918"/>
      <x:c r="R60" s="918"/>
      <x:c r="S60" s="918"/>
      <x:c r="T60" s="918"/>
      <x:c r="U60" s="918"/>
      <x:c r="V60" s="918"/>
      <x:c r="W60" s="918"/>
      <x:c r="X60" s="918"/>
      <x:c r="Y60" s="918"/>
      <x:c r="Z60" s="918"/>
      <x:c r="AA60" s="918"/>
      <x:c r="AB60" s="918"/>
    </x:row>
    <x:row r="61">
      <x:c r="A61" s="918"/>
      <x:c r="B61" s="1018">
        <x:v>58</x:v>
      </x:c>
      <x:c r="C61" s="988"/>
      <x:c r="D61" s="988"/>
      <x:c r="E61" s="1018"/>
      <x:c r="F61" s="988"/>
      <x:c r="G61" s="988"/>
      <x:c r="H61" s="988"/>
      <x:c r="I61" s="918"/>
      <x:c r="J61" s="918"/>
      <x:c r="K61" s="918"/>
      <x:c r="L61" s="918"/>
      <x:c r="M61" s="918"/>
      <x:c r="N61" s="918"/>
      <x:c r="O61" s="918"/>
      <x:c r="P61" s="918"/>
      <x:c r="Q61" s="918"/>
      <x:c r="R61" s="918"/>
      <x:c r="S61" s="918"/>
      <x:c r="T61" s="918"/>
      <x:c r="U61" s="918"/>
      <x:c r="V61" s="918"/>
      <x:c r="W61" s="918"/>
      <x:c r="X61" s="918"/>
      <x:c r="Y61" s="918"/>
      <x:c r="Z61" s="918"/>
      <x:c r="AA61" s="918"/>
      <x:c r="AB61" s="918"/>
    </x:row>
    <x:row r="62">
      <x:c r="A62" s="918"/>
      <x:c r="B62" s="1018">
        <x:v>59</x:v>
      </x:c>
      <x:c r="C62" s="988"/>
      <x:c r="D62" s="988"/>
      <x:c r="E62" s="1018"/>
      <x:c r="F62" s="988"/>
      <x:c r="G62" s="988"/>
      <x:c r="H62" s="988"/>
      <x:c r="I62" s="918"/>
      <x:c r="J62" s="918"/>
      <x:c r="K62" s="918"/>
      <x:c r="L62" s="918"/>
      <x:c r="M62" s="918"/>
      <x:c r="N62" s="918"/>
      <x:c r="O62" s="918"/>
      <x:c r="P62" s="918"/>
      <x:c r="Q62" s="918"/>
      <x:c r="R62" s="918"/>
      <x:c r="S62" s="918"/>
      <x:c r="T62" s="918"/>
      <x:c r="U62" s="918"/>
      <x:c r="V62" s="918"/>
      <x:c r="W62" s="918"/>
      <x:c r="X62" s="918"/>
      <x:c r="Y62" s="918"/>
      <x:c r="Z62" s="918"/>
      <x:c r="AA62" s="918"/>
      <x:c r="AB62" s="918"/>
    </x:row>
    <x:row r="63">
      <x:c r="A63" s="918"/>
      <x:c r="B63" s="1018">
        <x:v>60</x:v>
      </x:c>
      <x:c r="C63" s="988"/>
      <x:c r="D63" s="988"/>
      <x:c r="E63" s="1018"/>
      <x:c r="F63" s="988"/>
      <x:c r="G63" s="988"/>
      <x:c r="H63" s="988"/>
      <x:c r="I63" s="918"/>
      <x:c r="J63" s="918"/>
      <x:c r="K63" s="918"/>
      <x:c r="L63" s="918"/>
      <x:c r="M63" s="918"/>
      <x:c r="N63" s="918"/>
      <x:c r="O63" s="918"/>
      <x:c r="P63" s="918"/>
      <x:c r="Q63" s="918"/>
      <x:c r="R63" s="918"/>
      <x:c r="S63" s="918"/>
      <x:c r="T63" s="918"/>
      <x:c r="U63" s="918"/>
      <x:c r="V63" s="918"/>
      <x:c r="W63" s="918"/>
      <x:c r="X63" s="918"/>
      <x:c r="Y63" s="918"/>
      <x:c r="Z63" s="918"/>
      <x:c r="AA63" s="918"/>
      <x:c r="AB63" s="918"/>
    </x:row>
    <x:row r="64">
      <x:c r="A64" s="918"/>
      <x:c r="B64" s="1018">
        <x:v>61</x:v>
      </x:c>
      <x:c r="C64" s="988"/>
      <x:c r="D64" s="988"/>
      <x:c r="E64" s="1018"/>
      <x:c r="F64" s="988"/>
      <x:c r="G64" s="988"/>
      <x:c r="H64" s="988"/>
      <x:c r="I64" s="918"/>
      <x:c r="J64" s="918"/>
      <x:c r="K64" s="918"/>
      <x:c r="L64" s="918"/>
      <x:c r="M64" s="918"/>
      <x:c r="N64" s="918"/>
      <x:c r="O64" s="918"/>
      <x:c r="P64" s="918"/>
      <x:c r="Q64" s="918"/>
      <x:c r="R64" s="918"/>
      <x:c r="S64" s="918"/>
      <x:c r="T64" s="918"/>
      <x:c r="U64" s="918"/>
      <x:c r="V64" s="918"/>
      <x:c r="W64" s="918"/>
      <x:c r="X64" s="918"/>
      <x:c r="Y64" s="918"/>
      <x:c r="Z64" s="918"/>
      <x:c r="AA64" s="918"/>
      <x:c r="AB64" s="918"/>
    </x:row>
    <x:row r="65">
      <x:c r="A65" s="918"/>
      <x:c r="B65" s="1018">
        <x:v>62</x:v>
      </x:c>
      <x:c r="C65" s="988"/>
      <x:c r="D65" s="988"/>
      <x:c r="E65" s="1018"/>
      <x:c r="F65" s="988"/>
      <x:c r="G65" s="988"/>
      <x:c r="H65" s="988"/>
      <x:c r="I65" s="918"/>
      <x:c r="J65" s="918"/>
      <x:c r="K65" s="918"/>
      <x:c r="L65" s="918"/>
      <x:c r="M65" s="918"/>
      <x:c r="N65" s="918"/>
      <x:c r="O65" s="918"/>
      <x:c r="P65" s="918"/>
      <x:c r="Q65" s="918"/>
      <x:c r="R65" s="918"/>
      <x:c r="S65" s="918"/>
      <x:c r="T65" s="918"/>
      <x:c r="U65" s="918"/>
      <x:c r="V65" s="918"/>
      <x:c r="W65" s="918"/>
      <x:c r="X65" s="918"/>
      <x:c r="Y65" s="918"/>
      <x:c r="Z65" s="918"/>
      <x:c r="AA65" s="918"/>
      <x:c r="AB65" s="918"/>
    </x:row>
    <x:row r="66">
      <x:c r="A66" s="918"/>
      <x:c r="B66" s="1018">
        <x:v>63</x:v>
      </x:c>
      <x:c r="C66" s="988"/>
      <x:c r="D66" s="988"/>
      <x:c r="E66" s="1018"/>
      <x:c r="F66" s="988"/>
      <x:c r="G66" s="988"/>
      <x:c r="H66" s="988"/>
      <x:c r="I66" s="918"/>
      <x:c r="J66" s="918"/>
      <x:c r="K66" s="918"/>
      <x:c r="L66" s="918"/>
      <x:c r="M66" s="918"/>
      <x:c r="N66" s="918"/>
      <x:c r="O66" s="918"/>
      <x:c r="P66" s="918"/>
      <x:c r="Q66" s="918"/>
      <x:c r="R66" s="918"/>
      <x:c r="S66" s="918"/>
      <x:c r="T66" s="918"/>
      <x:c r="U66" s="918"/>
      <x:c r="V66" s="918"/>
      <x:c r="W66" s="918"/>
      <x:c r="X66" s="918"/>
      <x:c r="Y66" s="918"/>
      <x:c r="Z66" s="918"/>
      <x:c r="AA66" s="918"/>
      <x:c r="AB66" s="918"/>
    </x:row>
    <x:row r="67">
      <x:c r="A67" s="918"/>
      <x:c r="B67" s="1018">
        <x:v>64</x:v>
      </x:c>
      <x:c r="C67" s="988"/>
      <x:c r="D67" s="988"/>
      <x:c r="E67" s="1018"/>
      <x:c r="F67" s="988"/>
      <x:c r="G67" s="988"/>
      <x:c r="H67" s="988"/>
      <x:c r="I67" s="918"/>
      <x:c r="J67" s="918"/>
      <x:c r="K67" s="918"/>
      <x:c r="L67" s="918"/>
      <x:c r="M67" s="918"/>
      <x:c r="N67" s="918"/>
      <x:c r="O67" s="918"/>
      <x:c r="P67" s="918"/>
      <x:c r="Q67" s="918"/>
      <x:c r="R67" s="918"/>
      <x:c r="S67" s="918"/>
      <x:c r="T67" s="918"/>
      <x:c r="U67" s="918"/>
      <x:c r="V67" s="918"/>
      <x:c r="W67" s="918"/>
      <x:c r="X67" s="918"/>
      <x:c r="Y67" s="918"/>
      <x:c r="Z67" s="918"/>
      <x:c r="AA67" s="918"/>
      <x:c r="AB67" s="918"/>
    </x:row>
    <x:row r="68">
      <x:c r="A68" s="918"/>
      <x:c r="B68" s="1018">
        <x:v>65</x:v>
      </x:c>
      <x:c r="C68" s="988"/>
      <x:c r="D68" s="988"/>
      <x:c r="E68" s="1018"/>
      <x:c r="F68" s="988"/>
      <x:c r="G68" s="988"/>
      <x:c r="H68" s="988"/>
      <x:c r="I68" s="918"/>
      <x:c r="J68" s="918"/>
      <x:c r="K68" s="918"/>
      <x:c r="L68" s="918"/>
      <x:c r="M68" s="918"/>
      <x:c r="N68" s="918"/>
      <x:c r="O68" s="918"/>
      <x:c r="P68" s="918"/>
      <x:c r="Q68" s="918"/>
      <x:c r="R68" s="918"/>
      <x:c r="S68" s="918"/>
      <x:c r="T68" s="918"/>
      <x:c r="U68" s="918"/>
      <x:c r="V68" s="918"/>
      <x:c r="W68" s="918"/>
      <x:c r="X68" s="918"/>
      <x:c r="Y68" s="918"/>
      <x:c r="Z68" s="918"/>
      <x:c r="AA68" s="918"/>
      <x:c r="AB68" s="918"/>
    </x:row>
    <x:row r="69">
      <x:c r="A69" s="918"/>
      <x:c r="B69" s="1018">
        <x:v>66</x:v>
      </x:c>
      <x:c r="C69" s="988"/>
      <x:c r="D69" s="988"/>
      <x:c r="E69" s="1018"/>
      <x:c r="F69" s="988"/>
      <x:c r="G69" s="988"/>
      <x:c r="H69" s="988"/>
      <x:c r="I69" s="918"/>
      <x:c r="J69" s="918"/>
      <x:c r="K69" s="918"/>
      <x:c r="L69" s="918"/>
      <x:c r="M69" s="918"/>
      <x:c r="N69" s="918"/>
      <x:c r="O69" s="918"/>
      <x:c r="P69" s="918"/>
      <x:c r="Q69" s="918"/>
      <x:c r="R69" s="918"/>
      <x:c r="S69" s="918"/>
      <x:c r="T69" s="918"/>
      <x:c r="U69" s="918"/>
      <x:c r="V69" s="918"/>
      <x:c r="W69" s="918"/>
      <x:c r="X69" s="918"/>
      <x:c r="Y69" s="918"/>
      <x:c r="Z69" s="918"/>
      <x:c r="AA69" s="918"/>
      <x:c r="AB69" s="918"/>
    </x:row>
    <x:row r="70">
      <x:c r="A70" s="918"/>
      <x:c r="B70" s="1018">
        <x:v>67</x:v>
      </x:c>
      <x:c r="C70" s="988"/>
      <x:c r="D70" s="988"/>
      <x:c r="E70" s="1018"/>
      <x:c r="F70" s="988"/>
      <x:c r="G70" s="988"/>
      <x:c r="H70" s="988"/>
      <x:c r="I70" s="918"/>
      <x:c r="J70" s="918"/>
      <x:c r="K70" s="918"/>
      <x:c r="L70" s="918"/>
      <x:c r="M70" s="918"/>
      <x:c r="N70" s="918"/>
      <x:c r="O70" s="918"/>
      <x:c r="P70" s="918"/>
      <x:c r="Q70" s="918"/>
      <x:c r="R70" s="918"/>
      <x:c r="S70" s="918"/>
      <x:c r="T70" s="918"/>
      <x:c r="U70" s="918"/>
      <x:c r="V70" s="918"/>
      <x:c r="W70" s="918"/>
      <x:c r="X70" s="918"/>
      <x:c r="Y70" s="918"/>
      <x:c r="Z70" s="918"/>
      <x:c r="AA70" s="918"/>
      <x:c r="AB70" s="918"/>
    </x:row>
    <x:row r="71">
      <x:c r="A71" s="918"/>
      <x:c r="B71" s="1018">
        <x:v>68</x:v>
      </x:c>
      <x:c r="C71" s="988"/>
      <x:c r="D71" s="988"/>
      <x:c r="E71" s="1018"/>
      <x:c r="F71" s="988"/>
      <x:c r="G71" s="988"/>
      <x:c r="H71" s="988"/>
      <x:c r="I71" s="918"/>
      <x:c r="J71" s="918"/>
      <x:c r="K71" s="918"/>
      <x:c r="L71" s="918"/>
      <x:c r="M71" s="918"/>
      <x:c r="N71" s="918"/>
      <x:c r="O71" s="918"/>
      <x:c r="P71" s="918"/>
      <x:c r="Q71" s="918"/>
      <x:c r="R71" s="918"/>
      <x:c r="S71" s="918"/>
      <x:c r="T71" s="918"/>
      <x:c r="U71" s="918"/>
      <x:c r="V71" s="918"/>
      <x:c r="W71" s="918"/>
      <x:c r="X71" s="918"/>
      <x:c r="Y71" s="918"/>
      <x:c r="Z71" s="918"/>
      <x:c r="AA71" s="918"/>
      <x:c r="AB71" s="918"/>
    </x:row>
    <x:row r="72">
      <x:c r="A72" s="918"/>
      <x:c r="B72" s="1018">
        <x:v>69</x:v>
      </x:c>
      <x:c r="C72" s="988"/>
      <x:c r="D72" s="988"/>
      <x:c r="E72" s="1018"/>
      <x:c r="F72" s="988"/>
      <x:c r="G72" s="988"/>
      <x:c r="H72" s="988"/>
      <x:c r="I72" s="918"/>
      <x:c r="J72" s="918"/>
      <x:c r="K72" s="918"/>
      <x:c r="L72" s="918"/>
      <x:c r="M72" s="918"/>
      <x:c r="N72" s="918"/>
      <x:c r="O72" s="918"/>
      <x:c r="P72" s="918"/>
      <x:c r="Q72" s="918"/>
      <x:c r="R72" s="918"/>
      <x:c r="S72" s="918"/>
      <x:c r="T72" s="918"/>
      <x:c r="U72" s="918"/>
      <x:c r="V72" s="918"/>
      <x:c r="W72" s="918"/>
      <x:c r="X72" s="918"/>
      <x:c r="Y72" s="918"/>
      <x:c r="Z72" s="918"/>
      <x:c r="AA72" s="918"/>
      <x:c r="AB72" s="918"/>
    </x:row>
    <x:row r="73">
      <x:c r="A73" s="918"/>
      <x:c r="B73" s="1018">
        <x:v>70</x:v>
      </x:c>
      <x:c r="C73" s="988"/>
      <x:c r="D73" s="988"/>
      <x:c r="E73" s="1018"/>
      <x:c r="F73" s="988"/>
      <x:c r="G73" s="988"/>
      <x:c r="H73" s="988"/>
      <x:c r="I73" s="918"/>
      <x:c r="J73" s="918"/>
      <x:c r="K73" s="918"/>
      <x:c r="L73" s="918"/>
      <x:c r="M73" s="918"/>
      <x:c r="N73" s="918"/>
      <x:c r="O73" s="918"/>
      <x:c r="P73" s="918"/>
      <x:c r="Q73" s="918"/>
      <x:c r="R73" s="918"/>
      <x:c r="S73" s="918"/>
      <x:c r="T73" s="918"/>
      <x:c r="U73" s="918"/>
      <x:c r="V73" s="918"/>
      <x:c r="W73" s="918"/>
      <x:c r="X73" s="918"/>
      <x:c r="Y73" s="918"/>
      <x:c r="Z73" s="918"/>
      <x:c r="AA73" s="918"/>
      <x:c r="AB73" s="918"/>
    </x:row>
    <x:row r="74">
      <x:c r="A74" s="918"/>
      <x:c r="B74" s="1018">
        <x:v>71</x:v>
      </x:c>
      <x:c r="C74" s="988"/>
      <x:c r="D74" s="988"/>
      <x:c r="E74" s="1018"/>
      <x:c r="F74" s="988"/>
      <x:c r="G74" s="988"/>
      <x:c r="H74" s="988"/>
      <x:c r="I74" s="918"/>
      <x:c r="J74" s="918"/>
      <x:c r="K74" s="918"/>
      <x:c r="L74" s="918"/>
      <x:c r="M74" s="918"/>
      <x:c r="N74" s="918"/>
      <x:c r="O74" s="918"/>
      <x:c r="P74" s="918"/>
      <x:c r="Q74" s="918"/>
      <x:c r="R74" s="918"/>
      <x:c r="S74" s="918"/>
      <x:c r="T74" s="918"/>
      <x:c r="U74" s="918"/>
      <x:c r="V74" s="918"/>
      <x:c r="W74" s="918"/>
      <x:c r="X74" s="918"/>
      <x:c r="Y74" s="918"/>
      <x:c r="Z74" s="918"/>
      <x:c r="AA74" s="918"/>
      <x:c r="AB74" s="918"/>
    </x:row>
    <x:row r="75">
      <x:c r="A75" s="918"/>
      <x:c r="B75" s="1018">
        <x:v>72</x:v>
      </x:c>
      <x:c r="C75" s="988"/>
      <x:c r="D75" s="988"/>
      <x:c r="E75" s="1018"/>
      <x:c r="F75" s="988"/>
      <x:c r="G75" s="988"/>
      <x:c r="H75" s="988"/>
      <x:c r="I75" s="918"/>
      <x:c r="J75" s="918"/>
      <x:c r="K75" s="918"/>
      <x:c r="L75" s="918"/>
      <x:c r="M75" s="918"/>
      <x:c r="N75" s="918"/>
      <x:c r="O75" s="918"/>
      <x:c r="P75" s="918"/>
      <x:c r="Q75" s="918"/>
      <x:c r="R75" s="918"/>
      <x:c r="S75" s="918"/>
      <x:c r="T75" s="918"/>
      <x:c r="U75" s="918"/>
      <x:c r="V75" s="918"/>
      <x:c r="W75" s="918"/>
      <x:c r="X75" s="918"/>
      <x:c r="Y75" s="918"/>
      <x:c r="Z75" s="918"/>
      <x:c r="AA75" s="918"/>
      <x:c r="AB75" s="918"/>
    </x:row>
    <x:row r="76">
      <x:c r="A76" s="918"/>
      <x:c r="B76" s="1018">
        <x:v>73</x:v>
      </x:c>
      <x:c r="C76" s="988"/>
      <x:c r="D76" s="988"/>
      <x:c r="E76" s="1018"/>
      <x:c r="F76" s="988"/>
      <x:c r="G76" s="988"/>
      <x:c r="H76" s="988"/>
      <x:c r="I76" s="918"/>
      <x:c r="J76" s="918"/>
      <x:c r="K76" s="918"/>
      <x:c r="L76" s="918"/>
      <x:c r="M76" s="918"/>
      <x:c r="N76" s="918"/>
      <x:c r="O76" s="918"/>
      <x:c r="P76" s="918"/>
      <x:c r="Q76" s="918"/>
      <x:c r="R76" s="918"/>
      <x:c r="S76" s="918"/>
      <x:c r="T76" s="918"/>
      <x:c r="U76" s="918"/>
      <x:c r="V76" s="918"/>
      <x:c r="W76" s="918"/>
      <x:c r="X76" s="918"/>
      <x:c r="Y76" s="918"/>
      <x:c r="Z76" s="918"/>
      <x:c r="AA76" s="918"/>
      <x:c r="AB76" s="918"/>
    </x:row>
    <x:row r="77">
      <x:c r="A77" s="918"/>
      <x:c r="B77" s="1018">
        <x:v>74</x:v>
      </x:c>
      <x:c r="C77" s="988"/>
      <x:c r="D77" s="988"/>
      <x:c r="E77" s="1018"/>
      <x:c r="F77" s="988"/>
      <x:c r="G77" s="988"/>
      <x:c r="H77" s="988"/>
      <x:c r="I77" s="918"/>
      <x:c r="J77" s="918"/>
      <x:c r="K77" s="918"/>
      <x:c r="L77" s="918"/>
      <x:c r="M77" s="918"/>
      <x:c r="N77" s="918"/>
      <x:c r="O77" s="918"/>
      <x:c r="P77" s="918"/>
      <x:c r="Q77" s="918"/>
      <x:c r="R77" s="918"/>
      <x:c r="S77" s="918"/>
      <x:c r="T77" s="918"/>
      <x:c r="U77" s="918"/>
      <x:c r="V77" s="918"/>
      <x:c r="W77" s="918"/>
      <x:c r="X77" s="918"/>
      <x:c r="Y77" s="918"/>
      <x:c r="Z77" s="918"/>
      <x:c r="AA77" s="918"/>
      <x:c r="AB77" s="918"/>
    </x:row>
    <x:row r="78">
      <x:c r="A78" s="918"/>
      <x:c r="B78" s="1018">
        <x:v>75</x:v>
      </x:c>
      <x:c r="C78" s="988"/>
      <x:c r="D78" s="988"/>
      <x:c r="E78" s="1018"/>
      <x:c r="F78" s="988"/>
      <x:c r="G78" s="988"/>
      <x:c r="H78" s="988"/>
      <x:c r="I78" s="918"/>
      <x:c r="J78" s="918"/>
      <x:c r="K78" s="918"/>
      <x:c r="L78" s="918"/>
      <x:c r="M78" s="918"/>
      <x:c r="N78" s="918"/>
      <x:c r="O78" s="918"/>
      <x:c r="P78" s="918"/>
      <x:c r="Q78" s="918"/>
      <x:c r="R78" s="918"/>
      <x:c r="S78" s="918"/>
      <x:c r="T78" s="918"/>
      <x:c r="U78" s="918"/>
      <x:c r="V78" s="918"/>
      <x:c r="W78" s="918"/>
      <x:c r="X78" s="918"/>
      <x:c r="Y78" s="918"/>
      <x:c r="Z78" s="918"/>
      <x:c r="AA78" s="918"/>
      <x:c r="AB78" s="918"/>
    </x:row>
    <x:row r="79">
      <x:c r="A79" s="918"/>
      <x:c r="B79" s="1018">
        <x:v>76</x:v>
      </x:c>
      <x:c r="C79" s="988"/>
      <x:c r="D79" s="988"/>
      <x:c r="E79" s="1018"/>
      <x:c r="F79" s="988"/>
      <x:c r="G79" s="988"/>
      <x:c r="H79" s="988"/>
      <x:c r="I79" s="918"/>
      <x:c r="J79" s="918"/>
      <x:c r="K79" s="918"/>
      <x:c r="L79" s="918"/>
      <x:c r="M79" s="918"/>
      <x:c r="N79" s="918"/>
      <x:c r="O79" s="918"/>
      <x:c r="P79" s="918"/>
      <x:c r="Q79" s="918"/>
      <x:c r="R79" s="918"/>
      <x:c r="S79" s="918"/>
      <x:c r="T79" s="918"/>
      <x:c r="U79" s="918"/>
      <x:c r="V79" s="918"/>
      <x:c r="W79" s="918"/>
      <x:c r="X79" s="918"/>
      <x:c r="Y79" s="918"/>
      <x:c r="Z79" s="918"/>
      <x:c r="AA79" s="918"/>
      <x:c r="AB79" s="918"/>
    </x:row>
  </x:sheetData>
  <x:mergeCells>
    <x:mergeCell ref="B2:H2"/>
    <x:mergeCell ref="T2:V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274C67"/>
  </x:sheetPr>
  <x:sheetViews>
    <x:sheetView showGridLines="0" workbookViewId="0">
      <x:pane ySplit="4" topLeftCell="A5" activePane="bottomLeft" state="frozen"/>
    </x:sheetView>
  </x:sheetViews>
  <x:sheetFormatPr defaultColWidth="8.77734375" defaultRowHeight="14.399999618530273"/>
  <x:cols>
    <x:col min="1" max="1" width="8.77734375" style="1" customWidth="0"/>
    <x:col min="2" max="2" width="10.44140625" style="1" customWidth="1"/>
    <x:col min="3" max="3" width="9.77734375" style="1" customWidth="1"/>
    <x:col min="4" max="4" width="23.44140625" style="1" customWidth="1"/>
    <x:col min="5" max="5" width="38" style="1" hidden="0" customWidth="1"/>
    <x:col min="6" max="6" width="9.77734375" style="1" customWidth="1"/>
    <x:col min="7" max="7" width="8.77734375" style="1" customWidth="0"/>
    <x:col min="8" max="8" width="20.5546875" style="1" customWidth="1"/>
    <x:col min="9" max="10" width="18.88671875" style="1" customWidth="1"/>
    <x:col min="11" max="11" width="9.77734375" style="1" customWidth="1"/>
    <x:col min="12" max="12" width="20.88671875" style="1" customWidth="1"/>
    <x:col min="13" max="13" width="27.88671875" style="1" customWidth="1"/>
    <x:col min="14" max="14" width="16.6640625" style="1" customWidth="1"/>
    <x:col min="15" max="15" width="8.77734375" style="1" customWidth="0"/>
    <x:col min="16" max="16" width="18.88671875" style="15" customWidth="1"/>
    <x:col min="17" max="17" width="18.88671875" style="1" customWidth="1"/>
    <x:col min="18" max="18" width="14.21875" style="1" customWidth="1"/>
    <x:col min="19" max="19" width="14.6640625" style="1" customWidth="1"/>
    <x:col min="20" max="22" width="14.77734375" style="1" customWidth="1"/>
    <x:col min="23" max="23" width="17.44140625" style="1" customWidth="1"/>
    <x:col min="24" max="25" width="14.77734375" style="1" customWidth="1"/>
    <x:col min="26" max="26" width="13.77734375" style="1" customWidth="1"/>
    <x:col min="27" max="27" width="35.6640625" style="1" customWidth="1"/>
    <x:col min="28" max="28" width="8.77734375" style="1" customWidth="0"/>
    <x:col min="29" max="29" width="11.5546875" style="1" customWidth="1"/>
    <x:col min="30" max="30" width="15.88671875" style="1" customWidth="1"/>
    <x:col min="31" max="31" width="14.88671875" style="1" customWidth="1"/>
    <x:col min="32" max="32" width="14.109375" style="1" customWidth="1"/>
    <x:col min="33" max="33" width="12.21875" style="1" customWidth="1"/>
    <x:col min="34" max="16384" width="8.77734375" style="1" customWidth="0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  <x:c r="S1" s="918"/>
      <x:c r="T1" s="918"/>
      <x:c r="U1" s="918"/>
      <x:c r="V1" s="918"/>
      <x:c r="W1" s="918"/>
      <x:c r="X1" s="918"/>
      <x:c r="Y1" s="918"/>
      <x:c r="Z1" s="918"/>
      <x:c r="AA1" s="918"/>
      <x:c r="AB1" s="918"/>
      <x:c r="AC1" s="918"/>
      <x:c r="AD1" s="918"/>
      <x:c r="AE1" s="918"/>
      <x:c r="AF1" s="918"/>
    </x:row>
    <x:row r="2" ht="22" customHeight="1">
      <x:c r="A2" s="918"/>
      <x:c r="B2" s="1791" t="s">
        <x:v>357</x:v>
      </x:c>
      <x:c r="C2" s="1791" t="s">
        <x:v>358</x:v>
      </x:c>
      <x:c r="D2" s="1144"/>
      <x:c r="E2" s="1144"/>
      <x:c r="F2" s="918"/>
      <x:c r="G2" s="918"/>
      <x:c r="H2" s="1670" t="s">
        <x:v>359</x:v>
      </x:c>
      <x:c r="I2" s="1670"/>
      <x:c r="J2" s="1670"/>
      <x:c r="K2" s="1670"/>
      <x:c r="L2" s="1670"/>
      <x:c r="M2" s="1670"/>
      <x:c r="N2" s="1670"/>
      <x:c r="O2" s="1670" t="n">
        <x:f>720+180</x:f>
        <x:v>900</x:v>
      </x:c>
      <x:c r="P2" s="1670"/>
      <x:c r="Q2" s="1670"/>
      <x:c r="R2" s="1670"/>
      <x:c r="S2" s="1670"/>
      <x:c r="T2" s="1670"/>
      <x:c r="U2" s="1670"/>
      <x:c r="V2" s="1670"/>
      <x:c r="W2" s="1670"/>
      <x:c r="X2" s="1670"/>
      <x:c r="Y2" s="1670"/>
      <x:c r="Z2" s="918"/>
      <x:c r="AA2" s="918"/>
      <x:c r="AB2" s="918"/>
      <x:c r="AC2" s="918"/>
      <x:c r="AD2" s="918"/>
      <x:c r="AE2" s="918"/>
      <x:c r="AF2" s="918"/>
    </x:row>
    <x:row r="3">
      <x:c r="A3" s="918"/>
      <x:c r="B3" s="918"/>
      <x:c r="C3" s="918"/>
      <x:c r="D3" s="918"/>
      <x:c r="E3" s="918"/>
      <x:c r="F3" s="918"/>
      <x:c r="G3" s="918"/>
      <x:c r="H3" s="918"/>
      <x:c r="I3" s="918"/>
      <x:c r="J3" s="918"/>
      <x:c r="K3" s="918"/>
      <x:c r="L3" s="918"/>
      <x:c r="M3" s="918"/>
      <x:c r="N3" s="918"/>
      <x:c r="O3" s="918"/>
      <x:c r="P3" s="918"/>
      <x:c r="Q3" s="918"/>
      <x:c r="R3" s="918"/>
      <x:c r="S3" s="918"/>
      <x:c r="T3" s="918"/>
      <x:c r="U3" s="918"/>
      <x:c r="V3" s="918"/>
      <x:c r="W3" s="918"/>
      <x:c r="X3" s="918"/>
      <x:c r="Y3" s="918"/>
      <x:c r="Z3" s="918"/>
      <x:c r="AA3" s="918"/>
      <x:c r="AB3" s="918"/>
      <x:c r="AC3" s="918"/>
      <x:c r="AD3" s="918"/>
      <x:c r="AE3" s="918"/>
      <x:c r="AF3" s="918"/>
    </x:row>
    <x:row r="4" ht="22" customHeight="1">
      <x:c r="A4" s="918"/>
      <x:c r="B4" s="1697" t="s">
        <x:v>74</x:v>
      </x:c>
      <x:c r="C4" s="1697"/>
      <x:c r="D4" s="1697" t="s">
        <x:v>143</x:v>
      </x:c>
      <x:c r="E4" s="1697" t="s">
        <x:v>189</x:v>
      </x:c>
      <x:c r="F4" s="1697" t="s">
        <x:v>142</x:v>
      </x:c>
      <x:c r="G4" s="1697" t="s">
        <x:v>360</x:v>
      </x:c>
      <x:c r="H4" s="1697" t="s">
        <x:v>361</x:v>
      </x:c>
      <x:c r="I4" s="1697" t="s">
        <x:v>362</x:v>
      </x:c>
      <x:c r="J4" s="1697" t="s">
        <x:v>363</x:v>
      </x:c>
      <x:c r="K4" s="1697" t="s">
        <x:v>364</x:v>
      </x:c>
      <x:c r="L4" s="1697" t="s">
        <x:v>365</x:v>
      </x:c>
      <x:c r="M4" s="1697" t="s">
        <x:v>366</x:v>
      </x:c>
      <x:c r="N4" s="1697" t="s">
        <x:v>69</x:v>
      </x:c>
      <x:c r="O4" s="1697" t="s">
        <x:v>70</x:v>
      </x:c>
      <x:c r="P4" s="1697" t="s">
        <x:v>367</x:v>
      </x:c>
      <x:c r="Q4" s="1697" t="s">
        <x:v>368</x:v>
      </x:c>
      <x:c r="R4" s="1697" t="s">
        <x:v>369</x:v>
      </x:c>
      <x:c r="S4" s="1697" t="s">
        <x:v>370</x:v>
      </x:c>
      <x:c r="T4" s="1697" t="s">
        <x:v>371</x:v>
      </x:c>
      <x:c r="U4" s="1697" t="s">
        <x:v>372</x:v>
      </x:c>
      <x:c r="V4" s="1697" t="s">
        <x:v>373</x:v>
      </x:c>
      <x:c r="W4" s="1697" t="s">
        <x:v>374</x:v>
      </x:c>
      <x:c r="X4" s="1697" t="s">
        <x:v>375</x:v>
      </x:c>
      <x:c r="Y4" s="1697" t="s">
        <x:v>376</x:v>
      </x:c>
      <x:c r="Z4" s="1237" t="s">
        <x:v>377</x:v>
      </x:c>
      <x:c r="AA4" s="918"/>
      <x:c r="AB4" s="918"/>
      <x:c r="AC4" s="918"/>
      <x:c r="AD4" s="918"/>
      <x:c r="AE4" s="918"/>
      <x:c r="AF4" s="918"/>
    </x:row>
    <x:row r="5" ht="22" customHeight="1">
      <x:c r="A5" s="918"/>
      <x:c r="B5" s="1043">
        <x:v>46265</x:v>
      </x:c>
      <x:c r="C5" s="1044"/>
      <x:c r="D5" s="1339" t="s">
        <x:v>163</x:v>
      </x:c>
      <x:c r="E5" s="2032" t="s">
        <x:v>378</x:v>
      </x:c>
      <x:c r="F5" s="1454" t="s">
        <x:v>154</x:v>
      </x:c>
      <x:c r="G5" s="1049">
        <x:v>0.2271</x:v>
      </x:c>
      <x:c r="H5" s="1343">
        <x:v>116.84</x:v>
      </x:c>
      <x:c r="I5" s="1343" t="n">
        <x:f t="shared" ref="I5:I11" si="0">H5/((720-R5)/60)</x:f>
        <x:v>11.198722044728434</x:v>
      </x:c>
      <x:c r="J5" s="1343" t="n">
        <x:f>H5</x:f>
        <x:v>116.84</x:v>
      </x:c>
      <x:c r="K5" s="1497">
        <x:v>1.135</x:v>
      </x:c>
      <x:c r="L5" s="1049">
        <x:v>0.68</x:v>
      </x:c>
      <x:c r="M5" s="1343" t="n">
        <x:f>H5*K5*G5</x:f>
        <x:v>30.116503140000003</x:v>
      </x:c>
      <x:c r="N5" s="1346" t="n">
        <x:f>SUM(M5:M6)</x:f>
        <x:v>74.06965914</x:v>
      </x:c>
      <x:c r="O5" s="1343" t="n">
        <x:f t="shared" ref="O5:O11" si="1">M5/((720-R5)/60)</x:f>
        <x:v>2.8865657961661344</x:v>
      </x:c>
      <x:c r="P5" s="1347" t="n">
        <x:f>'Milling Down Time Hours'!M5</x:f>
        <x:v>22.433333333333334</x:v>
      </x:c>
      <x:c r="Q5" s="1347"/>
      <x:c r="R5" s="1027" t="n">
        <x:f>'Milling Down Time Hours'!L5</x:f>
        <x:v>94</x:v>
      </x:c>
      <x:c r="S5" s="1346" t="n">
        <x:f>SUM(M5:M8)</x:f>
        <x:v>292.3136</x:v>
      </x:c>
      <x:c r="T5" s="1348" t="n">
        <x:f>AVERAGE('LT Ball Mill'!F4:F6)</x:f>
        <x:v>0.967</x:v>
      </x:c>
      <x:c r="U5" s="1348" t="n">
        <x:f>AVERAGE('LT Ball Mill'!G4:G6)</x:f>
        <x:v>0.41</x:v>
      </x:c>
      <x:c r="V5" s="1348" t="n">
        <x:f>AVERAGE('LT Ball Mill'!H4:H6)</x:f>
        <x:v>6.109666666666667</x:v>
      </x:c>
      <x:c r="W5" s="1349" t="n">
        <x:f t="shared" ref="W5:W45" si="2">T5*M5</x:f>
        <x:v>29.12265853638</x:v>
      </x:c>
      <x:c r="X5" s="1027" t="n">
        <x:f t="shared" ref="X5:X45" si="3">M5*U5</x:f>
        <x:v>12.3477662874</x:v>
      </x:c>
      <x:c r="Y5" s="1027" t="n">
        <x:f t="shared" ref="Y5:Y45" si="4">M5*V5</x:f>
        <x:v>184.00179535102</x:v>
      </x:c>
      <x:c r="Z5" s="1498" t="n">
        <x:f>W5*$AF$6</x:f>
        <x:v>72806646.34095</x:v>
      </x:c>
      <x:c r="AA5" s="1697" t="s">
        <x:v>379</x:v>
      </x:c>
      <x:c r="AB5" s="1697"/>
      <x:c r="AC5" s="1697"/>
      <x:c r="AD5" s="1697"/>
      <x:c r="AE5" s="1697"/>
      <x:c r="AF5" s="1697"/>
    </x:row>
    <x:row r="6" ht="16.200000762939453">
      <x:c r="A6" s="918"/>
      <x:c r="B6" s="1056"/>
      <x:c r="C6" s="1057"/>
      <x:c r="D6" s="1353" t="s">
        <x:v>165</x:v>
      </x:c>
      <x:c r="E6" s="2032" t="s">
        <x:v>378</x:v>
      </x:c>
      <x:c r="F6" s="1501" t="s">
        <x:v>164</x:v>
      </x:c>
      <x:c r="G6" s="1502">
        <x:v>0.36</x:v>
      </x:c>
      <x:c r="H6" s="1356" t="n">
        <x:f>J6-H5</x:f>
        <x:v>98.85999999999999</x:v>
      </x:c>
      <x:c r="I6" s="1343">
        <x:f t="shared" si="0"/>
        <x:v>8.2383333333333315</x:v>
      </x:c>
      <x:c r="J6" s="1361">
        <x:v>215.7</x:v>
      </x:c>
      <x:c r="K6" s="1503">
        <x:v>1.2350000000000001</x:v>
      </x:c>
      <x:c r="L6" s="1502">
        <x:v>0.68</x:v>
      </x:c>
      <x:c r="M6" s="1343" t="n">
        <x:f>H6*K6*G6</x:f>
        <x:v>43.95315599999999</x:v>
      </x:c>
      <x:c r="N6" s="1359"/>
      <x:c r="O6" s="1343">
        <x:f t="shared" si="1"/>
        <x:v>3.6627629999999995</x:v>
      </x:c>
      <x:c r="P6" s="1360"/>
      <x:c r="Q6" s="1360"/>
      <x:c r="R6" s="1027">
        <x:v>0</x:v>
      </x:c>
      <x:c r="S6" s="1361"/>
      <x:c r="T6" s="1362" t="n">
        <x:f>AVERAGE('LT Ball Mill'!F7:F9)</x:f>
        <x:v>0.609</x:v>
      </x:c>
      <x:c r="U6" s="1362" t="n">
        <x:f>AVERAGE('LT Ball Mill'!G7:G9)</x:f>
        <x:v>0.5283333333333334</x:v>
      </x:c>
      <x:c r="V6" s="1362" t="n">
        <x:f>AVERAGE('LT Ball Mill'!H7:H9)</x:f>
        <x:v>7.623333333333334</x:v>
      </x:c>
      <x:c r="W6" s="1349">
        <x:f t="shared" si="2"/>
        <x:v>26.767472003999995</x:v>
      </x:c>
      <x:c r="X6" s="1027">
        <x:f t="shared" si="3"/>
        <x:v>23.22191742</x:v>
      </x:c>
      <x:c r="Y6" s="1027">
        <x:f t="shared" si="4"/>
        <x:v>335.06955923999999</x:v>
      </x:c>
      <x:c r="Z6" s="1504" t="n">
        <x:f>W6*$AF$6</x:f>
        <x:v>66918680.00999999</x:v>
      </x:c>
      <x:c r="AA6" s="1499"/>
      <x:c r="AB6" s="1500"/>
      <x:c r="AC6" s="1500"/>
      <x:c r="AD6" s="1500"/>
      <x:c r="AE6" s="918"/>
      <x:c r="AF6" s="1504">
        <x:v>2500000</x:v>
      </x:c>
      <x:c r="AG6" s="175"/>
    </x:row>
    <x:row r="7" s="522" customFormat="1" ht="16.200000762939453">
      <x:c r="A7" s="918"/>
      <x:c r="B7" s="1364">
        <x:v>46266</x:v>
      </x:c>
      <x:c r="C7" s="1365"/>
      <x:c r="D7" s="1366" t="s">
        <x:v>163</x:v>
      </x:c>
      <x:c r="E7" s="2033" t="s">
        <x:v>378</x:v>
      </x:c>
      <x:c r="F7" s="1505" t="s">
        <x:v>154</x:v>
      </x:c>
      <x:c r="G7" s="1506">
        <x:v>0.38790000000000002</x:v>
      </x:c>
      <x:c r="H7" s="1370" t="n">
        <x:f>J7-SUM(H5:H6)</x:f>
        <x:v>143.3</x:v>
      </x:c>
      <x:c r="I7" s="1507">
        <x:f t="shared" si="0"/>
        <x:v>12.371223021582734</x:v>
      </x:c>
      <x:c r="J7" s="1507">
        <x:v>359</x:v>
      </x:c>
      <x:c r="K7" s="1505">
        <x:v>1.2549999999999999</x:v>
      </x:c>
      <x:c r="L7" s="1506">
        <x:v>0.7</x:v>
      </x:c>
      <x:c r="M7" s="1507" t="n">
        <x:f>(K7*J7*G7)-(SUM(M5:M6))</x:f>
        <x:v>100.69674635999999</x:v>
      </x:c>
      <x:c r="N7" s="1372" t="n">
        <x:f>SUM(M7:M8)</x:f>
        <x:v>218.24394086</x:v>
      </x:c>
      <x:c r="O7" s="1507">
        <x:f t="shared" si="1"/>
        <x:v>8.6932442900719415</x:v>
      </x:c>
      <x:c r="P7" s="1508" t="n">
        <x:f>'Milling Down Time Hours'!M6</x:f>
        <x:v>22.9</x:v>
      </x:c>
      <x:c r="Q7" s="1508"/>
      <x:c r="R7" s="1377">
        <x:v>25</x:v>
      </x:c>
      <x:c r="S7" s="1361"/>
      <x:c r="T7" s="1375" t="n">
        <x:f>AVERAGE('LT Ball Mill'!F10:F12)</x:f>
        <x:v>0.6469999999999999</x:v>
      </x:c>
      <x:c r="U7" s="1375" t="n">
        <x:f>AVERAGE('LT Ball Mill'!G10:G12)</x:f>
        <x:v>0.6743333333333333</x:v>
      </x:c>
      <x:c r="V7" s="1375" t="n">
        <x:f>AVERAGE('LT Ball Mill'!H10:H12)</x:f>
        <x:v>7.533333333333334</x:v>
      </x:c>
      <x:c r="W7" s="1376">
        <x:f t="shared" si="2"/>
        <x:v>65.150794894919983</x:v>
      </x:c>
      <x:c r="X7" s="1377">
        <x:f t="shared" si="3"/>
        <x:v>67.903172628759989</x:v>
      </x:c>
      <x:c r="Y7" s="1377">
        <x:f t="shared" si="4"/>
        <x:v>758.58215591199996</x:v>
      </x:c>
      <x:c r="Z7" s="1504" t="n">
        <x:f>W7*$AF$6</x:f>
        <x:v>162876987.23729995</x:v>
      </x:c>
      <x:c r="AA7" s="1509"/>
      <x:c r="AB7" s="1509"/>
      <x:c r="AC7" s="1509"/>
      <x:c r="AD7" s="1509"/>
      <x:c r="AE7" s="918"/>
      <x:c r="AF7" s="918"/>
    </x:row>
    <x:row r="8" s="522" customFormat="1" ht="16.200000762939453">
      <x:c r="A8" s="918"/>
      <x:c r="B8" s="1379"/>
      <x:c r="C8" s="1380"/>
      <x:c r="D8" s="1381" t="s">
        <x:v>165</x:v>
      </x:c>
      <x:c r="E8" s="2033" t="s">
        <x:v>380</x:v>
      </x:c>
      <x:c r="F8" s="1510" t="s">
        <x:v>164</x:v>
      </x:c>
      <x:c r="G8" s="1511">
        <x:v>0.41</x:v>
      </x:c>
      <x:c r="H8" s="1384" t="n">
        <x:f>J8-SUM(H5:H7)</x:f>
        <x:v>198</x:v>
      </x:c>
      <x:c r="I8" s="1507">
        <x:f t="shared" si="0"/>
        <x:v>17.496318114874818</x:v>
      </x:c>
      <x:c r="J8" s="1508">
        <x:v>557</x:v>
      </x:c>
      <x:c r="K8" s="1510">
        <x:v>1.28</x:v>
      </x:c>
      <x:c r="L8" s="1511">
        <x:v>0.7</x:v>
      </x:c>
      <x:c r="M8" s="1507" t="n">
        <x:f>(K8*J8*G8)-(SUM(M5:M7))</x:f>
        <x:v>117.54719450000002</x:v>
      </x:c>
      <x:c r="N8" s="1385"/>
      <x:c r="O8" s="1507">
        <x:f t="shared" si="1"/>
        <x:v>10.387086406480119</x:v>
      </x:c>
      <x:c r="P8" s="1385"/>
      <x:c r="Q8" s="1508"/>
      <x:c r="R8" s="1377">
        <x:v>41</x:v>
      </x:c>
      <x:c r="S8" s="1359"/>
      <x:c r="T8" s="1387" t="n">
        <x:f>AVERAGE('LT Ball Mill'!F13:F15)</x:f>
        <x:v>0.609</x:v>
      </x:c>
      <x:c r="U8" s="1387" t="n">
        <x:f>AVERAGE('LT Ball Mill'!G13:G15)</x:f>
        <x:v>0.5283333333333334</x:v>
      </x:c>
      <x:c r="V8" s="1387" t="n">
        <x:f>AVERAGE('LT Ball Mill'!H13:H15)</x:f>
        <x:v>7.623333333333334</x:v>
      </x:c>
      <x:c r="W8" s="1376">
        <x:f t="shared" si="2"/>
        <x:v>71.586241450500012</x:v>
      </x:c>
      <x:c r="X8" s="1377">
        <x:f t="shared" si="3"/>
        <x:v>62.104101094166687</x:v>
      </x:c>
      <x:c r="Y8" s="1377">
        <x:f t="shared" si="4"/>
        <x:v>896.10144607166683</x:v>
      </x:c>
      <x:c r="Z8" s="1504" t="n">
        <x:f>W8*$AF$6</x:f>
        <x:v>178965603.62625003</x:v>
      </x:c>
      <x:c r="AA8" s="1509"/>
      <x:c r="AB8" s="1509" t="s">
        <x:v>381</x:v>
      </x:c>
      <x:c r="AC8" s="1512">
        <x:v>1290</x:v>
      </x:c>
      <x:c r="AD8" s="1509" t="s">
        <x:v>301</x:v>
      </x:c>
      <x:c r="AE8" s="918"/>
      <x:c r="AF8" s="1513"/>
    </x:row>
    <x:row r="9" ht="16.200000762939453">
      <x:c r="A9" s="918"/>
      <x:c r="B9" s="1043">
        <x:v>46267</x:v>
      </x:c>
      <x:c r="C9" s="1044"/>
      <x:c r="D9" s="1339" t="s">
        <x:v>163</x:v>
      </x:c>
      <x:c r="E9" s="2032" t="s">
        <x:v>382</x:v>
      </x:c>
      <x:c r="F9" s="1454" t="s">
        <x:v>154</x:v>
      </x:c>
      <x:c r="G9" s="1049">
        <x:v>0.39</x:v>
      </x:c>
      <x:c r="H9" s="1454" t="n">
        <x:f>J9</x:f>
        <x:v>215</x:v>
      </x:c>
      <x:c r="I9" s="1343">
        <x:f t="shared" si="0"/>
        <x:v>21.5</x:v>
      </x:c>
      <x:c r="J9" s="1454">
        <x:v>215</x:v>
      </x:c>
      <x:c r="K9" s="1454">
        <x:v>1.26</x:v>
      </x:c>
      <x:c r="L9" s="1049">
        <x:v>0.72</x:v>
      </x:c>
      <x:c r="M9" s="1451" t="n">
        <x:f>H9*K9*G9</x:f>
        <x:v>105.651</x:v>
      </x:c>
      <x:c r="N9" s="1346" t="n">
        <x:f>SUM(M9:M10)</x:f>
        <x:v>209.804</x:v>
      </x:c>
      <x:c r="O9" s="1343">
        <x:f t="shared" si="1"/>
        <x:v>10.565099999999999</x:v>
      </x:c>
      <x:c r="P9" s="1346" t="n">
        <x:f>'Milling Down Time Hours'!M7</x:f>
        <x:v>22</x:v>
      </x:c>
      <x:c r="Q9" s="1361"/>
      <x:c r="R9" s="1240" t="n">
        <x:f>'Milling Down Time Hours'!L7</x:f>
        <x:v>120.00000000000001</x:v>
      </x:c>
      <x:c r="S9" s="1346" t="n">
        <x:f>SUM(M9:M11)</x:f>
        <x:v>300.14215</x:v>
      </x:c>
      <x:c r="T9" s="1348" t="n">
        <x:f>AVERAGE('LT Ball Mill'!F16:F18)</x:f>
        <x:v>0.7446666666666667</x:v>
      </x:c>
      <x:c r="U9" s="1348" t="n">
        <x:f>AVERAGE('LT Ball Mill'!G16:G18)</x:f>
        <x:v>0.59</x:v>
      </x:c>
      <x:c r="V9" s="1348" t="n">
        <x:f>AVERAGE('LT Ball Mill'!H16:H18)</x:f>
        <x:v>9.840000000000002</x:v>
      </x:c>
      <x:c r="W9" s="1349">
        <x:f t="shared" si="2"/>
        <x:v>78.674778000000003</x:v>
      </x:c>
      <x:c r="X9" s="1027">
        <x:f t="shared" si="3"/>
        <x:v>62.334089999999996</x:v>
      </x:c>
      <x:c r="Y9" s="1027">
        <x:f t="shared" si="4"/>
        <x:v>1039.6058400000002</x:v>
      </x:c>
      <x:c r="Z9" s="1504" t="n">
        <x:f t="shared" ref="Z9:Z17" si="5">W9*$AF$6</x:f>
        <x:v>196686945</x:v>
      </x:c>
      <x:c r="AA9" s="1500"/>
      <x:c r="AB9" s="1500" t="s">
        <x:v>383</x:v>
      </x:c>
      <x:c r="AC9" s="1514">
        <x:v>1000</x:v>
      </x:c>
      <x:c r="AD9" s="1500" t="s">
        <x:v>384</x:v>
      </x:c>
      <x:c r="AE9" s="918"/>
      <x:c r="AF9" s="918"/>
    </x:row>
    <x:row r="10" ht="16.200000762939453">
      <x:c r="A10" s="918"/>
      <x:c r="B10" s="1056"/>
      <x:c r="C10" s="1057"/>
      <x:c r="D10" s="1353" t="s">
        <x:v>385</x:v>
      </x:c>
      <x:c r="E10" s="2034"/>
      <x:c r="F10" s="1501" t="s">
        <x:v>164</x:v>
      </x:c>
      <x:c r="G10" s="1502">
        <x:v>0.4</x:v>
      </x:c>
      <x:c r="H10" s="1501" t="n">
        <x:f>J10-H9</x:f>
        <x:v>198</x:v>
      </x:c>
      <x:c r="I10" s="1343">
        <x:f t="shared" si="0"/>
        <x:v>16.5</x:v>
      </x:c>
      <x:c r="J10" s="1501">
        <x:v>413</x:v>
      </x:c>
      <x:c r="K10" s="1501">
        <x:v>1.27</x:v>
      </x:c>
      <x:c r="L10" s="1049">
        <x:v>0.72</x:v>
      </x:c>
      <x:c r="M10" s="1451" t="n">
        <x:f>K10*J10*G10-SUM(M9)</x:f>
        <x:v>104.153</x:v>
      </x:c>
      <x:c r="N10" s="1359"/>
      <x:c r="O10" s="1343">
        <x:f t="shared" si="1"/>
        <x:v>8.6794166666666666</x:v>
      </x:c>
      <x:c r="P10" s="1359"/>
      <x:c r="Q10" s="1361"/>
      <x:c r="R10" s="1240">
        <x:v>0</x:v>
      </x:c>
      <x:c r="S10" s="1361"/>
      <x:c r="T10" s="1362" t="n">
        <x:f>AVERAGE('LT Ball Mill'!F19:F21)</x:f>
        <x:v>0.646</x:v>
      </x:c>
      <x:c r="U10" s="1362" t="n">
        <x:f>AVERAGE('LT Ball Mill'!G19:G21)</x:f>
        <x:v>1.0666666666666667</x:v>
      </x:c>
      <x:c r="V10" s="1362" t="n">
        <x:f>AVERAGE('LT Ball Mill'!H19:H21)</x:f>
        <x:v>9.256666666666666</x:v>
      </x:c>
      <x:c r="W10" s="1349">
        <x:f t="shared" si="2"/>
        <x:v>67.282838000000012</x:v>
      </x:c>
      <x:c r="X10" s="1027">
        <x:f t="shared" si="3"/>
        <x:v>111.09653333333334</x:v>
      </x:c>
      <x:c r="Y10" s="1027">
        <x:f t="shared" si="4"/>
        <x:v>964.10960333333333</x:v>
      </x:c>
      <x:c r="Z10" s="1504">
        <x:f t="shared" si="5"/>
        <x:v>168207095.00000003</x:v>
      </x:c>
      <x:c r="AA10" s="1500"/>
      <x:c r="AB10" s="1500" t="s">
        <x:v>386</x:v>
      </x:c>
      <x:c r="AC10" s="1515" t="n">
        <x:f>+AC8/AC9</x:f>
        <x:v>1.29</x:v>
      </x:c>
      <x:c r="AD10" s="1500" t="s">
        <x:v>387</x:v>
      </x:c>
      <x:c r="AE10" s="918"/>
      <x:c r="AF10" s="918"/>
    </x:row>
    <x:row r="11" s="522" customFormat="1" ht="16.200000762939453">
      <x:c r="A11" s="918"/>
      <x:c r="B11" s="1364">
        <x:v>46268</x:v>
      </x:c>
      <x:c r="C11" s="1365"/>
      <x:c r="D11" s="1366" t="s">
        <x:v>163</x:v>
      </x:c>
      <x:c r="E11" s="2035" t="s">
        <x:v>388</x:v>
      </x:c>
      <x:c r="F11" s="1505" t="s">
        <x:v>154</x:v>
      </x:c>
      <x:c r="G11" s="1506">
        <x:v>0.43</x:v>
      </x:c>
      <x:c r="H11" s="1510" t="n">
        <x:f>J11-H10-H9</x:f>
        <x:v>126</x:v>
      </x:c>
      <x:c r="I11" s="1507">
        <x:f t="shared" si="0"/>
        <x:v>11.454545454545455</x:v>
      </x:c>
      <x:c r="J11" s="1505">
        <x:v>539</x:v>
      </x:c>
      <x:c r="K11" s="1505">
        <x:v>1.2949999999999999</x:v>
      </x:c>
      <x:c r="L11" s="1506">
        <x:v>0.71</x:v>
      </x:c>
      <x:c r="M11" s="1384" t="n">
        <x:f>J11*K11*G11-SUM(M9:M10)</x:f>
        <x:v>90.33815000000001</x:v>
      </x:c>
      <x:c r="N11" s="1372" t="n">
        <x:f>SUM(M11:M12)</x:f>
        <x:v>90.33815000000001</x:v>
      </x:c>
      <x:c r="O11" s="1507">
        <x:f t="shared" si="1"/>
        <x:v>8.2125590909090924</x:v>
      </x:c>
      <x:c r="P11" s="1516" t="n">
        <x:f>'Milling Down Time Hours'!M8</x:f>
        <x:v>11.016666666666667</x:v>
      </x:c>
      <x:c r="Q11" s="1517"/>
      <x:c r="R11" s="1508">
        <x:v>60</x:v>
      </x:c>
      <x:c r="S11" s="1361"/>
      <x:c r="T11" s="1375" t="n">
        <x:f>AVERAGE('LT Ball Mill'!F22:F24)</x:f>
        <x:v>0.6613333333333333</x:v>
      </x:c>
      <x:c r="U11" s="1375" t="n">
        <x:f>AVERAGE('LT Ball Mill'!G22:G24)</x:f>
        <x:v>0.7233333333333333</x:v>
      </x:c>
      <x:c r="V11" s="1375" t="n">
        <x:f>AVERAGE('LT Ball Mill'!H22:H24)</x:f>
        <x:v>8.056666666666667</x:v>
      </x:c>
      <x:c r="W11" s="1376">
        <x:f t="shared" si="2"/>
        <x:v>59.743629866666673</x:v>
      </x:c>
      <x:c r="X11" s="1377">
        <x:f t="shared" si="3"/>
        <x:v>65.344595166666664</x:v>
      </x:c>
      <x:c r="Y11" s="1377">
        <x:f t="shared" si="4"/>
        <x:v>727.82436183333346</x:v>
      </x:c>
      <x:c r="Z11" s="1504">
        <x:f t="shared" si="5"/>
        <x:v>149359074.66666669</x:v>
      </x:c>
      <x:c r="AA11" s="1509"/>
      <x:c r="AB11" s="1509" t="s">
        <x:v>389</x:v>
      </x:c>
      <x:c r="AC11" s="1518" t="n">
        <x:f>2.1</x:f>
        <x:v>2.1</x:v>
      </x:c>
      <x:c r="AD11" s="1509" t="s">
        <x:v>387</x:v>
      </x:c>
      <x:c r="AE11" s="918"/>
      <x:c r="AF11" s="918"/>
    </x:row>
    <x:row r="12" s="522" customFormat="1" ht="16.200000762939453">
      <x:c r="A12" s="918"/>
      <x:c r="B12" s="1379"/>
      <x:c r="C12" s="1380"/>
      <x:c r="D12" s="1381" t="s">
        <x:v>385</x:v>
      </x:c>
      <x:c r="E12" s="2036" t="s">
        <x:v>390</x:v>
      </x:c>
      <x:c r="F12" s="1510" t="s">
        <x:v>164</x:v>
      </x:c>
      <x:c r="G12" s="1511"/>
      <x:c r="H12" s="1510"/>
      <x:c r="I12" s="1507"/>
      <x:c r="J12" s="1510"/>
      <x:c r="K12" s="1510"/>
      <x:c r="L12" s="1511"/>
      <x:c r="M12" s="1384" t="n">
        <x:f t="shared" ref="M12:M40" si="6">H12*K12*G12</x:f>
        <x:v>0</x:v>
      </x:c>
      <x:c r="N12" s="1385"/>
      <x:c r="O12" s="1507"/>
      <x:c r="P12" s="1519"/>
      <x:c r="Q12" s="1519"/>
      <x:c r="R12" s="1385">
        <x:v>720</x:v>
      </x:c>
      <x:c r="S12" s="1360"/>
      <x:c r="T12" s="1403"/>
      <x:c r="U12" s="1403"/>
      <x:c r="V12" s="1404"/>
      <x:c r="W12" s="1376">
        <x:f t="shared" si="2"/>
        <x:v>0</x:v>
      </x:c>
      <x:c r="X12" s="1377">
        <x:f t="shared" si="3"/>
        <x:v>0</x:v>
      </x:c>
      <x:c r="Y12" s="1377">
        <x:f t="shared" si="4"/>
        <x:v>0</x:v>
      </x:c>
      <x:c r="Z12" s="1504">
        <x:f t="shared" si="5"/>
        <x:v>0</x:v>
      </x:c>
      <x:c r="AA12" s="1509"/>
      <x:c r="AB12" s="1509" t="s">
        <x:v>391</x:v>
      </x:c>
      <x:c r="AC12" s="1518">
        <x:v>1</x:v>
      </x:c>
      <x:c r="AD12" s="1509" t="s">
        <x:v>387</x:v>
      </x:c>
      <x:c r="AE12" s="918"/>
      <x:c r="AF12" s="918"/>
    </x:row>
    <x:row r="13" ht="16.200000762939453">
      <x:c r="A13" s="918"/>
      <x:c r="B13" s="1043">
        <x:v>46269</x:v>
      </x:c>
      <x:c r="C13" s="1044"/>
      <x:c r="D13" s="1405" t="s">
        <x:v>392</x:v>
      </x:c>
      <x:c r="E13" s="2037"/>
      <x:c r="F13" s="1446" t="s">
        <x:v>154</x:v>
      </x:c>
      <x:c r="G13" s="1520"/>
      <x:c r="H13" s="1446"/>
      <x:c r="I13" s="1343"/>
      <x:c r="J13" s="1446"/>
      <x:c r="K13" s="1446"/>
      <x:c r="L13" s="1521"/>
      <x:c r="M13" s="1451">
        <x:f t="shared" si="6"/>
        <x:v>0</x:v>
      </x:c>
      <x:c r="N13" s="1451"/>
      <x:c r="O13" s="1446"/>
      <x:c r="P13" s="1346" t="n">
        <x:f>'Milling Down Time Hours'!M9</x:f>
        <x:v>0.03333333333333333</x:v>
      </x:c>
      <x:c r="Q13" s="1346"/>
      <x:c r="R13" s="1346" t="n">
        <x:f>'Milling Down Time Hours'!L9</x:f>
        <x:v>1438</x:v>
      </x:c>
      <x:c r="S13" s="1240"/>
      <x:c r="T13" s="1348"/>
      <x:c r="U13" s="1348"/>
      <x:c r="V13" s="1410"/>
      <x:c r="W13" s="1349">
        <x:f t="shared" si="2"/>
        <x:v>0</x:v>
      </x:c>
      <x:c r="X13" s="1027">
        <x:f t="shared" si="3"/>
        <x:v>0</x:v>
      </x:c>
      <x:c r="Y13" s="1027">
        <x:f t="shared" si="4"/>
        <x:v>0</x:v>
      </x:c>
      <x:c r="Z13" s="1504">
        <x:f t="shared" si="5"/>
        <x:v>0</x:v>
      </x:c>
      <x:c r="AA13" s="1500"/>
      <x:c r="AB13" s="1500" t="s">
        <x:v>393</x:v>
      </x:c>
      <x:c r="AC13" s="1522" t="n">
        <x:f>+(AC10-1)/(AC10-AC10/AC11)</x:f>
        <x:v>0.4291754756871036</x:v>
      </x:c>
      <x:c r="AD13" s="1500"/>
      <x:c r="AE13" s="1155"/>
      <x:c r="AF13" s="1144"/>
    </x:row>
    <x:row r="14" ht="15.600000381469727">
      <x:c r="A14" s="918"/>
      <x:c r="B14" s="1412"/>
      <x:c r="C14" s="1093"/>
      <x:c r="D14" s="1413"/>
      <x:c r="E14" s="2038"/>
      <x:c r="F14" s="1523" t="s">
        <x:v>164</x:v>
      </x:c>
      <x:c r="G14" s="1524"/>
      <x:c r="H14" s="1523"/>
      <x:c r="I14" s="1346"/>
      <x:c r="J14" s="1523"/>
      <x:c r="K14" s="1523"/>
      <x:c r="L14" s="1524"/>
      <x:c r="M14" s="1347">
        <x:f t="shared" si="6"/>
        <x:v>0</x:v>
      </x:c>
      <x:c r="N14" s="1347"/>
      <x:c r="O14" s="1347" t="n">
        <x:f>(N14/SUM(P5:P14))</x:f>
        <x:v>0</x:v>
      </x:c>
      <x:c r="P14" s="1361"/>
      <x:c r="Q14" s="1361"/>
      <x:c r="R14" s="1360"/>
      <x:c r="S14" s="1523"/>
      <x:c r="T14" s="1419"/>
      <x:c r="U14" s="1419"/>
      <x:c r="V14" s="1420"/>
      <x:c r="W14" s="1421">
        <x:f t="shared" si="2"/>
        <x:v>0</x:v>
      </x:c>
      <x:c r="X14" s="1422">
        <x:f t="shared" si="3"/>
        <x:v>0</x:v>
      </x:c>
      <x:c r="Y14" s="1422">
        <x:f t="shared" si="4"/>
        <x:v>0</x:v>
      </x:c>
      <x:c r="Z14" s="1504">
        <x:f t="shared" si="5"/>
        <x:v>0</x:v>
      </x:c>
      <x:c r="AA14" s="1500"/>
      <x:c r="AB14" s="1500" t="s">
        <x:v>394</x:v>
      </x:c>
      <x:c r="AC14" s="1525" t="n">
        <x:f>+AC13*AC8</x:f>
        <x:v>553.6363636363636</x:v>
      </x:c>
      <x:c r="AD14" s="1500" t="s">
        <x:v>301</x:v>
      </x:c>
      <x:c r="AE14" s="1155"/>
      <x:c r="AF14" s="1144"/>
    </x:row>
    <x:row r="15" ht="15.600000381469727">
      <x:c r="A15" s="918"/>
      <x:c r="B15" s="1424">
        <x:v>46270</x:v>
      </x:c>
      <x:c r="C15" s="1424"/>
      <x:c r="D15" s="985"/>
      <x:c r="E15" s="2039" t="s">
        <x:v>395</x:v>
      </x:c>
      <x:c r="F15" s="1018" t="s">
        <x:v>154</x:v>
      </x:c>
      <x:c r="G15" s="1018"/>
      <x:c r="H15" s="1018"/>
      <x:c r="I15" s="1240"/>
      <x:c r="J15" s="1018"/>
      <x:c r="K15" s="1018"/>
      <x:c r="L15" s="1145"/>
      <x:c r="M15" s="1240">
        <x:f t="shared" si="6"/>
        <x:v>0</x:v>
      </x:c>
      <x:c r="N15" s="1018"/>
      <x:c r="O15" s="1018"/>
      <x:c r="P15" s="1240">
        <x:v>0</x:v>
      </x:c>
      <x:c r="Q15" s="1240" t="n">
        <x:f>720-R15</x:f>
        <x:v>0</x:v>
      </x:c>
      <x:c r="R15" s="1240">
        <x:v>720</x:v>
      </x:c>
      <x:c r="S15" s="1018"/>
      <x:c r="T15" s="1214"/>
      <x:c r="U15" s="1214"/>
      <x:c r="V15" s="1214"/>
      <x:c r="W15" s="1349">
        <x:f t="shared" si="2"/>
        <x:v>0</x:v>
      </x:c>
      <x:c r="X15" s="1027">
        <x:f t="shared" si="3"/>
        <x:v>0</x:v>
      </x:c>
      <x:c r="Y15" s="1027">
        <x:f t="shared" si="4"/>
        <x:v>0</x:v>
      </x:c>
      <x:c r="Z15" s="1504">
        <x:f t="shared" si="5"/>
        <x:v>0</x:v>
      </x:c>
      <x:c r="AA15" s="1500"/>
      <x:c r="AB15" s="1500" t="s">
        <x:v>396</x:v>
      </x:c>
      <x:c r="AC15" s="1525" t="n">
        <x:f>(AC8-AC14)</x:f>
        <x:v>736.3636363636364</x:v>
      </x:c>
      <x:c r="AD15" s="1500" t="s">
        <x:v>301</x:v>
      </x:c>
      <x:c r="AE15" s="1155"/>
      <x:c r="AF15" s="1144"/>
    </x:row>
    <x:row r="16" ht="15.600000381469727">
      <x:c r="A16" s="918"/>
      <x:c r="B16" s="1424"/>
      <x:c r="C16" s="1424"/>
      <x:c r="D16" s="1425" t="s">
        <x:v>165</x:v>
      </x:c>
      <x:c r="E16" s="1425" t="s">
        <x:v>397</x:v>
      </x:c>
      <x:c r="F16" s="1526" t="s">
        <x:v>164</x:v>
      </x:c>
      <x:c r="G16" s="1527">
        <x:v>0.38</x:v>
      </x:c>
      <x:c r="H16" s="1430" t="n">
        <x:f>J16-'Au Cal Leaching Tank'!$Q$10</x:f>
        <x:v>62.150000000000006</x:v>
      </x:c>
      <x:c r="I16" s="1430">
        <x:v>5.57</x:v>
      </x:c>
      <x:c r="J16" s="1526">
        <x:v>170</x:v>
      </x:c>
      <x:c r="K16" s="1526">
        <x:v>1.25</x:v>
      </x:c>
      <x:c r="L16" s="1527"/>
      <x:c r="M16" s="1430" t="n">
        <x:f>(J16*K16*G16)-'Au Cal Leaching Tank'!$R$10</x:f>
        <x:v>26.314330250000005</x:v>
      </x:c>
      <x:c r="N16" s="1528" t="n">
        <x:f>SUM(M15:M16)</x:f>
        <x:v>26.314330250000005</x:v>
      </x:c>
      <x:c r="O16" s="1430" t="n">
        <x:f t="shared" ref="O16:O21" si="7">M16/P16</x:f>
        <x:v>2.325272187039765</x:v>
      </x:c>
      <x:c r="P16" s="1430" t="n">
        <x:f>Q16/60</x:f>
        <x:v>11.316666666666666</x:v>
      </x:c>
      <x:c r="Q16" s="1430" t="n">
        <x:f>720-R16</x:f>
        <x:v>679</x:v>
      </x:c>
      <x:c r="R16" s="1430">
        <x:v>41</x:v>
      </x:c>
      <x:c r="S16" s="1526"/>
      <x:c r="T16" s="1431" t="n">
        <x:f>AVERAGE('LT Ball Mill'!F25:F27)</x:f>
        <x:v>1.087</x:v>
      </x:c>
      <x:c r="U16" s="1431" t="n">
        <x:f>AVERAGE('LT Ball Mill'!G25:G27)</x:f>
        <x:v>0.7733333333333333</x:v>
      </x:c>
      <x:c r="V16" s="1431" t="n">
        <x:f>AVERAGE('LT Ball Mill'!H25:H27)</x:f>
        <x:v>8.116666666666667</x:v>
      </x:c>
      <x:c r="W16" s="1376" t="n">
        <x:f>T16*M16</x:f>
        <x:v>28.603676981750006</x:v>
      </x:c>
      <x:c r="X16" s="1377">
        <x:f t="shared" si="3"/>
        <x:v>20.349748726666668</x:v>
      </x:c>
      <x:c r="Y16" s="1377">
        <x:f t="shared" si="4"/>
        <x:v>213.58464719583338</x:v>
      </x:c>
      <x:c r="Z16" s="1504">
        <x:f t="shared" si="5"/>
        <x:v>71509192.454375014</x:v>
      </x:c>
      <x:c r="AA16" s="1500"/>
      <x:c r="AB16" s="1500"/>
      <x:c r="AC16" s="1500"/>
      <x:c r="AD16" s="1500"/>
      <x:c r="AE16" s="1155"/>
      <x:c r="AF16" s="1144"/>
    </x:row>
    <x:row r="17" ht="15">
      <x:c r="A17" s="918"/>
      <x:c r="B17" s="1412">
        <x:v>46271</x:v>
      </x:c>
      <x:c r="C17" s="1093"/>
      <x:c r="D17" s="1406" t="s">
        <x:v>165</x:v>
      </x:c>
      <x:c r="E17" s="2037" t="s">
        <x:v>398</x:v>
      </x:c>
      <x:c r="F17" s="1446" t="s">
        <x:v>154</x:v>
      </x:c>
      <x:c r="G17" s="1520">
        <x:v>0.47</x:v>
      </x:c>
      <x:c r="H17" s="1240" t="n">
        <x:f>J17-SUM(H16)-'Au Cal Leaching Tank'!$Q$10</x:f>
        <x:v>45</x:v>
      </x:c>
      <x:c r="I17" s="1360" t="n">
        <x:f t="shared" ref="I17:I22" si="8">H17/((720-R17)/60)</x:f>
        <x:v>4.576271186440677</x:v>
      </x:c>
      <x:c r="J17" s="1446">
        <x:v>215</x:v>
      </x:c>
      <x:c r="K17" s="1446">
        <x:v>1.33</x:v>
      </x:c>
      <x:c r="L17" s="1520">
        <x:v>0.65</x:v>
      </x:c>
      <x:c r="M17" s="1359" t="n">
        <x:f>J17*K17*G17-SUM(M16)-'Au Cal Leaching Tank'!$R$10</x:f>
        <x:v>53.64649999999997</x:v>
      </x:c>
      <x:c r="N17" s="1361" t="n">
        <x:f>SUM(M17:M18)</x:f>
        <x:v>173.32450000000003</x:v>
      </x:c>
      <x:c r="O17" s="1240">
        <x:f t="shared" si="7"/>
        <x:v>5.4555762711864366</x:v>
      </x:c>
      <x:c r="P17" s="1240" t="n">
        <x:f>(720-R17)/60</x:f>
        <x:v>9.833333333333334</x:v>
      </x:c>
      <x:c r="Q17" s="1240" t="n">
        <x:f t="shared" ref="Q17" si="9">720-R17</x:f>
        <x:v>590</x:v>
      </x:c>
      <x:c r="R17" s="1240" t="n">
        <x:f>'Milling Down Time Hours'!L11</x:f>
        <x:v>130</x:v>
      </x:c>
      <x:c r="S17" s="1446"/>
      <x:c r="T17" s="1432" t="n">
        <x:f>AVERAGE('LT Ball Mill'!F28:F30)</x:f>
        <x:v>0.9023333333333333</x:v>
      </x:c>
      <x:c r="U17" s="1432" t="n">
        <x:f>AVERAGE('LT Ball Mill'!G28:G30)</x:f>
        <x:v>0.57</x:v>
      </x:c>
      <x:c r="V17" s="1432" t="n">
        <x:f>AVERAGE('LT Ball Mill'!H28:H30)</x:f>
        <x:v>9.653333333333334</x:v>
      </x:c>
      <x:c r="W17" s="1433" t="n">
        <x:f>T17*M17</x:f>
        <x:v>48.407025166666635</x:v>
      </x:c>
      <x:c r="X17" s="1434">
        <x:f t="shared" si="3"/>
        <x:v>30.578504999999979</x:v>
      </x:c>
      <x:c r="Y17" s="1434">
        <x:f t="shared" si="4"/>
        <x:v>517.86754666666639</x:v>
      </x:c>
      <x:c r="Z17" s="1504">
        <x:f t="shared" si="5"/>
        <x:v>121017562.91666658</x:v>
      </x:c>
      <x:c r="AA17" s="918"/>
      <x:c r="AB17" s="918"/>
      <x:c r="AC17" s="918"/>
      <x:c r="AD17" s="918"/>
      <x:c r="AE17" s="1295"/>
      <x:c r="AF17" s="1144"/>
    </x:row>
    <x:row r="18" ht="15">
      <x:c r="A18" s="918"/>
      <x:c r="B18" s="1056"/>
      <x:c r="C18" s="1057"/>
      <x:c r="D18" s="1393" t="s">
        <x:v>163</x:v>
      </x:c>
      <x:c r="E18" s="2034"/>
      <x:c r="F18" s="1501" t="s">
        <x:v>164</x:v>
      </x:c>
      <x:c r="G18" s="1502">
        <x:v>0.45</x:v>
      </x:c>
      <x:c r="H18" s="1240" t="n">
        <x:f>J18-SUM(H16:H17)-'Au Cal Leaching Tank'!$Q$10</x:f>
        <x:v>216.00000000000003</x:v>
      </x:c>
      <x:c r="I18" s="1343">
        <x:f t="shared" si="8"/>
        <x:v>18.000000000000004</x:v>
      </x:c>
      <x:c r="J18" s="1501">
        <x:v>431</x:v>
      </x:c>
      <x:c r="K18" s="1501">
        <x:v>1.31</x:v>
      </x:c>
      <x:c r="L18" s="1502">
        <x:v>0.65</x:v>
      </x:c>
      <x:c r="M18" s="1359" t="n">
        <x:f>J18*K18*G18-SUM(M16:M17)-'Au Cal Leaching Tank'!$R$10</x:f>
        <x:v>119.67800000000005</x:v>
      </x:c>
      <x:c r="N18" s="1359"/>
      <x:c r="O18" s="1240">
        <x:f t="shared" si="7"/>
        <x:v>9.9731666666666712</x:v>
      </x:c>
      <x:c r="P18" s="1240" t="n">
        <x:f>(720-R18)/60</x:f>
        <x:v>12</x:v>
      </x:c>
      <x:c r="Q18" s="1240" t="n">
        <x:f>720-R18</x:f>
        <x:v>720</x:v>
      </x:c>
      <x:c r="R18" s="1240">
        <x:v>0</x:v>
      </x:c>
      <x:c r="S18" s="1451"/>
      <x:c r="T18" s="1362" t="n">
        <x:f>AVERAGE('LT Ball Mill'!F31:F33)</x:f>
        <x:v>0.8143333333333334</x:v>
      </x:c>
      <x:c r="U18" s="1362" t="n">
        <x:f>AVERAGE('LT Ball Mill'!G31:G33)</x:f>
        <x:v>0.6333333333333333</x:v>
      </x:c>
      <x:c r="V18" s="1362" t="n">
        <x:f>AVERAGE('LT Ball Mill'!H31:H33)</x:f>
        <x:v>9.436666666666667</x:v>
      </x:c>
      <x:c r="W18" s="1349" t="n">
        <x:f>T18*M18</x:f>
        <x:v>97.45778466666671</x:v>
      </x:c>
      <x:c r="X18" s="1027">
        <x:f t="shared" si="3"/>
        <x:v>75.796066666666704</x:v>
      </x:c>
      <x:c r="Y18" s="1027">
        <x:f t="shared" si="4"/>
        <x:v>1129.361393333334</x:v>
      </x:c>
      <x:c r="Z18" s="1233"/>
      <x:c r="AA18" s="1212"/>
      <x:c r="AB18" s="918"/>
      <x:c r="AC18" s="1144" t="n">
        <x:f>1490-180</x:f>
        <x:v>1310</x:v>
      </x:c>
      <x:c r="AD18" s="918"/>
      <x:c r="AE18" s="918"/>
      <x:c r="AF18" s="918"/>
    </x:row>
    <x:row r="19" ht="15">
      <x:c r="A19" s="918"/>
      <x:c r="B19" s="1043">
        <x:v>46272</x:v>
      </x:c>
      <x:c r="C19" s="1044"/>
      <x:c r="D19" s="1435" t="s">
        <x:v>199</x:v>
      </x:c>
      <x:c r="E19" s="2040" t="s">
        <x:v>399</x:v>
      </x:c>
      <x:c r="F19" s="1529" t="s">
        <x:v>154</x:v>
      </x:c>
      <x:c r="G19" s="1530">
        <x:v>0.45</x:v>
      </x:c>
      <x:c r="H19" s="1531" t="n">
        <x:f>J19-SUM(H16:H18)-'Au Cal Leaching Tank'!$Q$10</x:f>
        <x:v>215.99999999999997</x:v>
      </x:c>
      <x:c r="I19" s="1532">
        <x:f t="shared" si="8"/>
        <x:v>19.31445603576751</x:v>
      </x:c>
      <x:c r="J19" s="1529">
        <x:v>647</x:v>
      </x:c>
      <x:c r="K19" s="1529">
        <x:v>1.31</x:v>
      </x:c>
      <x:c r="L19" s="1530">
        <x:v>0.73</x:v>
      </x:c>
      <x:c r="M19" s="1533" t="n">
        <x:f>J19*K19*G19-SUM(M16:M18)-'Au Cal Leaching Tank'!$R$10</x:f>
        <x:v>127.33200000000005</x:v>
      </x:c>
      <x:c r="N19" s="1346" t="n">
        <x:f>SUM(M19:M20)</x:f>
        <x:v>185.59190000000007</x:v>
      </x:c>
      <x:c r="O19" s="1240">
        <x:f t="shared" si="7"/>
        <x:v>8.9775793184488872</x:v>
      </x:c>
      <x:c r="P19" s="1240" t="n">
        <x:f>(900-R19)/60</x:f>
        <x:v>14.183333333333334</x:v>
      </x:c>
      <x:c r="Q19" s="1240" t="n">
        <x:f>900-R19</x:f>
        <x:v>851</x:v>
      </x:c>
      <x:c r="R19" s="1240" t="n">
        <x:f>'Milling Down Time Hours'!G13+30</x:f>
        <x:v>49</x:v>
      </x:c>
      <x:c r="S19" s="1360"/>
      <x:c r="T19" s="1441"/>
      <x:c r="U19" s="1441"/>
      <x:c r="V19" s="1442"/>
      <x:c r="W19" s="1349">
        <x:f t="shared" si="2"/>
        <x:v>0</x:v>
      </x:c>
      <x:c r="X19" s="1027">
        <x:f t="shared" si="3"/>
        <x:v>0</x:v>
      </x:c>
      <x:c r="Y19" s="1027">
        <x:f t="shared" si="4"/>
        <x:v>0</x:v>
      </x:c>
      <x:c r="Z19" s="918"/>
      <x:c r="AA19" s="918"/>
      <x:c r="AB19" s="918"/>
      <x:c r="AC19" s="1155" t="n">
        <x:f>(AC10-1)/(AC10-AC10/AC11)</x:f>
        <x:v>0.4291754756871036</x:v>
      </x:c>
      <x:c r="AD19" s="918"/>
      <x:c r="AE19" s="918"/>
      <x:c r="AF19" s="918"/>
    </x:row>
    <x:row r="20" ht="15">
      <x:c r="A20" s="918"/>
      <x:c r="B20" s="1056"/>
      <x:c r="C20" s="1057"/>
      <x:c r="D20" s="986" t="s">
        <x:v>400</x:v>
      </x:c>
      <x:c r="E20" s="2041" t="s">
        <x:v>401</x:v>
      </x:c>
      <x:c r="F20" s="1018" t="s">
        <x:v>164</x:v>
      </x:c>
      <x:c r="G20" s="1145">
        <x:v>0.41</x:v>
      </x:c>
      <x:c r="H20" s="1240" t="n">
        <x:f>J20-'Au Cal Leaching Tank'!$Q$11</x:f>
        <x:v>107.15</x:v>
      </x:c>
      <x:c r="I20" s="1343" t="n">
        <x:f>H20/((720-R20)/60)</x:f>
        <x:v>9.5103550295858</x:v>
      </x:c>
      <x:c r="J20" s="1018">
        <x:v>215</x:v>
      </x:c>
      <x:c r="K20" s="1018">
        <x:v>1.28</x:v>
      </x:c>
      <x:c r="L20" s="1145">
        <x:v>0.73</x:v>
      </x:c>
      <x:c r="M20" s="1451" t="n">
        <x:f>J20*K20*G20-'Au Cal Leaching Tank'!$R$11</x:f>
        <x:v>58.2599</x:v>
      </x:c>
      <x:c r="N20" s="1446"/>
      <x:c r="O20" s="1240">
        <x:f t="shared" si="7"/>
        <x:v>6.2870395683453237</x:v>
      </x:c>
      <x:c r="P20" s="1240" t="n">
        <x:f>(600-R20)/60</x:f>
        <x:v>9.266666666666667</x:v>
      </x:c>
      <x:c r="Q20" s="1240" t="n">
        <x:f>600-R20</x:f>
        <x:v>556</x:v>
      </x:c>
      <x:c r="R20" s="1240" t="n">
        <x:f>'Milling Down Time Hours'!G14-30</x:f>
        <x:v>44</x:v>
      </x:c>
      <x:c r="S20" s="1018"/>
      <x:c r="T20" s="1443"/>
      <x:c r="U20" s="1443"/>
      <x:c r="V20" s="1444"/>
      <x:c r="W20" s="1349">
        <x:f t="shared" si="2"/>
        <x:v>0</x:v>
      </x:c>
      <x:c r="X20" s="1027">
        <x:f t="shared" si="3"/>
        <x:v>0</x:v>
      </x:c>
      <x:c r="Y20" s="1027">
        <x:f t="shared" si="4"/>
        <x:v>0</x:v>
      </x:c>
      <x:c r="Z20" s="918"/>
      <x:c r="AA20" s="918"/>
      <x:c r="AB20" s="918"/>
      <x:c r="AC20" s="918"/>
      <x:c r="AD20" s="918"/>
      <x:c r="AE20" s="918"/>
      <x:c r="AF20" s="918"/>
    </x:row>
    <x:row r="21" ht="15">
      <x:c r="A21" s="918"/>
      <x:c r="B21" s="1043">
        <x:v>46273</x:v>
      </x:c>
      <x:c r="C21" s="1044"/>
      <x:c r="D21" s="986" t="s">
        <x:v>199</x:v>
      </x:c>
      <x:c r="E21" s="2041" t="s">
        <x:v>402</x:v>
      </x:c>
      <x:c r="F21" s="1018" t="s">
        <x:v>154</x:v>
      </x:c>
      <x:c r="G21" s="1145">
        <x:v>0.42</x:v>
      </x:c>
      <x:c r="H21" s="1240" t="n">
        <x:f>J21-'Au Cal Leaching Tank'!$Q$11-SUM(H20)</x:f>
        <x:v>188.99999999999997</x:v>
      </x:c>
      <x:c r="I21" s="1343">
        <x:f t="shared" si="8"/>
        <x:v>18.290322580645157</x:v>
      </x:c>
      <x:c r="J21" s="1018">
        <x:v>404</x:v>
      </x:c>
      <x:c r="K21" s="1018">
        <x:v>1.29</x:v>
      </x:c>
      <x:c r="L21" s="1145">
        <x:v>0.75</x:v>
      </x:c>
      <x:c r="M21" s="1451" t="n">
        <x:f>J21*K21*G21-'Au Cal Leaching Tank'!$R$11-SUM(M20)</x:f>
        <x:v>106.05519999999997</x:v>
      </x:c>
      <x:c r="N21" s="1346" t="n">
        <x:f>SUM(M21:M22)</x:f>
        <x:v>106.05519999999997</x:v>
      </x:c>
      <x:c r="O21" s="1240">
        <x:f t="shared" si="7"/>
        <x:v>10.2634064516129</x:v>
      </x:c>
      <x:c r="P21" s="1240" t="n">
        <x:f>(720-R21)/60</x:f>
        <x:v>10.333333333333334</x:v>
      </x:c>
      <x:c r="Q21" s="1240" t="n">
        <x:f>720-R21</x:f>
        <x:v>620</x:v>
      </x:c>
      <x:c r="R21" s="1240" t="n">
        <x:f>'Milling Down Time Hours'!G15</x:f>
        <x:v>100</x:v>
      </x:c>
      <x:c r="S21" s="1018"/>
      <x:c r="T21" s="1445"/>
      <x:c r="U21" s="1445"/>
      <x:c r="V21" s="1052"/>
      <x:c r="W21" s="1349">
        <x:f t="shared" si="2"/>
        <x:v>0</x:v>
      </x:c>
      <x:c r="X21" s="1027">
        <x:f t="shared" si="3"/>
        <x:v>0</x:v>
      </x:c>
      <x:c r="Y21" s="1027">
        <x:f t="shared" si="4"/>
        <x:v>0</x:v>
      </x:c>
      <x:c r="Z21" s="918"/>
      <x:c r="AA21" s="1018" t="s">
        <x:v>403</x:v>
      </x:c>
      <x:c r="AB21" s="1018">
        <x:v>10.7</x:v>
      </x:c>
      <x:c r="AC21" s="988" t="s">
        <x:v>404</x:v>
      </x:c>
      <x:c r="AD21" s="918"/>
      <x:c r="AE21" s="918"/>
      <x:c r="AF21" s="918"/>
    </x:row>
    <x:row r="22" ht="15">
      <x:c r="A22" s="918"/>
      <x:c r="B22" s="1056"/>
      <x:c r="C22" s="1057"/>
      <x:c r="D22" s="1414"/>
      <x:c r="E22" s="2038"/>
      <x:c r="F22" s="1523" t="s">
        <x:v>164</x:v>
      </x:c>
      <x:c r="G22" s="1523"/>
      <x:c r="H22" s="1523"/>
      <x:c r="I22" s="1343">
        <x:f t="shared" si="8"/>
        <x:v>0</x:v>
      </x:c>
      <x:c r="J22" s="1523"/>
      <x:c r="K22" s="1523"/>
      <x:c r="L22" s="1523"/>
      <x:c r="M22" s="1451">
        <x:f t="shared" si="6"/>
        <x:v>0</x:v>
      </x:c>
      <x:c r="N22" s="1446"/>
      <x:c r="O22" s="1523"/>
      <x:c r="P22" s="1534"/>
      <x:c r="Q22" s="1361"/>
      <x:c r="R22" s="1535"/>
      <x:c r="S22" s="1523"/>
      <x:c r="T22" s="1449"/>
      <x:c r="U22" s="1449"/>
      <x:c r="V22" s="1450"/>
      <x:c r="W22" s="1349">
        <x:f t="shared" si="2"/>
        <x:v>0</x:v>
      </x:c>
      <x:c r="X22" s="1027">
        <x:f t="shared" si="3"/>
        <x:v>0</x:v>
      </x:c>
      <x:c r="Y22" s="1027">
        <x:f t="shared" si="4"/>
        <x:v>0</x:v>
      </x:c>
      <x:c r="Z22" s="918"/>
      <x:c r="AA22" s="1018" t="s">
        <x:v>405</x:v>
      </x:c>
      <x:c r="AB22" s="1018">
        <x:v>2.4</x:v>
      </x:c>
      <x:c r="AC22" s="988" t="s">
        <x:v>404</x:v>
      </x:c>
      <x:c r="AD22" s="918"/>
      <x:c r="AE22" s="918"/>
      <x:c r="AF22" s="918"/>
    </x:row>
    <x:row r="23" ht="15">
      <x:c r="A23" s="918"/>
      <x:c r="B23" s="1043">
        <x:v>46274</x:v>
      </x:c>
      <x:c r="C23" s="1044"/>
      <x:c r="D23" s="1340"/>
      <x:c r="E23" s="2032"/>
      <x:c r="F23" s="1454" t="s">
        <x:v>154</x:v>
      </x:c>
      <x:c r="G23" s="1049"/>
      <x:c r="H23" s="1454"/>
      <x:c r="I23" s="1454"/>
      <x:c r="J23" s="1454"/>
      <x:c r="K23" s="1454"/>
      <x:c r="L23" s="1049"/>
      <x:c r="M23" s="1451">
        <x:f t="shared" si="6"/>
        <x:v>0</x:v>
      </x:c>
      <x:c r="N23" s="1343"/>
      <x:c r="O23" s="1346" t="n">
        <x:f>S23/(P23+P25)</x:f>
        <x:v>0</x:v>
      </x:c>
      <x:c r="P23" s="1343" t="n">
        <x:f>'Milling Down Time Hours'!M14</x:f>
        <x:v>22.766666666666666</x:v>
      </x:c>
      <x:c r="Q23" s="1346"/>
      <x:c r="R23" s="1346" t="n">
        <x:f>'Milling Down Time Hours'!L24</x:f>
        <x:v>0</x:v>
      </x:c>
      <x:c r="S23" s="1346" t="n">
        <x:f>SUM(N23:N25)</x:f>
        <x:v>0</x:v>
      </x:c>
      <x:c r="T23" s="1348"/>
      <x:c r="U23" s="1348"/>
      <x:c r="V23" s="1410"/>
      <x:c r="W23" s="1349">
        <x:f t="shared" si="2"/>
        <x:v>0</x:v>
      </x:c>
      <x:c r="X23" s="1027">
        <x:f t="shared" si="3"/>
        <x:v>0</x:v>
      </x:c>
      <x:c r="Y23" s="1027">
        <x:f t="shared" si="4"/>
        <x:v>0</x:v>
      </x:c>
      <x:c r="Z23" s="918"/>
      <x:c r="AA23" s="1018" t="s">
        <x:v>406</x:v>
      </x:c>
      <x:c r="AB23" s="1018" t="n">
        <x:f>AB21*0.5</x:f>
        <x:v>5.35</x:v>
      </x:c>
      <x:c r="AC23" s="988"/>
      <x:c r="AD23" s="918"/>
      <x:c r="AE23" s="918"/>
      <x:c r="AF23" s="918"/>
    </x:row>
    <x:row r="24" ht="15">
      <x:c r="A24" s="918"/>
      <x:c r="B24" s="1056"/>
      <x:c r="C24" s="1057"/>
      <x:c r="D24" s="1414"/>
      <x:c r="E24" s="2038"/>
      <x:c r="F24" s="1523" t="s">
        <x:v>164</x:v>
      </x:c>
      <x:c r="G24" s="1524"/>
      <x:c r="H24" s="1523"/>
      <x:c r="I24" s="1523"/>
      <x:c r="J24" s="1523"/>
      <x:c r="K24" s="1523"/>
      <x:c r="L24" s="1524"/>
      <x:c r="M24" s="1451">
        <x:f t="shared" si="6"/>
        <x:v>0</x:v>
      </x:c>
      <x:c r="N24" s="1347"/>
      <x:c r="O24" s="1361"/>
      <x:c r="P24" s="1347"/>
      <x:c r="Q24" s="1361" t="s">
        <x:v>407</x:v>
      </x:c>
      <x:c r="R24" s="1361"/>
      <x:c r="S24" s="1361"/>
      <x:c r="T24" s="1419"/>
      <x:c r="U24" s="1419"/>
      <x:c r="V24" s="1420"/>
      <x:c r="W24" s="1349">
        <x:f t="shared" si="2"/>
        <x:v>0</x:v>
      </x:c>
      <x:c r="X24" s="1027">
        <x:f t="shared" si="3"/>
        <x:v>0</x:v>
      </x:c>
      <x:c r="Y24" s="1027">
        <x:f t="shared" si="4"/>
        <x:v>0</x:v>
      </x:c>
      <x:c r="Z24" s="918"/>
      <x:c r="AA24" s="1018" t="s">
        <x:v>408</x:v>
      </x:c>
      <x:c r="AB24" s="1299" t="n">
        <x:f>3.14*AB23*AB23*AB22</x:f>
        <x:v>215.69915999999998</x:v>
      </x:c>
      <x:c r="AC24" s="988"/>
      <x:c r="AD24" s="918"/>
      <x:c r="AE24" s="918"/>
      <x:c r="AF24" s="918"/>
    </x:row>
    <x:row r="25" ht="15">
      <x:c r="A25" s="918"/>
      <x:c r="B25" s="1043">
        <x:v>46275</x:v>
      </x:c>
      <x:c r="C25" s="1044"/>
      <x:c r="D25" s="1393"/>
      <x:c r="E25" s="2034"/>
      <x:c r="F25" s="1454" t="s">
        <x:v>154</x:v>
      </x:c>
      <x:c r="G25" s="1502"/>
      <x:c r="H25" s="1501"/>
      <x:c r="I25" s="1501"/>
      <x:c r="J25" s="1501"/>
      <x:c r="K25" s="1501"/>
      <x:c r="L25" s="1502"/>
      <x:c r="M25" s="1451">
        <x:f t="shared" si="6"/>
        <x:v>0</x:v>
      </x:c>
      <x:c r="N25" s="1451"/>
      <x:c r="O25" s="1359"/>
      <x:c r="P25" s="1451">
        <x:v>6</x:v>
      </x:c>
      <x:c r="Q25" s="1359"/>
      <x:c r="R25" s="1359"/>
      <x:c r="S25" s="1359"/>
      <x:c r="T25" s="1452"/>
      <x:c r="U25" s="1452"/>
      <x:c r="V25" s="1452"/>
      <x:c r="W25" s="1349">
        <x:f t="shared" si="2"/>
        <x:v>0</x:v>
      </x:c>
      <x:c r="X25" s="1027">
        <x:f t="shared" si="3"/>
        <x:v>0</x:v>
      </x:c>
      <x:c r="Y25" s="1027">
        <x:f t="shared" si="4"/>
        <x:v>0</x:v>
      </x:c>
      <x:c r="Z25" s="918"/>
      <x:c r="AA25" s="1226" t="s">
        <x:v>409</x:v>
      </x:c>
      <x:c r="AB25" s="1330" t="n">
        <x:f>AB24*AC10*41%</x:f>
        <x:v>114.08328572399998</x:v>
      </x:c>
      <x:c r="AC25" s="918"/>
      <x:c r="AD25" s="918"/>
      <x:c r="AE25" s="918"/>
      <x:c r="AF25" s="918"/>
    </x:row>
    <x:row r="26" ht="15">
      <x:c r="A26" s="918"/>
      <x:c r="B26" s="1056"/>
      <x:c r="C26" s="1057"/>
      <x:c r="D26" s="1340"/>
      <x:c r="E26" s="2032"/>
      <x:c r="F26" s="1523" t="s">
        <x:v>164</x:v>
      </x:c>
      <x:c r="G26" s="1049"/>
      <x:c r="H26" s="1454"/>
      <x:c r="I26" s="1454"/>
      <x:c r="J26" s="1454"/>
      <x:c r="K26" s="1454"/>
      <x:c r="L26" s="1049"/>
      <x:c r="M26" s="1451">
        <x:f t="shared" si="6"/>
        <x:v>0</x:v>
      </x:c>
      <x:c r="N26" s="1453"/>
      <x:c r="O26" s="1346" t="n">
        <x:f>SUM(N26:N29)/SUM(P26:P29)</x:f>
        <x:v>0</x:v>
      </x:c>
      <x:c r="P26" s="1343">
        <x:v>6</x:v>
      </x:c>
      <x:c r="Q26" s="1343"/>
      <x:c r="R26" s="1343"/>
      <x:c r="S26" s="1454"/>
      <x:c r="T26" s="1452"/>
      <x:c r="U26" s="1452"/>
      <x:c r="V26" s="1452"/>
      <x:c r="W26" s="1349">
        <x:f t="shared" si="2"/>
        <x:v>0</x:v>
      </x:c>
      <x:c r="X26" s="1027">
        <x:f t="shared" si="3"/>
        <x:v>0</x:v>
      </x:c>
      <x:c r="Y26" s="1027">
        <x:f t="shared" si="4"/>
        <x:v>0</x:v>
      </x:c>
      <x:c r="Z26" s="918"/>
      <x:c r="AA26" s="1226"/>
      <x:c r="AB26" s="1330" t="n">
        <x:f>AB25-33.43</x:f>
        <x:v>80.65328572399997</x:v>
      </x:c>
      <x:c r="AC26" s="918"/>
      <x:c r="AD26" s="918"/>
      <x:c r="AE26" s="918"/>
      <x:c r="AF26" s="918"/>
    </x:row>
    <x:row r="27" ht="15">
      <x:c r="A27" s="918"/>
      <x:c r="B27" s="1043">
        <x:v>46276</x:v>
      </x:c>
      <x:c r="C27" s="1044"/>
      <x:c r="D27" s="1393"/>
      <x:c r="E27" s="2042"/>
      <x:c r="F27" s="1454" t="s">
        <x:v>154</x:v>
      </x:c>
      <x:c r="G27" s="1049"/>
      <x:c r="H27" s="1501"/>
      <x:c r="I27" s="1501"/>
      <x:c r="J27" s="1501"/>
      <x:c r="K27" s="1501"/>
      <x:c r="L27" s="1502"/>
      <x:c r="M27" s="1451">
        <x:f t="shared" si="6"/>
        <x:v>0</x:v>
      </x:c>
      <x:c r="N27" s="1453"/>
      <x:c r="O27" s="1361"/>
      <x:c r="P27" s="1359">
        <x:v>12</x:v>
      </x:c>
      <x:c r="Q27" s="1359"/>
      <x:c r="R27" s="1359"/>
      <x:c r="S27" s="1089"/>
      <x:c r="T27" s="1362"/>
      <x:c r="U27" s="1362"/>
      <x:c r="V27" s="1457"/>
      <x:c r="W27" s="1349">
        <x:f t="shared" si="2"/>
        <x:v>0</x:v>
      </x:c>
      <x:c r="X27" s="1027">
        <x:f t="shared" si="3"/>
        <x:v>0</x:v>
      </x:c>
      <x:c r="Y27" s="1027">
        <x:f t="shared" si="4"/>
        <x:v>0</x:v>
      </x:c>
      <x:c r="Z27" s="918"/>
      <x:c r="AA27" s="918"/>
      <x:c r="AB27" s="918"/>
      <x:c r="AC27" s="918"/>
      <x:c r="AD27" s="1536"/>
      <x:c r="AE27" s="918"/>
      <x:c r="AF27" s="918"/>
    </x:row>
    <x:row r="28" ht="15">
      <x:c r="A28" s="918"/>
      <x:c r="B28" s="1056"/>
      <x:c r="C28" s="1057"/>
      <x:c r="D28" s="1340"/>
      <x:c r="E28" s="2032"/>
      <x:c r="F28" s="1523" t="s">
        <x:v>164</x:v>
      </x:c>
      <x:c r="G28" s="1049"/>
      <x:c r="H28" s="1454"/>
      <x:c r="I28" s="1454"/>
      <x:c r="J28" s="1454"/>
      <x:c r="K28" s="1454"/>
      <x:c r="L28" s="1046"/>
      <x:c r="M28" s="1451">
        <x:f t="shared" si="6"/>
        <x:v>0</x:v>
      </x:c>
      <x:c r="N28" s="1453"/>
      <x:c r="O28" s="1361"/>
      <x:c r="P28" s="1346" t="n">
        <x:f>'Milling Down Time Hours'!M17</x:f>
        <x:v>24</x:v>
      </x:c>
      <x:c r="Q28" s="1346"/>
      <x:c r="R28" s="1346" t="n">
        <x:f>'Milling Down Time Hours'!L17</x:f>
        <x:v>0</x:v>
      </x:c>
      <x:c r="S28" s="1046"/>
      <x:c r="T28" s="1348"/>
      <x:c r="U28" s="1348"/>
      <x:c r="V28" s="1348"/>
      <x:c r="W28" s="1349">
        <x:f t="shared" si="2"/>
        <x:v>0</x:v>
      </x:c>
      <x:c r="X28" s="1027">
        <x:f t="shared" si="3"/>
        <x:v>0</x:v>
      </x:c>
      <x:c r="Y28" s="1027">
        <x:f t="shared" si="4"/>
        <x:v>0</x:v>
      </x:c>
      <x:c r="Z28" s="918"/>
      <x:c r="AA28" s="918"/>
      <x:c r="AB28" s="918"/>
      <x:c r="AC28" s="918"/>
      <x:c r="AD28" s="918"/>
      <x:c r="AE28" s="918"/>
      <x:c r="AF28" s="918"/>
    </x:row>
    <x:row r="29" ht="15">
      <x:c r="A29" s="918"/>
      <x:c r="B29" s="1043">
        <x:v>46277</x:v>
      </x:c>
      <x:c r="C29" s="1044"/>
      <x:c r="D29" s="1393"/>
      <x:c r="E29" s="2034"/>
      <x:c r="F29" s="1454" t="s">
        <x:v>154</x:v>
      </x:c>
      <x:c r="G29" s="1502"/>
      <x:c r="H29" s="1501"/>
      <x:c r="I29" s="1501"/>
      <x:c r="J29" s="1501"/>
      <x:c r="K29" s="1501"/>
      <x:c r="L29" s="1089"/>
      <x:c r="M29" s="1451">
        <x:f t="shared" si="6"/>
        <x:v>0</x:v>
      </x:c>
      <x:c r="N29" s="1453"/>
      <x:c r="O29" s="1359"/>
      <x:c r="P29" s="1359"/>
      <x:c r="Q29" s="1359"/>
      <x:c r="R29" s="1359"/>
      <x:c r="S29" s="1089"/>
      <x:c r="T29" s="1362"/>
      <x:c r="U29" s="1348"/>
      <x:c r="V29" s="1348"/>
      <x:c r="W29" s="1349">
        <x:f t="shared" si="2"/>
        <x:v>0</x:v>
      </x:c>
      <x:c r="X29" s="1027">
        <x:f t="shared" si="3"/>
        <x:v>0</x:v>
      </x:c>
      <x:c r="Y29" s="1027">
        <x:f t="shared" si="4"/>
        <x:v>0</x:v>
      </x:c>
      <x:c r="Z29" s="918"/>
      <x:c r="AA29" s="918"/>
      <x:c r="AB29" s="918"/>
      <x:c r="AC29" s="918"/>
      <x:c r="AD29" s="918"/>
      <x:c r="AE29" s="918"/>
      <x:c r="AF29" s="918"/>
    </x:row>
    <x:row r="30" ht="15">
      <x:c r="A30" s="918"/>
      <x:c r="B30" s="1056"/>
      <x:c r="C30" s="1057"/>
      <x:c r="D30" s="1340"/>
      <x:c r="E30" s="2032"/>
      <x:c r="F30" s="1523" t="s">
        <x:v>164</x:v>
      </x:c>
      <x:c r="G30" s="1046"/>
      <x:c r="H30" s="1046"/>
      <x:c r="I30" s="1046"/>
      <x:c r="J30" s="1046"/>
      <x:c r="K30" s="1046"/>
      <x:c r="L30" s="1046"/>
      <x:c r="M30" s="1451">
        <x:f t="shared" si="6"/>
        <x:v>0</x:v>
      </x:c>
      <x:c r="N30" s="1453"/>
      <x:c r="O30" s="1346" t="n">
        <x:f>N31/P30</x:f>
        <x:v>0</x:v>
      </x:c>
      <x:c r="P30" s="1346" t="n">
        <x:f>'Milling Down Time Hours'!M18</x:f>
        <x:v>24</x:v>
      </x:c>
      <x:c r="Q30" s="1346"/>
      <x:c r="R30" s="1346" t="n">
        <x:f>'Milling Down Time Hours'!L18</x:f>
        <x:v>0</x:v>
      </x:c>
      <x:c r="S30" s="1537"/>
      <x:c r="T30" s="1441"/>
      <x:c r="U30" s="1441"/>
      <x:c r="V30" s="1442"/>
      <x:c r="W30" s="1349">
        <x:f t="shared" si="2"/>
        <x:v>0</x:v>
      </x:c>
      <x:c r="X30" s="1027">
        <x:f t="shared" si="3"/>
        <x:v>0</x:v>
      </x:c>
      <x:c r="Y30" s="1027">
        <x:f t="shared" si="4"/>
        <x:v>0</x:v>
      </x:c>
      <x:c r="Z30" s="918"/>
      <x:c r="AA30" s="1227"/>
      <x:c r="AB30" s="1211"/>
      <x:c r="AC30" s="918"/>
      <x:c r="AD30" s="918"/>
      <x:c r="AE30" s="918"/>
      <x:c r="AF30" s="918"/>
    </x:row>
    <x:row r="31" ht="15">
      <x:c r="A31" s="918"/>
      <x:c r="B31" s="1043">
        <x:v>46278</x:v>
      </x:c>
      <x:c r="C31" s="1044"/>
      <x:c r="D31" s="1393"/>
      <x:c r="E31" s="2034"/>
      <x:c r="F31" s="1454" t="s">
        <x:v>154</x:v>
      </x:c>
      <x:c r="G31" s="1502"/>
      <x:c r="H31" s="1501"/>
      <x:c r="I31" s="1501"/>
      <x:c r="J31" s="1501"/>
      <x:c r="K31" s="1501"/>
      <x:c r="L31" s="1502"/>
      <x:c r="M31" s="1451">
        <x:f t="shared" si="6"/>
        <x:v>0</x:v>
      </x:c>
      <x:c r="N31" s="1453"/>
      <x:c r="O31" s="1359"/>
      <x:c r="P31" s="1359"/>
      <x:c r="Q31" s="1359"/>
      <x:c r="R31" s="1359"/>
      <x:c r="S31" s="1538"/>
      <x:c r="T31" s="1362"/>
      <x:c r="U31" s="1362"/>
      <x:c r="V31" s="1457"/>
      <x:c r="W31" s="1349">
        <x:f t="shared" si="2"/>
        <x:v>0</x:v>
      </x:c>
      <x:c r="X31" s="1027">
        <x:f t="shared" si="3"/>
        <x:v>0</x:v>
      </x:c>
      <x:c r="Y31" s="1027">
        <x:f t="shared" si="4"/>
        <x:v>0</x:v>
      </x:c>
      <x:c r="Z31" s="918"/>
      <x:c r="AA31" s="918"/>
      <x:c r="AB31" s="918"/>
      <x:c r="AC31" s="918"/>
      <x:c r="AD31" s="918"/>
      <x:c r="AE31" s="918"/>
      <x:c r="AF31" s="918"/>
    </x:row>
    <x:row r="32" ht="15">
      <x:c r="A32" s="918"/>
      <x:c r="B32" s="1056"/>
      <x:c r="C32" s="1057"/>
      <x:c r="D32" s="1406"/>
      <x:c r="E32" s="2037"/>
      <x:c r="F32" s="1523" t="s">
        <x:v>164</x:v>
      </x:c>
      <x:c r="G32" s="1520"/>
      <x:c r="H32" s="1446"/>
      <x:c r="I32" s="1446"/>
      <x:c r="J32" s="1446"/>
      <x:c r="K32" s="1446"/>
      <x:c r="L32" s="1502"/>
      <x:c r="M32" s="1451">
        <x:f t="shared" si="6"/>
        <x:v>0</x:v>
      </x:c>
      <x:c r="N32" s="1453"/>
      <x:c r="O32" s="1346" t="n">
        <x:f>SUM(N32:N33)/P32</x:f>
        <x:v>0</x:v>
      </x:c>
      <x:c r="P32" s="1361" t="n">
        <x:f>'Milling Down Time Hours'!M19</x:f>
        <x:v>24</x:v>
      </x:c>
      <x:c r="Q32" s="1361"/>
      <x:c r="R32" s="1346" t="n">
        <x:f>'Milling Down Time Hours'!L19</x:f>
        <x:v>0</x:v>
      </x:c>
      <x:c r="S32" s="1521"/>
      <x:c r="T32" s="1348"/>
      <x:c r="U32" s="1348"/>
      <x:c r="V32" s="1410"/>
      <x:c r="W32" s="1349">
        <x:f t="shared" si="2"/>
        <x:v>0</x:v>
      </x:c>
      <x:c r="X32" s="1027">
        <x:f t="shared" si="3"/>
        <x:v>0</x:v>
      </x:c>
      <x:c r="Y32" s="1027">
        <x:f t="shared" si="4"/>
        <x:v>0</x:v>
      </x:c>
      <x:c r="Z32" s="918"/>
      <x:c r="AA32" s="1504"/>
      <x:c r="AB32" s="918"/>
      <x:c r="AC32" s="918"/>
      <x:c r="AD32" s="918"/>
      <x:c r="AE32" s="918"/>
      <x:c r="AF32" s="918"/>
    </x:row>
    <x:row r="33" ht="15">
      <x:c r="A33" s="918"/>
      <x:c r="B33" s="1043">
        <x:v>46279</x:v>
      </x:c>
      <x:c r="C33" s="1044"/>
      <x:c r="D33" s="986"/>
      <x:c r="E33" s="2041"/>
      <x:c r="F33" s="1454" t="s">
        <x:v>154</x:v>
      </x:c>
      <x:c r="G33" s="1145"/>
      <x:c r="H33" s="1018"/>
      <x:c r="I33" s="1018"/>
      <x:c r="J33" s="1018"/>
      <x:c r="K33" s="1018"/>
      <x:c r="L33" s="1502"/>
      <x:c r="M33" s="1451">
        <x:f t="shared" si="6"/>
        <x:v>0</x:v>
      </x:c>
      <x:c r="N33" s="1453"/>
      <x:c r="O33" s="1359"/>
      <x:c r="P33" s="1359"/>
      <x:c r="Q33" s="1359"/>
      <x:c r="R33" s="1359"/>
      <x:c r="S33" s="988"/>
      <x:c r="T33" s="1362"/>
      <x:c r="U33" s="1362"/>
      <x:c r="V33" s="1457"/>
      <x:c r="W33" s="1349">
        <x:f t="shared" si="2"/>
        <x:v>0</x:v>
      </x:c>
      <x:c r="X33" s="1027">
        <x:f t="shared" si="3"/>
        <x:v>0</x:v>
      </x:c>
      <x:c r="Y33" s="1027">
        <x:f t="shared" si="4"/>
        <x:v>0</x:v>
      </x:c>
      <x:c r="Z33" s="918"/>
      <x:c r="AA33" s="918"/>
      <x:c r="AB33" s="918"/>
      <x:c r="AC33" s="918"/>
      <x:c r="AD33" s="918"/>
      <x:c r="AE33" s="918"/>
      <x:c r="AF33" s="918"/>
    </x:row>
    <x:row r="34" ht="15">
      <x:c r="A34" s="918"/>
      <x:c r="B34" s="1056"/>
      <x:c r="C34" s="1057"/>
      <x:c r="D34" s="986"/>
      <x:c r="E34" s="2041"/>
      <x:c r="F34" s="1523" t="s">
        <x:v>164</x:v>
      </x:c>
      <x:c r="G34" s="1145"/>
      <x:c r="H34" s="1018"/>
      <x:c r="I34" s="1018"/>
      <x:c r="J34" s="1018"/>
      <x:c r="K34" s="1018"/>
      <x:c r="L34" s="1502"/>
      <x:c r="M34" s="1451">
        <x:f t="shared" si="6"/>
        <x:v>0</x:v>
      </x:c>
      <x:c r="N34" s="1453"/>
      <x:c r="O34" s="1346" t="n">
        <x:f>SUM(N34:N35)/P34</x:f>
        <x:v>0</x:v>
      </x:c>
      <x:c r="P34" s="1346" t="n">
        <x:f>'Milling Down Time Hours'!M20</x:f>
        <x:v>24</x:v>
      </x:c>
      <x:c r="Q34" s="1346"/>
      <x:c r="R34" s="1346" t="n">
        <x:f>'Milling Down Time Hours'!L20</x:f>
        <x:v>0</x:v>
      </x:c>
      <x:c r="S34" s="988"/>
      <x:c r="T34" s="1348"/>
      <x:c r="U34" s="1348"/>
      <x:c r="V34" s="1410"/>
      <x:c r="W34" s="1349">
        <x:f t="shared" si="2"/>
        <x:v>0</x:v>
      </x:c>
      <x:c r="X34" s="1027">
        <x:f t="shared" si="3"/>
        <x:v>0</x:v>
      </x:c>
      <x:c r="Y34" s="1027">
        <x:f t="shared" si="4"/>
        <x:v>0</x:v>
      </x:c>
      <x:c r="Z34" s="918"/>
      <x:c r="AA34" s="1294"/>
      <x:c r="AB34" s="918"/>
      <x:c r="AC34" s="918"/>
      <x:c r="AD34" s="918"/>
      <x:c r="AE34" s="918"/>
      <x:c r="AF34" s="918"/>
    </x:row>
    <x:row r="35" ht="15">
      <x:c r="A35" s="918"/>
      <x:c r="B35" s="1043">
        <x:v>46280</x:v>
      </x:c>
      <x:c r="C35" s="1044"/>
      <x:c r="D35" s="986"/>
      <x:c r="E35" s="2041"/>
      <x:c r="F35" s="1454" t="s">
        <x:v>154</x:v>
      </x:c>
      <x:c r="G35" s="1145"/>
      <x:c r="H35" s="1018"/>
      <x:c r="I35" s="1018"/>
      <x:c r="J35" s="1018"/>
      <x:c r="K35" s="1018"/>
      <x:c r="L35" s="1145"/>
      <x:c r="M35" s="1451">
        <x:f t="shared" si="6"/>
        <x:v>0</x:v>
      </x:c>
      <x:c r="N35" s="1453"/>
      <x:c r="O35" s="1359"/>
      <x:c r="P35" s="1359"/>
      <x:c r="Q35" s="1359"/>
      <x:c r="R35" s="1359"/>
      <x:c r="S35" s="988"/>
      <x:c r="T35" s="1362"/>
      <x:c r="U35" s="1362"/>
      <x:c r="V35" s="1457"/>
      <x:c r="W35" s="1349">
        <x:f t="shared" si="2"/>
        <x:v>0</x:v>
      </x:c>
      <x:c r="X35" s="1027">
        <x:f t="shared" si="3"/>
        <x:v>0</x:v>
      </x:c>
      <x:c r="Y35" s="1027">
        <x:f t="shared" si="4"/>
        <x:v>0</x:v>
      </x:c>
      <x:c r="Z35" s="918"/>
      <x:c r="AA35" s="1294"/>
      <x:c r="AB35" s="918"/>
      <x:c r="AC35" s="918"/>
      <x:c r="AD35" s="918"/>
      <x:c r="AE35" s="918"/>
      <x:c r="AF35" s="918"/>
    </x:row>
    <x:row r="36" ht="15">
      <x:c r="A36" s="918"/>
      <x:c r="B36" s="1056"/>
      <x:c r="C36" s="1057"/>
      <x:c r="D36" s="1462"/>
      <x:c r="E36" s="2043"/>
      <x:c r="F36" s="1523" t="s">
        <x:v>164</x:v>
      </x:c>
      <x:c r="G36" s="1539"/>
      <x:c r="H36" s="1540"/>
      <x:c r="I36" s="1540"/>
      <x:c r="J36" s="1540"/>
      <x:c r="K36" s="1540"/>
      <x:c r="L36" s="1539"/>
      <x:c r="M36" s="1451">
        <x:f t="shared" si="6"/>
        <x:v>0</x:v>
      </x:c>
      <x:c r="N36" s="1465"/>
      <x:c r="O36" s="1466" t="n">
        <x:f>SUM(N36:N37)/P36</x:f>
        <x:v>0</x:v>
      </x:c>
      <x:c r="P36" s="1466" t="n">
        <x:f>'Milling Down Time Hours'!M21</x:f>
        <x:v>24</x:v>
      </x:c>
      <x:c r="Q36" s="1466"/>
      <x:c r="R36" s="1466" t="n">
        <x:f>'Milling Down Time Hours'!L21</x:f>
        <x:v>0</x:v>
      </x:c>
      <x:c r="S36" s="1540"/>
      <x:c r="T36" s="1468"/>
      <x:c r="U36" s="1468"/>
      <x:c r="V36" s="1469"/>
      <x:c r="W36" s="1349">
        <x:f t="shared" si="2"/>
        <x:v>0</x:v>
      </x:c>
      <x:c r="X36" s="1027">
        <x:f t="shared" si="3"/>
        <x:v>0</x:v>
      </x:c>
      <x:c r="Y36" s="1027">
        <x:f t="shared" si="4"/>
        <x:v>0</x:v>
      </x:c>
      <x:c r="Z36" s="918"/>
      <x:c r="AA36" s="1227"/>
      <x:c r="AB36" s="918"/>
      <x:c r="AC36" s="918"/>
      <x:c r="AD36" s="918"/>
      <x:c r="AE36" s="918"/>
      <x:c r="AF36" s="918"/>
    </x:row>
    <x:row r="37" ht="15">
      <x:c r="A37" s="918"/>
      <x:c r="B37" s="1043">
        <x:v>46281</x:v>
      </x:c>
      <x:c r="C37" s="1044"/>
      <x:c r="D37" s="1462"/>
      <x:c r="E37" s="2043"/>
      <x:c r="F37" s="1454" t="s">
        <x:v>154</x:v>
      </x:c>
      <x:c r="G37" s="1539"/>
      <x:c r="H37" s="1540"/>
      <x:c r="I37" s="1540"/>
      <x:c r="J37" s="1540"/>
      <x:c r="K37" s="1540"/>
      <x:c r="L37" s="1539"/>
      <x:c r="M37" s="1451">
        <x:f t="shared" si="6"/>
        <x:v>0</x:v>
      </x:c>
      <x:c r="N37" s="1465"/>
      <x:c r="O37" s="1470"/>
      <x:c r="P37" s="1470"/>
      <x:c r="Q37" s="1470"/>
      <x:c r="R37" s="1470"/>
      <x:c r="S37" s="1540"/>
      <x:c r="T37" s="1472"/>
      <x:c r="U37" s="1472"/>
      <x:c r="V37" s="1473"/>
      <x:c r="W37" s="1349">
        <x:f t="shared" si="2"/>
        <x:v>0</x:v>
      </x:c>
      <x:c r="X37" s="1027">
        <x:f t="shared" si="3"/>
        <x:v>0</x:v>
      </x:c>
      <x:c r="Y37" s="1027">
        <x:f t="shared" si="4"/>
        <x:v>0</x:v>
      </x:c>
      <x:c r="Z37" s="918"/>
      <x:c r="AA37" s="1227"/>
      <x:c r="AB37" s="918"/>
      <x:c r="AC37" s="918"/>
      <x:c r="AD37" s="918"/>
      <x:c r="AE37" s="918"/>
      <x:c r="AF37" s="918"/>
    </x:row>
    <x:row r="38" ht="15">
      <x:c r="A38" s="918"/>
      <x:c r="B38" s="1056"/>
      <x:c r="C38" s="1057"/>
      <x:c r="D38" s="986"/>
      <x:c r="E38" s="2041"/>
      <x:c r="F38" s="1523" t="s">
        <x:v>164</x:v>
      </x:c>
      <x:c r="G38" s="988"/>
      <x:c r="H38" s="988"/>
      <x:c r="I38" s="988"/>
      <x:c r="J38" s="988"/>
      <x:c r="K38" s="988"/>
      <x:c r="L38" s="988"/>
      <x:c r="M38" s="1451">
        <x:f t="shared" si="6"/>
        <x:v>0</x:v>
      </x:c>
      <x:c r="N38" s="988"/>
      <x:c r="O38" s="1466" t="n">
        <x:f t="shared" ref="O38" si="10">SUM(N38:N39)/P38</x:f>
        <x:v>0</x:v>
      </x:c>
      <x:c r="P38" s="1346" t="n">
        <x:f>'Milling Down Time Hours'!M22</x:f>
        <x:v>24</x:v>
      </x:c>
      <x:c r="Q38" s="1346"/>
      <x:c r="R38" s="1346" t="n">
        <x:f>'Milling Down Time Hours'!L22</x:f>
        <x:v>0</x:v>
      </x:c>
      <x:c r="S38" s="988"/>
      <x:c r="T38" s="1445"/>
      <x:c r="U38" s="1445"/>
      <x:c r="V38" s="1052"/>
      <x:c r="W38" s="1349">
        <x:f t="shared" si="2"/>
        <x:v>0</x:v>
      </x:c>
      <x:c r="X38" s="1027">
        <x:f t="shared" si="3"/>
        <x:v>0</x:v>
      </x:c>
      <x:c r="Y38" s="1027">
        <x:f t="shared" si="4"/>
        <x:v>0</x:v>
      </x:c>
      <x:c r="Z38" s="918"/>
      <x:c r="AA38" s="1227"/>
      <x:c r="AB38" s="918"/>
      <x:c r="AC38" s="918"/>
      <x:c r="AD38" s="918"/>
      <x:c r="AE38" s="918"/>
      <x:c r="AF38" s="918"/>
    </x:row>
    <x:row r="39" ht="15">
      <x:c r="A39" s="918"/>
      <x:c r="B39" s="1043">
        <x:v>46282</x:v>
      </x:c>
      <x:c r="C39" s="1044"/>
      <x:c r="D39" s="988"/>
      <x:c r="E39" s="1208"/>
      <x:c r="F39" s="1454" t="s">
        <x:v>154</x:v>
      </x:c>
      <x:c r="G39" s="988"/>
      <x:c r="H39" s="988"/>
      <x:c r="I39" s="988"/>
      <x:c r="J39" s="988"/>
      <x:c r="K39" s="988"/>
      <x:c r="L39" s="988"/>
      <x:c r="M39" s="1451">
        <x:f t="shared" si="6"/>
        <x:v>0</x:v>
      </x:c>
      <x:c r="N39" s="988"/>
      <x:c r="O39" s="1470"/>
      <x:c r="P39" s="1359"/>
      <x:c r="Q39" s="1359"/>
      <x:c r="R39" s="1359"/>
      <x:c r="S39" s="988"/>
      <x:c r="T39" s="1474"/>
      <x:c r="U39" s="1474"/>
      <x:c r="V39" s="1475"/>
      <x:c r="W39" s="1349">
        <x:f t="shared" si="2"/>
        <x:v>0</x:v>
      </x:c>
      <x:c r="X39" s="1027">
        <x:f t="shared" si="3"/>
        <x:v>0</x:v>
      </x:c>
      <x:c r="Y39" s="1027">
        <x:f t="shared" si="4"/>
        <x:v>0</x:v>
      </x:c>
      <x:c r="Z39" s="918"/>
      <x:c r="AA39" s="1227" t="s">
        <x:v>410</x:v>
      </x:c>
      <x:c r="AB39" s="918"/>
      <x:c r="AC39" s="918"/>
      <x:c r="AD39" s="918"/>
      <x:c r="AE39" s="918"/>
      <x:c r="AF39" s="1144" t="n">
        <x:f>53-6-17</x:f>
        <x:v>30</x:v>
      </x:c>
    </x:row>
    <x:row r="40" ht="15">
      <x:c r="A40" s="918"/>
      <x:c r="B40" s="1056"/>
      <x:c r="C40" s="1057"/>
      <x:c r="D40" s="986"/>
      <x:c r="E40" s="2041"/>
      <x:c r="F40" s="1523" t="s">
        <x:v>164</x:v>
      </x:c>
      <x:c r="G40" s="1145"/>
      <x:c r="H40" s="1240"/>
      <x:c r="I40" s="1240"/>
      <x:c r="J40" s="1240"/>
      <x:c r="K40" s="1018"/>
      <x:c r="L40" s="1145"/>
      <x:c r="M40" s="1451">
        <x:f t="shared" si="6"/>
        <x:v>0</x:v>
      </x:c>
      <x:c r="N40" s="1240"/>
      <x:c r="O40" s="1466" t="n">
        <x:f>SUM(N40:N41)/P40</x:f>
        <x:v>0</x:v>
      </x:c>
      <x:c r="P40" s="1346" t="n">
        <x:f>'Milling Down Time Hours'!M23</x:f>
        <x:v>24</x:v>
      </x:c>
      <x:c r="Q40" s="1346"/>
      <x:c r="R40" s="1346" t="n">
        <x:f>'Milling Down Time Hours'!L23</x:f>
        <x:v>0</x:v>
      </x:c>
      <x:c r="S40" s="988"/>
      <x:c r="T40" s="1348"/>
      <x:c r="U40" s="1348"/>
      <x:c r="V40" s="1410"/>
      <x:c r="W40" s="1349">
        <x:f t="shared" si="2"/>
        <x:v>0</x:v>
      </x:c>
      <x:c r="X40" s="1027">
        <x:f t="shared" si="3"/>
        <x:v>0</x:v>
      </x:c>
      <x:c r="Y40" s="1027">
        <x:f t="shared" si="4"/>
        <x:v>0</x:v>
      </x:c>
      <x:c r="Z40" s="918"/>
      <x:c r="AA40" s="1227"/>
      <x:c r="AB40" s="918"/>
      <x:c r="AC40" s="918"/>
      <x:c r="AD40" s="1227"/>
      <x:c r="AE40" s="1227"/>
      <x:c r="AF40" s="918"/>
    </x:row>
    <x:row r="41" ht="15">
      <x:c r="A41" s="918"/>
      <x:c r="B41" s="1043">
        <x:v>46283</x:v>
      </x:c>
      <x:c r="C41" s="1044"/>
      <x:c r="D41" s="1018"/>
      <x:c r="E41" s="1208"/>
      <x:c r="F41" s="1454" t="s">
        <x:v>154</x:v>
      </x:c>
      <x:c r="G41" s="1145"/>
      <x:c r="H41" s="1018"/>
      <x:c r="I41" s="1018"/>
      <x:c r="J41" s="1018"/>
      <x:c r="K41" s="1018"/>
      <x:c r="L41" s="1145"/>
      <x:c r="M41" s="1451" t="n">
        <x:f t="shared" ref="M41:M71" si="11">H41*K41*G41</x:f>
        <x:v>0</x:v>
      </x:c>
      <x:c r="N41" s="1240"/>
      <x:c r="O41" s="1470"/>
      <x:c r="P41" s="1359"/>
      <x:c r="Q41" s="1359"/>
      <x:c r="R41" s="1359"/>
      <x:c r="S41" s="988"/>
      <x:c r="T41" s="1474"/>
      <x:c r="U41" s="1474"/>
      <x:c r="V41" s="1475"/>
      <x:c r="W41" s="1349">
        <x:f t="shared" si="2"/>
        <x:v>0</x:v>
      </x:c>
      <x:c r="X41" s="1027">
        <x:f t="shared" si="3"/>
        <x:v>0</x:v>
      </x:c>
      <x:c r="Y41" s="1027">
        <x:f t="shared" si="4"/>
        <x:v>0</x:v>
      </x:c>
      <x:c r="Z41" s="918"/>
      <x:c r="AA41" s="918"/>
      <x:c r="AB41" s="918"/>
      <x:c r="AC41" s="918"/>
      <x:c r="AD41" s="918"/>
      <x:c r="AE41" s="918"/>
      <x:c r="AF41" s="918"/>
    </x:row>
    <x:row r="42" ht="15">
      <x:c r="A42" s="918"/>
      <x:c r="B42" s="1056"/>
      <x:c r="C42" s="1057"/>
      <x:c r="D42" s="986"/>
      <x:c r="E42" s="2041"/>
      <x:c r="F42" s="1523" t="s">
        <x:v>164</x:v>
      </x:c>
      <x:c r="G42" s="1145"/>
      <x:c r="H42" s="1018"/>
      <x:c r="I42" s="1018"/>
      <x:c r="J42" s="1018"/>
      <x:c r="K42" s="1018"/>
      <x:c r="L42" s="1145"/>
      <x:c r="M42" s="1451">
        <x:f t="shared" si="11"/>
        <x:v>0</x:v>
      </x:c>
      <x:c r="N42" s="1240"/>
      <x:c r="O42" s="1018"/>
      <x:c r="P42" s="1346" t="n">
        <x:f>'Milling Down Time Hours'!M24</x:f>
        <x:v>24</x:v>
      </x:c>
      <x:c r="Q42" s="1346"/>
      <x:c r="R42" s="1346" t="n">
        <x:f>'Milling Down Time Hours'!L24</x:f>
        <x:v>0</x:v>
      </x:c>
      <x:c r="S42" s="1018"/>
      <x:c r="T42" s="1348"/>
      <x:c r="U42" s="1348"/>
      <x:c r="V42" s="1410"/>
      <x:c r="W42" s="1349">
        <x:f t="shared" si="2"/>
        <x:v>0</x:v>
      </x:c>
      <x:c r="X42" s="1027">
        <x:f t="shared" si="3"/>
        <x:v>0</x:v>
      </x:c>
      <x:c r="Y42" s="1027">
        <x:f t="shared" si="4"/>
        <x:v>0</x:v>
      </x:c>
      <x:c r="Z42" s="918"/>
      <x:c r="AA42" s="918"/>
      <x:c r="AB42" s="918"/>
      <x:c r="AC42" s="918"/>
      <x:c r="AD42" s="918"/>
      <x:c r="AE42" s="918"/>
      <x:c r="AF42" s="918"/>
    </x:row>
    <x:row r="43" ht="15">
      <x:c r="A43" s="918"/>
      <x:c r="B43" s="1043">
        <x:v>46284</x:v>
      </x:c>
      <x:c r="C43" s="1044"/>
      <x:c r="D43" s="988"/>
      <x:c r="E43" s="1154"/>
      <x:c r="F43" s="1454" t="s">
        <x:v>154</x:v>
      </x:c>
      <x:c r="G43" s="1145"/>
      <x:c r="H43" s="1018"/>
      <x:c r="I43" s="1018"/>
      <x:c r="J43" s="1018"/>
      <x:c r="K43" s="1018"/>
      <x:c r="L43" s="1145"/>
      <x:c r="M43" s="1451">
        <x:f t="shared" si="11"/>
        <x:v>0</x:v>
      </x:c>
      <x:c r="N43" s="1240"/>
      <x:c r="O43" s="1018"/>
      <x:c r="P43" s="1359"/>
      <x:c r="Q43" s="1535"/>
      <x:c r="R43" s="1535"/>
      <x:c r="S43" s="988"/>
      <x:c r="T43" s="1443"/>
      <x:c r="U43" s="1474"/>
      <x:c r="V43" s="1475"/>
      <x:c r="W43" s="1349">
        <x:f t="shared" si="2"/>
        <x:v>0</x:v>
      </x:c>
      <x:c r="X43" s="1027">
        <x:f t="shared" si="3"/>
        <x:v>0</x:v>
      </x:c>
      <x:c r="Y43" s="1027">
        <x:f t="shared" si="4"/>
        <x:v>0</x:v>
      </x:c>
      <x:c r="Z43" s="918"/>
      <x:c r="AA43" s="918"/>
      <x:c r="AB43" s="918"/>
      <x:c r="AC43" s="918"/>
      <x:c r="AD43" s="918"/>
      <x:c r="AE43" s="918"/>
      <x:c r="AF43" s="918"/>
    </x:row>
    <x:row r="44" ht="15">
      <x:c r="A44" s="918"/>
      <x:c r="B44" s="1056"/>
      <x:c r="C44" s="1057"/>
      <x:c r="D44" s="986"/>
      <x:c r="E44" s="2041"/>
      <x:c r="F44" s="1523" t="s">
        <x:v>164</x:v>
      </x:c>
      <x:c r="G44" s="1145"/>
      <x:c r="H44" s="1018"/>
      <x:c r="I44" s="1018"/>
      <x:c r="J44" s="1018"/>
      <x:c r="K44" s="1018"/>
      <x:c r="L44" s="1145"/>
      <x:c r="M44" s="1451">
        <x:f t="shared" si="11"/>
        <x:v>0</x:v>
      </x:c>
      <x:c r="N44" s="1240"/>
      <x:c r="O44" s="1226"/>
      <x:c r="P44" s="1346" t="n">
        <x:f>'Milling Down Time Hours'!M25</x:f>
        <x:v>24</x:v>
      </x:c>
      <x:c r="Q44" s="1346"/>
      <x:c r="R44" s="1346" t="n">
        <x:f>'Milling Down Time Hours'!L25</x:f>
        <x:v>0</x:v>
      </x:c>
      <x:c r="S44" s="988"/>
      <x:c r="T44" s="1348"/>
      <x:c r="U44" s="1348"/>
      <x:c r="V44" s="1410"/>
      <x:c r="W44" s="1349">
        <x:f t="shared" si="2"/>
        <x:v>0</x:v>
      </x:c>
      <x:c r="X44" s="1027">
        <x:f t="shared" si="3"/>
        <x:v>0</x:v>
      </x:c>
      <x:c r="Y44" s="1027">
        <x:f t="shared" si="4"/>
        <x:v>0</x:v>
      </x:c>
      <x:c r="Z44" s="918"/>
      <x:c r="AA44" s="918"/>
      <x:c r="AB44" s="918"/>
      <x:c r="AC44" s="918"/>
      <x:c r="AD44" s="918"/>
      <x:c r="AE44" s="918"/>
      <x:c r="AF44" s="918"/>
    </x:row>
    <x:row r="45" ht="15">
      <x:c r="A45" s="918"/>
      <x:c r="B45" s="1043">
        <x:v>46285</x:v>
      </x:c>
      <x:c r="C45" s="1044"/>
      <x:c r="D45" s="988"/>
      <x:c r="E45" s="1154"/>
      <x:c r="F45" s="1454" t="s">
        <x:v>154</x:v>
      </x:c>
      <x:c r="G45" s="988"/>
      <x:c r="H45" s="988"/>
      <x:c r="I45" s="988"/>
      <x:c r="J45" s="988"/>
      <x:c r="K45" s="1018"/>
      <x:c r="L45" s="1018"/>
      <x:c r="M45" s="1451">
        <x:f t="shared" si="11"/>
        <x:v>0</x:v>
      </x:c>
      <x:c r="N45" s="1240"/>
      <x:c r="O45" s="1018"/>
      <x:c r="P45" s="1359"/>
      <x:c r="Q45" s="1359"/>
      <x:c r="R45" s="1359"/>
      <x:c r="S45" s="988"/>
      <x:c r="T45" s="1443"/>
      <x:c r="U45" s="1443"/>
      <x:c r="V45" s="1444"/>
      <x:c r="W45" s="1349">
        <x:f t="shared" si="2"/>
        <x:v>0</x:v>
      </x:c>
      <x:c r="X45" s="1027">
        <x:f t="shared" si="3"/>
        <x:v>0</x:v>
      </x:c>
      <x:c r="Y45" s="1027">
        <x:f t="shared" si="4"/>
        <x:v>0</x:v>
      </x:c>
      <x:c r="Z45" s="918"/>
      <x:c r="AA45" s="918"/>
      <x:c r="AB45" s="918"/>
      <x:c r="AC45" s="918"/>
      <x:c r="AD45" s="918"/>
      <x:c r="AE45" s="918"/>
      <x:c r="AF45" s="918"/>
    </x:row>
    <x:row r="46" ht="15">
      <x:c r="A46" s="918"/>
      <x:c r="B46" s="1056"/>
      <x:c r="C46" s="1057"/>
      <x:c r="D46" s="986"/>
      <x:c r="E46" s="2041"/>
      <x:c r="F46" s="1523" t="s">
        <x:v>164</x:v>
      </x:c>
      <x:c r="G46" s="1313"/>
      <x:c r="H46" s="1018"/>
      <x:c r="I46" s="1018"/>
      <x:c r="J46" s="1018"/>
      <x:c r="K46" s="1018"/>
      <x:c r="L46" s="1145"/>
      <x:c r="M46" s="1451">
        <x:f t="shared" si="11"/>
        <x:v>0</x:v>
      </x:c>
      <x:c r="N46" s="1240"/>
      <x:c r="O46" s="988"/>
      <x:c r="P46" s="1346" t="n">
        <x:f>'Milling Down Time Hours'!M26</x:f>
        <x:v>24</x:v>
      </x:c>
      <x:c r="Q46" s="1346"/>
      <x:c r="R46" s="1346" t="n">
        <x:f>'Milling Down Time Hours'!L26</x:f>
        <x:v>0</x:v>
      </x:c>
      <x:c r="S46" s="988"/>
      <x:c r="T46" s="1445"/>
      <x:c r="U46" s="1445"/>
      <x:c r="V46" s="1052"/>
      <x:c r="W46" s="1349"/>
      <x:c r="X46" s="1027"/>
      <x:c r="Y46" s="1027"/>
      <x:c r="Z46" s="918"/>
      <x:c r="AA46" s="918"/>
      <x:c r="AB46" s="918"/>
      <x:c r="AC46" s="918"/>
      <x:c r="AD46" s="918"/>
      <x:c r="AE46" s="918"/>
      <x:c r="AF46" s="918"/>
    </x:row>
    <x:row r="47" ht="15">
      <x:c r="A47" s="918"/>
      <x:c r="B47" s="1043">
        <x:v>46286</x:v>
      </x:c>
      <x:c r="C47" s="1044"/>
      <x:c r="D47" s="988"/>
      <x:c r="E47" s="1154"/>
      <x:c r="F47" s="1454" t="s">
        <x:v>154</x:v>
      </x:c>
      <x:c r="G47" s="988"/>
      <x:c r="H47" s="988"/>
      <x:c r="I47" s="988"/>
      <x:c r="J47" s="988"/>
      <x:c r="K47" s="988"/>
      <x:c r="L47" s="988"/>
      <x:c r="M47" s="1451">
        <x:f t="shared" si="11"/>
        <x:v>0</x:v>
      </x:c>
      <x:c r="N47" s="988"/>
      <x:c r="O47" s="988"/>
      <x:c r="P47" s="1359"/>
      <x:c r="Q47" s="1359"/>
      <x:c r="R47" s="1359"/>
      <x:c r="S47" s="988"/>
      <x:c r="T47" s="1474"/>
      <x:c r="U47" s="1474"/>
      <x:c r="V47" s="1475"/>
      <x:c r="W47" s="1349"/>
      <x:c r="X47" s="1027"/>
      <x:c r="Y47" s="1027"/>
      <x:c r="Z47" s="918"/>
      <x:c r="AA47" s="918"/>
      <x:c r="AB47" s="918"/>
      <x:c r="AC47" s="918"/>
      <x:c r="AD47" s="918"/>
      <x:c r="AE47" s="918"/>
      <x:c r="AF47" s="918"/>
    </x:row>
    <x:row r="48" ht="15">
      <x:c r="A48" s="918"/>
      <x:c r="B48" s="1056"/>
      <x:c r="C48" s="1057"/>
      <x:c r="D48" s="986"/>
      <x:c r="E48" s="2041"/>
      <x:c r="F48" s="1523" t="s">
        <x:v>164</x:v>
      </x:c>
      <x:c r="G48" s="988"/>
      <x:c r="H48" s="988"/>
      <x:c r="I48" s="988"/>
      <x:c r="J48" s="988"/>
      <x:c r="K48" s="988"/>
      <x:c r="L48" s="988"/>
      <x:c r="M48" s="1451">
        <x:f t="shared" si="11"/>
        <x:v>0</x:v>
      </x:c>
      <x:c r="N48" s="988"/>
      <x:c r="O48" s="988"/>
      <x:c r="P48" s="1346" t="n">
        <x:f>'Milling Down Time Hours'!M54</x:f>
        <x:v>0</x:v>
      </x:c>
      <x:c r="Q48" s="1346"/>
      <x:c r="R48" s="1346" t="n">
        <x:f>'Milling Down Time Hours'!L54</x:f>
        <x:v>0</x:v>
      </x:c>
      <x:c r="S48" s="988"/>
      <x:c r="T48" s="1445"/>
      <x:c r="U48" s="1445"/>
      <x:c r="V48" s="1052"/>
      <x:c r="W48" s="1349"/>
      <x:c r="X48" s="1027"/>
      <x:c r="Y48" s="1027"/>
      <x:c r="Z48" s="918"/>
      <x:c r="AA48" s="918"/>
      <x:c r="AB48" s="918"/>
      <x:c r="AC48" s="918"/>
      <x:c r="AD48" s="918"/>
      <x:c r="AE48" s="918"/>
      <x:c r="AF48" s="918"/>
    </x:row>
    <x:row r="49" ht="15">
      <x:c r="A49" s="918"/>
      <x:c r="B49" s="1043">
        <x:v>46287</x:v>
      </x:c>
      <x:c r="C49" s="1044"/>
      <x:c r="D49" s="988"/>
      <x:c r="E49" s="1154"/>
      <x:c r="F49" s="1454" t="s">
        <x:v>154</x:v>
      </x:c>
      <x:c r="G49" s="988"/>
      <x:c r="H49" s="988"/>
      <x:c r="I49" s="988"/>
      <x:c r="J49" s="988"/>
      <x:c r="K49" s="988"/>
      <x:c r="L49" s="988"/>
      <x:c r="M49" s="1451">
        <x:f t="shared" si="11"/>
        <x:v>0</x:v>
      </x:c>
      <x:c r="N49" s="988"/>
      <x:c r="O49" s="988"/>
      <x:c r="P49" s="1359"/>
      <x:c r="Q49" s="1359"/>
      <x:c r="R49" s="1359"/>
      <x:c r="S49" s="988"/>
      <x:c r="T49" s="1474"/>
      <x:c r="U49" s="1474"/>
      <x:c r="V49" s="1475"/>
      <x:c r="W49" s="1349"/>
      <x:c r="X49" s="1027"/>
      <x:c r="Y49" s="1027"/>
      <x:c r="Z49" s="918"/>
      <x:c r="AA49" s="918"/>
      <x:c r="AB49" s="918"/>
      <x:c r="AC49" s="918"/>
      <x:c r="AD49" s="918"/>
      <x:c r="AE49" s="918"/>
      <x:c r="AF49" s="918"/>
    </x:row>
    <x:row r="50" ht="15">
      <x:c r="A50" s="918"/>
      <x:c r="B50" s="1056"/>
      <x:c r="C50" s="1057"/>
      <x:c r="D50" s="986"/>
      <x:c r="E50" s="2041"/>
      <x:c r="F50" s="1523" t="s">
        <x:v>164</x:v>
      </x:c>
      <x:c r="G50" s="988"/>
      <x:c r="H50" s="988"/>
      <x:c r="I50" s="988"/>
      <x:c r="J50" s="988"/>
      <x:c r="K50" s="988"/>
      <x:c r="L50" s="988"/>
      <x:c r="M50" s="1451">
        <x:f t="shared" si="11"/>
        <x:v>0</x:v>
      </x:c>
      <x:c r="N50" s="988"/>
      <x:c r="O50" s="988"/>
      <x:c r="P50" s="1346" t="n">
        <x:f>'Milling Down Time Hours'!M56</x:f>
        <x:v>0</x:v>
      </x:c>
      <x:c r="Q50" s="1346"/>
      <x:c r="R50" s="1346" t="n">
        <x:f>'Milling Down Time Hours'!L56</x:f>
        <x:v>0</x:v>
      </x:c>
      <x:c r="S50" s="988"/>
      <x:c r="T50" s="1445"/>
      <x:c r="U50" s="1445"/>
      <x:c r="V50" s="1052"/>
      <x:c r="W50" s="1349"/>
      <x:c r="X50" s="1027"/>
      <x:c r="Y50" s="1027"/>
      <x:c r="Z50" s="918"/>
      <x:c r="AA50" s="918"/>
      <x:c r="AB50" s="918"/>
      <x:c r="AC50" s="918"/>
      <x:c r="AD50" s="918"/>
      <x:c r="AE50" s="918"/>
      <x:c r="AF50" s="918"/>
    </x:row>
    <x:row r="51" ht="15">
      <x:c r="A51" s="918"/>
      <x:c r="B51" s="1043">
        <x:v>46288</x:v>
      </x:c>
      <x:c r="C51" s="1044"/>
      <x:c r="D51" s="988"/>
      <x:c r="E51" s="1154"/>
      <x:c r="F51" s="1454" t="s">
        <x:v>154</x:v>
      </x:c>
      <x:c r="G51" s="988"/>
      <x:c r="H51" s="988"/>
      <x:c r="I51" s="988"/>
      <x:c r="J51" s="988"/>
      <x:c r="K51" s="988"/>
      <x:c r="L51" s="988"/>
      <x:c r="M51" s="1451">
        <x:f t="shared" si="11"/>
        <x:v>0</x:v>
      </x:c>
      <x:c r="N51" s="988"/>
      <x:c r="O51" s="988"/>
      <x:c r="P51" s="1359"/>
      <x:c r="Q51" s="1359"/>
      <x:c r="R51" s="1359"/>
      <x:c r="S51" s="988"/>
      <x:c r="T51" s="1474"/>
      <x:c r="U51" s="1474"/>
      <x:c r="V51" s="1475"/>
      <x:c r="W51" s="1349"/>
      <x:c r="X51" s="1027"/>
      <x:c r="Y51" s="1027"/>
      <x:c r="Z51" s="918"/>
      <x:c r="AA51" s="918"/>
      <x:c r="AB51" s="918"/>
      <x:c r="AC51" s="918"/>
      <x:c r="AD51" s="918"/>
      <x:c r="AE51" s="918"/>
      <x:c r="AF51" s="918"/>
    </x:row>
    <x:row r="52" ht="15">
      <x:c r="A52" s="918"/>
      <x:c r="B52" s="1056"/>
      <x:c r="C52" s="1057"/>
      <x:c r="D52" s="986"/>
      <x:c r="E52" s="2041"/>
      <x:c r="F52" s="1523" t="s">
        <x:v>164</x:v>
      </x:c>
      <x:c r="G52" s="988"/>
      <x:c r="H52" s="988"/>
      <x:c r="I52" s="988"/>
      <x:c r="J52" s="988"/>
      <x:c r="K52" s="988"/>
      <x:c r="L52" s="988"/>
      <x:c r="M52" s="1451">
        <x:f t="shared" si="11"/>
        <x:v>0</x:v>
      </x:c>
      <x:c r="N52" s="988"/>
      <x:c r="O52" s="988"/>
      <x:c r="P52" s="1346"/>
      <x:c r="Q52" s="1346"/>
      <x:c r="R52" s="1346"/>
      <x:c r="S52" s="988"/>
      <x:c r="T52" s="1445"/>
      <x:c r="U52" s="1445"/>
      <x:c r="V52" s="1052"/>
      <x:c r="W52" s="1349"/>
      <x:c r="X52" s="1027"/>
      <x:c r="Y52" s="1027"/>
      <x:c r="Z52" s="918"/>
      <x:c r="AA52" s="918"/>
      <x:c r="AB52" s="918"/>
      <x:c r="AC52" s="918"/>
      <x:c r="AD52" s="918"/>
      <x:c r="AE52" s="918"/>
      <x:c r="AF52" s="918"/>
    </x:row>
    <x:row r="53" ht="15">
      <x:c r="A53" s="918"/>
      <x:c r="B53" s="1043">
        <x:v>46289</x:v>
      </x:c>
      <x:c r="C53" s="1044"/>
      <x:c r="D53" s="988"/>
      <x:c r="E53" s="1154"/>
      <x:c r="F53" s="1454" t="s">
        <x:v>154</x:v>
      </x:c>
      <x:c r="G53" s="988"/>
      <x:c r="H53" s="988"/>
      <x:c r="I53" s="988"/>
      <x:c r="J53" s="988"/>
      <x:c r="K53" s="988"/>
      <x:c r="L53" s="988"/>
      <x:c r="M53" s="1451">
        <x:f t="shared" si="11"/>
        <x:v>0</x:v>
      </x:c>
      <x:c r="N53" s="988"/>
      <x:c r="O53" s="988"/>
      <x:c r="P53" s="1359"/>
      <x:c r="Q53" s="1359"/>
      <x:c r="R53" s="1359"/>
      <x:c r="S53" s="988"/>
      <x:c r="T53" s="1474"/>
      <x:c r="U53" s="1474"/>
      <x:c r="V53" s="1475"/>
      <x:c r="W53" s="1349"/>
      <x:c r="X53" s="1027"/>
      <x:c r="Y53" s="1027"/>
      <x:c r="Z53" s="918"/>
      <x:c r="AA53" s="918"/>
      <x:c r="AB53" s="1144">
        <x:v>9570</x:v>
      </x:c>
      <x:c r="AC53" s="918"/>
      <x:c r="AD53" s="918"/>
      <x:c r="AE53" s="918"/>
      <x:c r="AF53" s="918"/>
    </x:row>
    <x:row r="54" ht="15">
      <x:c r="A54" s="918"/>
      <x:c r="B54" s="1056"/>
      <x:c r="C54" s="1057"/>
      <x:c r="D54" s="986"/>
      <x:c r="E54" s="2041"/>
      <x:c r="F54" s="1523" t="s">
        <x:v>164</x:v>
      </x:c>
      <x:c r="G54" s="1145"/>
      <x:c r="H54" s="988"/>
      <x:c r="I54" s="988"/>
      <x:c r="J54" s="988"/>
      <x:c r="K54" s="1018"/>
      <x:c r="L54" s="1145"/>
      <x:c r="M54" s="1451">
        <x:f t="shared" si="11"/>
        <x:v>0</x:v>
      </x:c>
      <x:c r="N54" s="1145"/>
      <x:c r="O54" s="988"/>
      <x:c r="P54" s="1346" t="n">
        <x:f>'Milling Down Time Hours'!M60</x:f>
        <x:v>23.000000000000004</x:v>
      </x:c>
      <x:c r="Q54" s="1346"/>
      <x:c r="R54" s="1346" t="n">
        <x:f>'Milling Down Time Hours'!L60</x:f>
        <x:v>0</x:v>
      </x:c>
      <x:c r="S54" s="988"/>
      <x:c r="T54" s="1445"/>
      <x:c r="U54" s="1445"/>
      <x:c r="V54" s="1052"/>
      <x:c r="W54" s="1349"/>
      <x:c r="X54" s="1027"/>
      <x:c r="Y54" s="1027"/>
      <x:c r="Z54" s="918"/>
      <x:c r="AA54" s="918"/>
      <x:c r="AB54" s="1144">
        <x:v>8795</x:v>
      </x:c>
      <x:c r="AC54" s="918"/>
      <x:c r="AD54" s="918"/>
      <x:c r="AE54" s="918"/>
      <x:c r="AF54" s="918"/>
    </x:row>
    <x:row r="55" ht="15">
      <x:c r="A55" s="918"/>
      <x:c r="B55" s="1043">
        <x:v>46290</x:v>
      </x:c>
      <x:c r="C55" s="1044"/>
      <x:c r="D55" s="988"/>
      <x:c r="E55" s="1154"/>
      <x:c r="F55" s="1454" t="s">
        <x:v>154</x:v>
      </x:c>
      <x:c r="G55" s="1145"/>
      <x:c r="H55" s="988"/>
      <x:c r="I55" s="988"/>
      <x:c r="J55" s="988"/>
      <x:c r="K55" s="1018"/>
      <x:c r="L55" s="1145"/>
      <x:c r="M55" s="1451">
        <x:f t="shared" si="11"/>
        <x:v>0</x:v>
      </x:c>
      <x:c r="N55" s="1145"/>
      <x:c r="O55" s="988"/>
      <x:c r="P55" s="1359"/>
      <x:c r="Q55" s="1359"/>
      <x:c r="R55" s="1359"/>
      <x:c r="S55" s="988"/>
      <x:c r="T55" s="1474"/>
      <x:c r="U55" s="1474"/>
      <x:c r="V55" s="1475"/>
      <x:c r="W55" s="1349"/>
      <x:c r="X55" s="1027"/>
      <x:c r="Y55" s="1027"/>
      <x:c r="Z55" s="918"/>
      <x:c r="AA55" s="918"/>
      <x:c r="AB55" s="1144" t="n">
        <x:f>(AB53-AB54)/AB53</x:f>
        <x:v>0.08098223615464994</x:v>
      </x:c>
      <x:c r="AC55" s="918"/>
      <x:c r="AD55" s="918"/>
      <x:c r="AE55" s="918"/>
      <x:c r="AF55" s="918"/>
    </x:row>
    <x:row r="56" ht="15">
      <x:c r="A56" s="918"/>
      <x:c r="B56" s="1056"/>
      <x:c r="C56" s="1057"/>
      <x:c r="D56" s="986"/>
      <x:c r="E56" s="2041"/>
      <x:c r="F56" s="1523" t="s">
        <x:v>164</x:v>
      </x:c>
      <x:c r="G56" s="1145"/>
      <x:c r="H56" s="988"/>
      <x:c r="I56" s="988"/>
      <x:c r="J56" s="988"/>
      <x:c r="K56" s="988"/>
      <x:c r="L56" s="1145"/>
      <x:c r="M56" s="1451">
        <x:f t="shared" si="11"/>
        <x:v>0</x:v>
      </x:c>
      <x:c r="N56" s="1145"/>
      <x:c r="O56" s="988"/>
      <x:c r="P56" s="1346" t="n">
        <x:f>'Milling Down Time Hours'!M62</x:f>
        <x:v>0</x:v>
      </x:c>
      <x:c r="Q56" s="1346"/>
      <x:c r="R56" s="1346" t="n">
        <x:f>'Milling Down Time Hours'!L62</x:f>
        <x:v>0</x:v>
      </x:c>
      <x:c r="S56" s="988"/>
      <x:c r="T56" s="1445"/>
      <x:c r="U56" s="1445"/>
      <x:c r="V56" s="1052"/>
      <x:c r="W56" s="1349"/>
      <x:c r="X56" s="1027"/>
      <x:c r="Y56" s="1027"/>
      <x:c r="Z56" s="918"/>
      <x:c r="AA56" s="918"/>
      <x:c r="AB56" s="918"/>
      <x:c r="AC56" s="918"/>
      <x:c r="AD56" s="918"/>
      <x:c r="AE56" s="918"/>
      <x:c r="AF56" s="918"/>
    </x:row>
    <x:row r="57" ht="15">
      <x:c r="A57" s="918"/>
      <x:c r="B57" s="1043">
        <x:v>46291</x:v>
      </x:c>
      <x:c r="C57" s="1044"/>
      <x:c r="D57" s="988"/>
      <x:c r="E57" s="1154"/>
      <x:c r="F57" s="1454" t="s">
        <x:v>154</x:v>
      </x:c>
      <x:c r="G57" s="988"/>
      <x:c r="H57" s="988"/>
      <x:c r="I57" s="988"/>
      <x:c r="J57" s="988"/>
      <x:c r="K57" s="988"/>
      <x:c r="L57" s="988"/>
      <x:c r="M57" s="1451">
        <x:f t="shared" si="11"/>
        <x:v>0</x:v>
      </x:c>
      <x:c r="N57" s="988"/>
      <x:c r="O57" s="988"/>
      <x:c r="P57" s="1359"/>
      <x:c r="Q57" s="1359"/>
      <x:c r="R57" s="1359"/>
      <x:c r="S57" s="988"/>
      <x:c r="T57" s="1474"/>
      <x:c r="U57" s="1474"/>
      <x:c r="V57" s="1475"/>
      <x:c r="W57" s="1349"/>
      <x:c r="X57" s="1027"/>
      <x:c r="Y57" s="1027"/>
      <x:c r="Z57" s="918"/>
      <x:c r="AA57" s="918"/>
      <x:c r="AB57" s="918"/>
      <x:c r="AC57" s="918"/>
      <x:c r="AD57" s="918"/>
      <x:c r="AE57" s="918"/>
      <x:c r="AF57" s="918"/>
    </x:row>
    <x:row r="58" ht="15">
      <x:c r="A58" s="918"/>
      <x:c r="B58" s="1056"/>
      <x:c r="C58" s="1057"/>
      <x:c r="D58" s="986"/>
      <x:c r="E58" s="2041"/>
      <x:c r="F58" s="1523" t="s">
        <x:v>164</x:v>
      </x:c>
      <x:c r="G58" s="988"/>
      <x:c r="H58" s="988"/>
      <x:c r="I58" s="988"/>
      <x:c r="J58" s="988"/>
      <x:c r="K58" s="988"/>
      <x:c r="L58" s="988"/>
      <x:c r="M58" s="1451">
        <x:f t="shared" si="11"/>
        <x:v>0</x:v>
      </x:c>
      <x:c r="N58" s="988"/>
      <x:c r="O58" s="988"/>
      <x:c r="P58" s="1346" t="n">
        <x:f>'Milling Down Time Hours'!M64</x:f>
        <x:v>0</x:v>
      </x:c>
      <x:c r="Q58" s="1346"/>
      <x:c r="R58" s="1346" t="n">
        <x:f>'Milling Down Time Hours'!L64</x:f>
        <x:v>0</x:v>
      </x:c>
      <x:c r="S58" s="988"/>
      <x:c r="T58" s="1445"/>
      <x:c r="U58" s="1445"/>
      <x:c r="V58" s="1052"/>
      <x:c r="W58" s="1349"/>
      <x:c r="X58" s="1027"/>
      <x:c r="Y58" s="1027"/>
      <x:c r="Z58" s="918"/>
      <x:c r="AA58" s="918"/>
      <x:c r="AB58" s="918"/>
      <x:c r="AC58" s="918"/>
      <x:c r="AD58" s="918"/>
      <x:c r="AE58" s="918"/>
      <x:c r="AF58" s="918"/>
    </x:row>
    <x:row r="59" ht="15">
      <x:c r="A59" s="918"/>
      <x:c r="B59" s="1043">
        <x:v>46292</x:v>
      </x:c>
      <x:c r="C59" s="1044"/>
      <x:c r="D59" s="988"/>
      <x:c r="E59" s="1154"/>
      <x:c r="F59" s="1454" t="s">
        <x:v>154</x:v>
      </x:c>
      <x:c r="G59" s="988"/>
      <x:c r="H59" s="988"/>
      <x:c r="I59" s="988"/>
      <x:c r="J59" s="988"/>
      <x:c r="K59" s="988"/>
      <x:c r="L59" s="988"/>
      <x:c r="M59" s="1451">
        <x:f t="shared" si="11"/>
        <x:v>0</x:v>
      </x:c>
      <x:c r="N59" s="988"/>
      <x:c r="O59" s="988"/>
      <x:c r="P59" s="1359"/>
      <x:c r="Q59" s="1359"/>
      <x:c r="R59" s="1359"/>
      <x:c r="S59" s="988"/>
      <x:c r="T59" s="1474"/>
      <x:c r="U59" s="1474"/>
      <x:c r="V59" s="1475"/>
      <x:c r="W59" s="1349"/>
      <x:c r="X59" s="1027"/>
      <x:c r="Y59" s="1027"/>
      <x:c r="Z59" s="918"/>
      <x:c r="AA59" s="918"/>
      <x:c r="AB59" s="918"/>
      <x:c r="AC59" s="918"/>
      <x:c r="AD59" s="918"/>
      <x:c r="AE59" s="918"/>
      <x:c r="AF59" s="918"/>
    </x:row>
    <x:row r="60" ht="15">
      <x:c r="A60" s="918"/>
      <x:c r="B60" s="1056"/>
      <x:c r="C60" s="1057"/>
      <x:c r="D60" s="986"/>
      <x:c r="E60" s="2041"/>
      <x:c r="F60" s="1523" t="s">
        <x:v>164</x:v>
      </x:c>
      <x:c r="G60" s="988"/>
      <x:c r="H60" s="988"/>
      <x:c r="I60" s="988"/>
      <x:c r="J60" s="988"/>
      <x:c r="K60" s="988"/>
      <x:c r="L60" s="988"/>
      <x:c r="M60" s="1451">
        <x:f t="shared" si="11"/>
        <x:v>0</x:v>
      </x:c>
      <x:c r="N60" s="988"/>
      <x:c r="O60" s="988"/>
      <x:c r="P60" s="1346" t="n">
        <x:f>'Milling Down Time Hours'!M66</x:f>
        <x:v>0</x:v>
      </x:c>
      <x:c r="Q60" s="1346"/>
      <x:c r="R60" s="1346" t="n">
        <x:f>'Milling Down Time Hours'!L66</x:f>
        <x:v>0</x:v>
      </x:c>
      <x:c r="S60" s="988"/>
      <x:c r="T60" s="1445"/>
      <x:c r="U60" s="1445"/>
      <x:c r="V60" s="1052"/>
      <x:c r="W60" s="1349"/>
      <x:c r="X60" s="1027"/>
      <x:c r="Y60" s="1027"/>
      <x:c r="Z60" s="918"/>
      <x:c r="AA60" s="918"/>
      <x:c r="AB60" s="918"/>
      <x:c r="AC60" s="918"/>
      <x:c r="AD60" s="918"/>
      <x:c r="AE60" s="918"/>
      <x:c r="AF60" s="918"/>
    </x:row>
    <x:row r="61" ht="15">
      <x:c r="A61" s="918"/>
      <x:c r="B61" s="1043">
        <x:v>46293</x:v>
      </x:c>
      <x:c r="C61" s="1044"/>
      <x:c r="D61" s="988"/>
      <x:c r="E61" s="1154"/>
      <x:c r="F61" s="1454" t="s">
        <x:v>154</x:v>
      </x:c>
      <x:c r="G61" s="988"/>
      <x:c r="H61" s="988"/>
      <x:c r="I61" s="988"/>
      <x:c r="J61" s="988"/>
      <x:c r="K61" s="988"/>
      <x:c r="L61" s="988"/>
      <x:c r="M61" s="1451">
        <x:f t="shared" si="11"/>
        <x:v>0</x:v>
      </x:c>
      <x:c r="N61" s="988"/>
      <x:c r="O61" s="988"/>
      <x:c r="P61" s="1359"/>
      <x:c r="Q61" s="1359"/>
      <x:c r="R61" s="1359"/>
      <x:c r="S61" s="988"/>
      <x:c r="T61" s="1474"/>
      <x:c r="U61" s="1474"/>
      <x:c r="V61" s="1475"/>
      <x:c r="W61" s="1349"/>
      <x:c r="X61" s="1027"/>
      <x:c r="Y61" s="1027"/>
      <x:c r="Z61" s="918"/>
      <x:c r="AA61" s="918"/>
      <x:c r="AB61" s="918"/>
      <x:c r="AC61" s="918"/>
      <x:c r="AD61" s="918"/>
      <x:c r="AE61" s="918"/>
      <x:c r="AF61" s="918"/>
    </x:row>
    <x:row r="62" ht="15">
      <x:c r="A62" s="918"/>
      <x:c r="B62" s="1056"/>
      <x:c r="C62" s="1057"/>
      <x:c r="D62" s="986"/>
      <x:c r="E62" s="2041"/>
      <x:c r="F62" s="1523" t="s">
        <x:v>164</x:v>
      </x:c>
      <x:c r="G62" s="988"/>
      <x:c r="H62" s="988"/>
      <x:c r="I62" s="988"/>
      <x:c r="J62" s="988"/>
      <x:c r="K62" s="988"/>
      <x:c r="L62" s="1145"/>
      <x:c r="M62" s="1451">
        <x:f t="shared" si="11"/>
        <x:v>0</x:v>
      </x:c>
      <x:c r="N62" s="1145"/>
      <x:c r="O62" s="988"/>
      <x:c r="P62" s="1346" t="n">
        <x:f>'Milling Down Time Hours'!M34</x:f>
        <x:v>24</x:v>
      </x:c>
      <x:c r="Q62" s="1346"/>
      <x:c r="R62" s="1346" t="n">
        <x:f>'Milling Down Time Hours'!L68</x:f>
        <x:v>0</x:v>
      </x:c>
      <x:c r="S62" s="988"/>
      <x:c r="T62" s="1348"/>
      <x:c r="U62" s="1348"/>
      <x:c r="V62" s="1476"/>
      <x:c r="W62" s="1349" t="n">
        <x:f t="shared" ref="W62:W97" si="12">T62*M62</x:f>
        <x:v>0</x:v>
      </x:c>
      <x:c r="X62" s="1027" t="n">
        <x:f t="shared" ref="X62:X97" si="13">M62*U62</x:f>
        <x:v>0</x:v>
      </x:c>
      <x:c r="Y62" s="1027" t="n">
        <x:f t="shared" ref="Y62:Y97" si="14">M62*V62</x:f>
        <x:v>0</x:v>
      </x:c>
      <x:c r="Z62" s="918"/>
      <x:c r="AA62" s="918"/>
      <x:c r="AB62" s="918"/>
      <x:c r="AC62" s="918"/>
      <x:c r="AD62" s="918"/>
      <x:c r="AE62" s="918"/>
      <x:c r="AF62" s="918"/>
    </x:row>
    <x:row r="63" ht="15">
      <x:c r="A63" s="918"/>
      <x:c r="B63" s="1043">
        <x:v>46294</x:v>
      </x:c>
      <x:c r="C63" s="1044"/>
      <x:c r="D63" s="988"/>
      <x:c r="E63" s="1154"/>
      <x:c r="F63" s="1454" t="s">
        <x:v>154</x:v>
      </x:c>
      <x:c r="G63" s="988"/>
      <x:c r="H63" s="988"/>
      <x:c r="I63" s="988"/>
      <x:c r="J63" s="988"/>
      <x:c r="K63" s="988"/>
      <x:c r="L63" s="1018"/>
      <x:c r="M63" s="1451">
        <x:f t="shared" si="11"/>
        <x:v>0</x:v>
      </x:c>
      <x:c r="N63" s="1018"/>
      <x:c r="O63" s="988"/>
      <x:c r="P63" s="1359"/>
      <x:c r="Q63" s="1359"/>
      <x:c r="R63" s="1359"/>
      <x:c r="S63" s="988"/>
      <x:c r="T63" s="1362"/>
      <x:c r="U63" s="1362"/>
      <x:c r="V63" s="1477"/>
      <x:c r="W63" s="1349">
        <x:f t="shared" si="12"/>
        <x:v>0</x:v>
      </x:c>
      <x:c r="X63" s="1027">
        <x:f t="shared" si="13"/>
        <x:v>0</x:v>
      </x:c>
      <x:c r="Y63" s="1027">
        <x:f t="shared" si="14"/>
        <x:v>0</x:v>
      </x:c>
      <x:c r="Z63" s="918"/>
      <x:c r="AA63" s="918"/>
      <x:c r="AB63" s="918"/>
      <x:c r="AC63" s="918"/>
      <x:c r="AD63" s="918"/>
      <x:c r="AE63" s="918"/>
      <x:c r="AF63" s="918"/>
    </x:row>
    <x:row r="64" ht="15">
      <x:c r="A64" s="918"/>
      <x:c r="B64" s="1056"/>
      <x:c r="C64" s="1057"/>
      <x:c r="D64" s="986"/>
      <x:c r="E64" s="2041"/>
      <x:c r="F64" s="1523" t="s">
        <x:v>164</x:v>
      </x:c>
      <x:c r="G64" s="988"/>
      <x:c r="H64" s="988"/>
      <x:c r="I64" s="988"/>
      <x:c r="J64" s="988"/>
      <x:c r="K64" s="988"/>
      <x:c r="L64" s="1018"/>
      <x:c r="M64" s="1451">
        <x:f t="shared" si="11"/>
        <x:v>0</x:v>
      </x:c>
      <x:c r="N64" s="1018"/>
      <x:c r="O64" s="988"/>
      <x:c r="P64" s="1346" t="n">
        <x:f>'Milling Down Time Hours'!M35</x:f>
        <x:v>24</x:v>
      </x:c>
      <x:c r="Q64" s="1346"/>
      <x:c r="R64" s="1346" t="n">
        <x:f>'Milling Down Time Hours'!L70</x:f>
        <x:v>0</x:v>
      </x:c>
      <x:c r="S64" s="988"/>
      <x:c r="T64" s="1348"/>
      <x:c r="U64" s="1348"/>
      <x:c r="V64" s="1478"/>
      <x:c r="W64" s="1349">
        <x:f t="shared" si="12"/>
        <x:v>0</x:v>
      </x:c>
      <x:c r="X64" s="1027">
        <x:f t="shared" si="13"/>
        <x:v>0</x:v>
      </x:c>
      <x:c r="Y64" s="1027">
        <x:f t="shared" si="14"/>
        <x:v>0</x:v>
      </x:c>
      <x:c r="Z64" s="918"/>
      <x:c r="AA64" s="918"/>
      <x:c r="AB64" s="918"/>
      <x:c r="AC64" s="918"/>
      <x:c r="AD64" s="918"/>
      <x:c r="AE64" s="918"/>
      <x:c r="AF64" s="918"/>
    </x:row>
    <x:row r="65" ht="15">
      <x:c r="A65" s="918"/>
      <x:c r="B65" s="1043">
        <x:v>46295</x:v>
      </x:c>
      <x:c r="C65" s="1044"/>
      <x:c r="D65" s="988"/>
      <x:c r="E65" s="1154"/>
      <x:c r="F65" s="1454" t="s">
        <x:v>154</x:v>
      </x:c>
      <x:c r="G65" s="988"/>
      <x:c r="H65" s="988"/>
      <x:c r="I65" s="988"/>
      <x:c r="J65" s="988"/>
      <x:c r="K65" s="988"/>
      <x:c r="L65" s="1018"/>
      <x:c r="M65" s="1451">
        <x:f t="shared" si="11"/>
        <x:v>0</x:v>
      </x:c>
      <x:c r="N65" s="1018"/>
      <x:c r="O65" s="988"/>
      <x:c r="P65" s="1359"/>
      <x:c r="Q65" s="1359"/>
      <x:c r="R65" s="1359"/>
      <x:c r="S65" s="988"/>
      <x:c r="T65" s="1362"/>
      <x:c r="U65" s="1362"/>
      <x:c r="V65" s="1479"/>
      <x:c r="W65" s="1349">
        <x:f t="shared" si="12"/>
        <x:v>0</x:v>
      </x:c>
      <x:c r="X65" s="1027">
        <x:f t="shared" si="13"/>
        <x:v>0</x:v>
      </x:c>
      <x:c r="Y65" s="1027">
        <x:f t="shared" si="14"/>
        <x:v>0</x:v>
      </x:c>
      <x:c r="Z65" s="918"/>
      <x:c r="AA65" s="918"/>
      <x:c r="AB65" s="918"/>
      <x:c r="AC65" s="918"/>
      <x:c r="AD65" s="918"/>
      <x:c r="AE65" s="918"/>
      <x:c r="AF65" s="918"/>
    </x:row>
    <x:row r="66" ht="15">
      <x:c r="A66" s="918"/>
      <x:c r="B66" s="1056"/>
      <x:c r="C66" s="1057"/>
      <x:c r="D66" s="986"/>
      <x:c r="E66" s="2041"/>
      <x:c r="F66" s="1523" t="s">
        <x:v>164</x:v>
      </x:c>
      <x:c r="G66" s="988"/>
      <x:c r="H66" s="988"/>
      <x:c r="I66" s="988"/>
      <x:c r="J66" s="988"/>
      <x:c r="K66" s="988"/>
      <x:c r="L66" s="1018"/>
      <x:c r="M66" s="1451">
        <x:f t="shared" si="11"/>
        <x:v>0</x:v>
      </x:c>
      <x:c r="N66" s="1018"/>
      <x:c r="O66" s="988"/>
      <x:c r="P66" s="1541"/>
      <x:c r="Q66" s="1541"/>
      <x:c r="R66" s="1346" t="n">
        <x:f>'Milling Down Time Hours'!L72</x:f>
        <x:v>0</x:v>
      </x:c>
      <x:c r="S66" s="988"/>
      <x:c r="T66" s="1348"/>
      <x:c r="U66" s="1348"/>
      <x:c r="V66" s="1478"/>
      <x:c r="W66" s="1349">
        <x:f t="shared" si="12"/>
        <x:v>0</x:v>
      </x:c>
      <x:c r="X66" s="1027">
        <x:f t="shared" si="13"/>
        <x:v>0</x:v>
      </x:c>
      <x:c r="Y66" s="1027">
        <x:f t="shared" si="14"/>
        <x:v>0</x:v>
      </x:c>
      <x:c r="Z66" s="918"/>
      <x:c r="AA66" s="918"/>
      <x:c r="AB66" s="918"/>
      <x:c r="AC66" s="918"/>
      <x:c r="AD66" s="918"/>
      <x:c r="AE66" s="918"/>
      <x:c r="AF66" s="918"/>
    </x:row>
    <x:row r="67" ht="15">
      <x:c r="A67" s="918"/>
      <x:c r="B67" s="1043">
        <x:v>46296</x:v>
      </x:c>
      <x:c r="C67" s="1044"/>
      <x:c r="D67" s="988"/>
      <x:c r="E67" s="1154"/>
      <x:c r="F67" s="1454" t="s">
        <x:v>154</x:v>
      </x:c>
      <x:c r="G67" s="988"/>
      <x:c r="H67" s="988"/>
      <x:c r="I67" s="988"/>
      <x:c r="J67" s="988"/>
      <x:c r="K67" s="988"/>
      <x:c r="L67" s="1018"/>
      <x:c r="M67" s="1451">
        <x:f t="shared" si="11"/>
        <x:v>0</x:v>
      </x:c>
      <x:c r="N67" s="1018"/>
      <x:c r="O67" s="988"/>
      <x:c r="P67" s="1542"/>
      <x:c r="Q67" s="1542"/>
      <x:c r="R67" s="1359"/>
      <x:c r="S67" s="988"/>
      <x:c r="T67" s="1362"/>
      <x:c r="U67" s="1362"/>
      <x:c r="V67" s="1479"/>
      <x:c r="W67" s="1349">
        <x:f t="shared" si="12"/>
        <x:v>0</x:v>
      </x:c>
      <x:c r="X67" s="1027">
        <x:f t="shared" si="13"/>
        <x:v>0</x:v>
      </x:c>
      <x:c r="Y67" s="1027">
        <x:f t="shared" si="14"/>
        <x:v>0</x:v>
      </x:c>
      <x:c r="Z67" s="918"/>
      <x:c r="AA67" s="918"/>
      <x:c r="AB67" s="918"/>
      <x:c r="AC67" s="918"/>
      <x:c r="AD67" s="918"/>
      <x:c r="AE67" s="918"/>
      <x:c r="AF67" s="918"/>
    </x:row>
    <x:row r="68" ht="15">
      <x:c r="A68" s="918"/>
      <x:c r="B68" s="1056"/>
      <x:c r="C68" s="1057"/>
      <x:c r="D68" s="986"/>
      <x:c r="E68" s="2041"/>
      <x:c r="F68" s="1523" t="s">
        <x:v>164</x:v>
      </x:c>
      <x:c r="G68" s="988"/>
      <x:c r="H68" s="988"/>
      <x:c r="I68" s="988"/>
      <x:c r="J68" s="988"/>
      <x:c r="K68" s="988"/>
      <x:c r="L68" s="1018"/>
      <x:c r="M68" s="1451">
        <x:f t="shared" si="11"/>
        <x:v>0</x:v>
      </x:c>
      <x:c r="N68" s="1018"/>
      <x:c r="O68" s="988"/>
      <x:c r="P68" s="1346" t="n">
        <x:f>'Milling Down Time Hours'!M37</x:f>
        <x:v>24</x:v>
      </x:c>
      <x:c r="Q68" s="1346"/>
      <x:c r="R68" s="1346" t="n">
        <x:f>'Milling Down Time Hours'!L74</x:f>
        <x:v>0</x:v>
      </x:c>
      <x:c r="S68" s="988"/>
      <x:c r="T68" s="1348"/>
      <x:c r="U68" s="1348"/>
      <x:c r="V68" s="1476"/>
      <x:c r="W68" s="1349">
        <x:f t="shared" si="12"/>
        <x:v>0</x:v>
      </x:c>
      <x:c r="X68" s="1027">
        <x:f t="shared" si="13"/>
        <x:v>0</x:v>
      </x:c>
      <x:c r="Y68" s="1027">
        <x:f t="shared" si="14"/>
        <x:v>0</x:v>
      </x:c>
      <x:c r="Z68" s="918"/>
      <x:c r="AA68" s="918"/>
      <x:c r="AB68" s="918"/>
      <x:c r="AC68" s="918"/>
      <x:c r="AD68" s="918"/>
      <x:c r="AE68" s="918"/>
      <x:c r="AF68" s="918"/>
    </x:row>
    <x:row r="69" ht="15">
      <x:c r="A69" s="918"/>
      <x:c r="B69" s="1043">
        <x:v>46297</x:v>
      </x:c>
      <x:c r="C69" s="1044"/>
      <x:c r="D69" s="988"/>
      <x:c r="E69" s="1154"/>
      <x:c r="F69" s="1454" t="s">
        <x:v>154</x:v>
      </x:c>
      <x:c r="G69" s="988"/>
      <x:c r="H69" s="988"/>
      <x:c r="I69" s="988"/>
      <x:c r="J69" s="988"/>
      <x:c r="K69" s="988"/>
      <x:c r="L69" s="1018"/>
      <x:c r="M69" s="1451">
        <x:f t="shared" si="11"/>
        <x:v>0</x:v>
      </x:c>
      <x:c r="N69" s="1018"/>
      <x:c r="O69" s="988"/>
      <x:c r="P69" s="1359"/>
      <x:c r="Q69" s="1359"/>
      <x:c r="R69" s="1359"/>
      <x:c r="S69" s="988"/>
      <x:c r="T69" s="1362"/>
      <x:c r="U69" s="1362"/>
      <x:c r="V69" s="1477"/>
      <x:c r="W69" s="1349">
        <x:f t="shared" si="12"/>
        <x:v>0</x:v>
      </x:c>
      <x:c r="X69" s="1027">
        <x:f t="shared" si="13"/>
        <x:v>0</x:v>
      </x:c>
      <x:c r="Y69" s="1027">
        <x:f t="shared" si="14"/>
        <x:v>0</x:v>
      </x:c>
      <x:c r="Z69" s="918"/>
      <x:c r="AA69" s="918"/>
      <x:c r="AB69" s="918"/>
      <x:c r="AC69" s="918"/>
      <x:c r="AD69" s="918"/>
      <x:c r="AE69" s="918"/>
      <x:c r="AF69" s="918"/>
    </x:row>
    <x:row r="70" ht="15">
      <x:c r="A70" s="918"/>
      <x:c r="B70" s="1056"/>
      <x:c r="C70" s="1057"/>
      <x:c r="D70" s="986"/>
      <x:c r="E70" s="2041"/>
      <x:c r="F70" s="1523" t="s">
        <x:v>164</x:v>
      </x:c>
      <x:c r="G70" s="1145"/>
      <x:c r="H70" s="988"/>
      <x:c r="I70" s="988"/>
      <x:c r="J70" s="988"/>
      <x:c r="K70" s="1018"/>
      <x:c r="L70" s="1145"/>
      <x:c r="M70" s="1451">
        <x:f t="shared" si="11"/>
        <x:v>0</x:v>
      </x:c>
      <x:c r="N70" s="1145"/>
      <x:c r="O70" s="988"/>
      <x:c r="P70" s="1346" t="n">
        <x:f>'Milling Down Time Hours'!M38</x:f>
        <x:v>24</x:v>
      </x:c>
      <x:c r="Q70" s="1346"/>
      <x:c r="R70" s="1346" t="n">
        <x:f>'Milling Down Time Hours'!L76</x:f>
        <x:v>0</x:v>
      </x:c>
      <x:c r="S70" s="988"/>
      <x:c r="T70" s="1348"/>
      <x:c r="U70" s="1348"/>
      <x:c r="V70" s="1476"/>
      <x:c r="W70" s="1349">
        <x:f t="shared" si="12"/>
        <x:v>0</x:v>
      </x:c>
      <x:c r="X70" s="1027">
        <x:f t="shared" si="13"/>
        <x:v>0</x:v>
      </x:c>
      <x:c r="Y70" s="1027">
        <x:f t="shared" si="14"/>
        <x:v>0</x:v>
      </x:c>
      <x:c r="Z70" s="918"/>
      <x:c r="AA70" s="918"/>
      <x:c r="AB70" s="918"/>
      <x:c r="AC70" s="918"/>
      <x:c r="AD70" s="918"/>
      <x:c r="AE70" s="918"/>
      <x:c r="AF70" s="918"/>
    </x:row>
    <x:row r="71" ht="15">
      <x:c r="A71" s="918"/>
      <x:c r="B71" s="1043">
        <x:v>46298</x:v>
      </x:c>
      <x:c r="C71" s="1044"/>
      <x:c r="D71" s="988"/>
      <x:c r="E71" s="1154"/>
      <x:c r="F71" s="1454" t="s">
        <x:v>154</x:v>
      </x:c>
      <x:c r="G71" s="1018"/>
      <x:c r="H71" s="988"/>
      <x:c r="I71" s="988"/>
      <x:c r="J71" s="988"/>
      <x:c r="K71" s="1018"/>
      <x:c r="L71" s="1018"/>
      <x:c r="M71" s="1451">
        <x:f t="shared" si="11"/>
        <x:v>0</x:v>
      </x:c>
      <x:c r="N71" s="1018"/>
      <x:c r="O71" s="988"/>
      <x:c r="P71" s="1359"/>
      <x:c r="Q71" s="1359"/>
      <x:c r="R71" s="1359"/>
      <x:c r="S71" s="988"/>
      <x:c r="T71" s="1362"/>
      <x:c r="U71" s="1362"/>
      <x:c r="V71" s="1477"/>
      <x:c r="W71" s="1349">
        <x:f t="shared" si="12"/>
        <x:v>0</x:v>
      </x:c>
      <x:c r="X71" s="1027">
        <x:f t="shared" si="13"/>
        <x:v>0</x:v>
      </x:c>
      <x:c r="Y71" s="1027">
        <x:f t="shared" si="14"/>
        <x:v>0</x:v>
      </x:c>
      <x:c r="Z71" s="918"/>
      <x:c r="AA71" s="918"/>
      <x:c r="AB71" s="918"/>
      <x:c r="AC71" s="918"/>
      <x:c r="AD71" s="918"/>
      <x:c r="AE71" s="918"/>
      <x:c r="AF71" s="918"/>
    </x:row>
    <x:row r="72" ht="15">
      <x:c r="A72" s="918"/>
      <x:c r="B72" s="1056"/>
      <x:c r="C72" s="1057"/>
      <x:c r="D72" s="986"/>
      <x:c r="E72" s="2041"/>
      <x:c r="F72" s="1523" t="s">
        <x:v>164</x:v>
      </x:c>
      <x:c r="G72" s="1145"/>
      <x:c r="H72" s="988"/>
      <x:c r="I72" s="988"/>
      <x:c r="J72" s="988"/>
      <x:c r="K72" s="1018"/>
      <x:c r="L72" s="1145"/>
      <x:c r="M72" s="1451" t="n">
        <x:f t="shared" ref="M72:M97" si="15">H72*K72*G72</x:f>
        <x:v>0</x:v>
      </x:c>
      <x:c r="N72" s="1145"/>
      <x:c r="O72" s="988"/>
      <x:c r="P72" s="1346" t="n">
        <x:f>'Milling Down Time Hours'!M39</x:f>
        <x:v>24</x:v>
      </x:c>
      <x:c r="Q72" s="1346"/>
      <x:c r="R72" s="1346" t="n">
        <x:f>'Milling Down Time Hours'!L78</x:f>
        <x:v>0</x:v>
      </x:c>
      <x:c r="S72" s="988"/>
      <x:c r="T72" s="1348"/>
      <x:c r="U72" s="1348"/>
      <x:c r="V72" s="1476"/>
      <x:c r="W72" s="1349">
        <x:f t="shared" si="12"/>
        <x:v>0</x:v>
      </x:c>
      <x:c r="X72" s="1027">
        <x:f t="shared" si="13"/>
        <x:v>0</x:v>
      </x:c>
      <x:c r="Y72" s="1027">
        <x:f t="shared" si="14"/>
        <x:v>0</x:v>
      </x:c>
      <x:c r="Z72" s="918"/>
      <x:c r="AA72" s="918"/>
      <x:c r="AB72" s="918"/>
      <x:c r="AC72" s="918"/>
      <x:c r="AD72" s="918"/>
      <x:c r="AE72" s="918"/>
      <x:c r="AF72" s="918"/>
    </x:row>
    <x:row r="73" ht="15">
      <x:c r="A73" s="918"/>
      <x:c r="B73" s="1043">
        <x:v>46299</x:v>
      </x:c>
      <x:c r="C73" s="1044"/>
      <x:c r="D73" s="988"/>
      <x:c r="E73" s="1154"/>
      <x:c r="F73" s="1454" t="s">
        <x:v>154</x:v>
      </x:c>
      <x:c r="G73" s="1018"/>
      <x:c r="H73" s="988"/>
      <x:c r="I73" s="988"/>
      <x:c r="J73" s="988"/>
      <x:c r="K73" s="1018"/>
      <x:c r="L73" s="1018"/>
      <x:c r="M73" s="1451">
        <x:f t="shared" si="15"/>
        <x:v>0</x:v>
      </x:c>
      <x:c r="N73" s="1018"/>
      <x:c r="O73" s="988"/>
      <x:c r="P73" s="1359"/>
      <x:c r="Q73" s="1359"/>
      <x:c r="R73" s="1359"/>
      <x:c r="S73" s="988"/>
      <x:c r="T73" s="1362"/>
      <x:c r="U73" s="1362"/>
      <x:c r="V73" s="1477"/>
      <x:c r="W73" s="1349">
        <x:f t="shared" si="12"/>
        <x:v>0</x:v>
      </x:c>
      <x:c r="X73" s="1027">
        <x:f t="shared" si="13"/>
        <x:v>0</x:v>
      </x:c>
      <x:c r="Y73" s="1027">
        <x:f t="shared" si="14"/>
        <x:v>0</x:v>
      </x:c>
      <x:c r="Z73" s="918"/>
      <x:c r="AA73" s="918"/>
      <x:c r="AB73" s="918"/>
      <x:c r="AC73" s="918"/>
      <x:c r="AD73" s="1144">
        <x:v>0.41899999999999998</x:v>
      </x:c>
      <x:c r="AE73" s="918"/>
      <x:c r="AF73" s="918"/>
    </x:row>
    <x:row r="74" ht="15">
      <x:c r="A74" s="918"/>
      <x:c r="B74" s="1056"/>
      <x:c r="C74" s="1057"/>
      <x:c r="D74" s="986"/>
      <x:c r="E74" s="2041"/>
      <x:c r="F74" s="1523" t="s">
        <x:v>164</x:v>
      </x:c>
      <x:c r="G74" s="1018"/>
      <x:c r="H74" s="988"/>
      <x:c r="I74" s="988"/>
      <x:c r="J74" s="988"/>
      <x:c r="K74" s="1018"/>
      <x:c r="L74" s="1018"/>
      <x:c r="M74" s="1451">
        <x:f t="shared" si="15"/>
        <x:v>0</x:v>
      </x:c>
      <x:c r="N74" s="1018"/>
      <x:c r="O74" s="988"/>
      <x:c r="P74" s="1346" t="n">
        <x:f>'Milling Down Time Hours'!M40</x:f>
        <x:v>24</x:v>
      </x:c>
      <x:c r="Q74" s="1346"/>
      <x:c r="R74" s="1346" t="n">
        <x:f>'Milling Down Time Hours'!L80</x:f>
        <x:v>0</x:v>
      </x:c>
      <x:c r="S74" s="988"/>
      <x:c r="T74" s="1445"/>
      <x:c r="U74" s="1445"/>
      <x:c r="V74" s="1052"/>
      <x:c r="W74" s="1349">
        <x:f t="shared" si="12"/>
        <x:v>0</x:v>
      </x:c>
      <x:c r="X74" s="1027">
        <x:f t="shared" si="13"/>
        <x:v>0</x:v>
      </x:c>
      <x:c r="Y74" s="1027">
        <x:f t="shared" si="14"/>
        <x:v>0</x:v>
      </x:c>
      <x:c r="Z74" s="918"/>
      <x:c r="AA74" s="918"/>
      <x:c r="AB74" s="918"/>
      <x:c r="AC74" s="918"/>
      <x:c r="AD74" s="1144">
        <x:v>0.41299999999999998</x:v>
      </x:c>
      <x:c r="AE74" s="918"/>
      <x:c r="AF74" s="918"/>
    </x:row>
    <x:row r="75" ht="15">
      <x:c r="A75" s="918"/>
      <x:c r="B75" s="1043">
        <x:v>46300</x:v>
      </x:c>
      <x:c r="C75" s="1044"/>
      <x:c r="D75" s="988"/>
      <x:c r="E75" s="1154"/>
      <x:c r="F75" s="1454" t="s">
        <x:v>154</x:v>
      </x:c>
      <x:c r="G75" s="1018"/>
      <x:c r="H75" s="988"/>
      <x:c r="I75" s="988"/>
      <x:c r="J75" s="988"/>
      <x:c r="K75" s="1018"/>
      <x:c r="L75" s="1018"/>
      <x:c r="M75" s="1451">
        <x:f t="shared" si="15"/>
        <x:v>0</x:v>
      </x:c>
      <x:c r="N75" s="1018"/>
      <x:c r="O75" s="988"/>
      <x:c r="P75" s="1359"/>
      <x:c r="Q75" s="1359"/>
      <x:c r="R75" s="1359"/>
      <x:c r="S75" s="988"/>
      <x:c r="T75" s="1474"/>
      <x:c r="U75" s="1474"/>
      <x:c r="V75" s="1475"/>
      <x:c r="W75" s="1349">
        <x:f t="shared" si="12"/>
        <x:v>0</x:v>
      </x:c>
      <x:c r="X75" s="1027">
        <x:f t="shared" si="13"/>
        <x:v>0</x:v>
      </x:c>
      <x:c r="Y75" s="1027">
        <x:f t="shared" si="14"/>
        <x:v>0</x:v>
      </x:c>
      <x:c r="Z75" s="918"/>
      <x:c r="AA75" s="918"/>
      <x:c r="AB75" s="918"/>
      <x:c r="AC75" s="918"/>
      <x:c r="AD75" s="1144">
        <x:v>0.40400000000000003</x:v>
      </x:c>
      <x:c r="AE75" s="918"/>
      <x:c r="AF75" s="918"/>
    </x:row>
    <x:row r="76" ht="15">
      <x:c r="A76" s="918"/>
      <x:c r="B76" s="1056"/>
      <x:c r="C76" s="1057"/>
      <x:c r="D76" s="986"/>
      <x:c r="E76" s="2041"/>
      <x:c r="F76" s="1523" t="s">
        <x:v>164</x:v>
      </x:c>
      <x:c r="G76" s="1145"/>
      <x:c r="H76" s="988"/>
      <x:c r="I76" s="988"/>
      <x:c r="J76" s="988"/>
      <x:c r="K76" s="1018"/>
      <x:c r="L76" s="1145"/>
      <x:c r="M76" s="1451">
        <x:f t="shared" si="15"/>
        <x:v>0</x:v>
      </x:c>
      <x:c r="N76" s="1145"/>
      <x:c r="O76" s="988"/>
      <x:c r="P76" s="1346" t="n">
        <x:f>'Milling Down Time Hours'!M41</x:f>
        <x:v>24</x:v>
      </x:c>
      <x:c r="Q76" s="1346"/>
      <x:c r="R76" s="1346" t="n">
        <x:f>'Milling Down Time Hours'!L82</x:f>
        <x:v>0</x:v>
      </x:c>
      <x:c r="S76" s="988"/>
      <x:c r="T76" s="1348"/>
      <x:c r="U76" s="1348"/>
      <x:c r="V76" s="1476"/>
      <x:c r="W76" s="1349">
        <x:f t="shared" si="12"/>
        <x:v>0</x:v>
      </x:c>
      <x:c r="X76" s="1027">
        <x:f t="shared" si="13"/>
        <x:v>0</x:v>
      </x:c>
      <x:c r="Y76" s="1027">
        <x:f t="shared" si="14"/>
        <x:v>0</x:v>
      </x:c>
      <x:c r="Z76" s="918"/>
      <x:c r="AA76" s="918"/>
      <x:c r="AB76" s="918"/>
      <x:c r="AC76" s="918"/>
      <x:c r="AD76" s="1144">
        <x:v>0.47</x:v>
      </x:c>
      <x:c r="AE76" s="918"/>
      <x:c r="AF76" s="918"/>
    </x:row>
    <x:row r="77" ht="15">
      <x:c r="A77" s="918"/>
      <x:c r="B77" s="1043">
        <x:v>46301</x:v>
      </x:c>
      <x:c r="C77" s="1044"/>
      <x:c r="D77" s="988"/>
      <x:c r="E77" s="1154"/>
      <x:c r="F77" s="1454" t="s">
        <x:v>154</x:v>
      </x:c>
      <x:c r="G77" s="1018"/>
      <x:c r="H77" s="988"/>
      <x:c r="I77" s="988"/>
      <x:c r="J77" s="988"/>
      <x:c r="K77" s="988"/>
      <x:c r="L77" s="1018"/>
      <x:c r="M77" s="1451">
        <x:f t="shared" si="15"/>
        <x:v>0</x:v>
      </x:c>
      <x:c r="N77" s="1018"/>
      <x:c r="O77" s="988"/>
      <x:c r="P77" s="1359"/>
      <x:c r="Q77" s="1359"/>
      <x:c r="R77" s="1359"/>
      <x:c r="S77" s="988"/>
      <x:c r="T77" s="1362"/>
      <x:c r="U77" s="1362"/>
      <x:c r="V77" s="1477"/>
      <x:c r="W77" s="1349">
        <x:f t="shared" si="12"/>
        <x:v>0</x:v>
      </x:c>
      <x:c r="X77" s="1027">
        <x:f t="shared" si="13"/>
        <x:v>0</x:v>
      </x:c>
      <x:c r="Y77" s="1027">
        <x:f t="shared" si="14"/>
        <x:v>0</x:v>
      </x:c>
      <x:c r="Z77" s="918"/>
      <x:c r="AA77" s="918"/>
      <x:c r="AB77" s="918"/>
      <x:c r="AC77" s="918"/>
      <x:c r="AD77" s="1144">
        <x:v>0.46500000000000002</x:v>
      </x:c>
      <x:c r="AE77" s="918"/>
      <x:c r="AF77" s="918"/>
    </x:row>
    <x:row r="78" ht="14.550000190734863" hidden="1" customHeight="1">
      <x:c r="A78" s="918"/>
      <x:c r="B78" s="1412"/>
      <x:c r="C78" s="1093"/>
      <x:c r="D78" s="986"/>
      <x:c r="E78" s="2041"/>
      <x:c r="F78" s="1523" t="s">
        <x:v>164</x:v>
      </x:c>
      <x:c r="G78" s="1145"/>
      <x:c r="H78" s="988"/>
      <x:c r="I78" s="988"/>
      <x:c r="J78" s="988"/>
      <x:c r="K78" s="1018"/>
      <x:c r="L78" s="1018"/>
      <x:c r="M78" s="1451">
        <x:f t="shared" si="15"/>
        <x:v>0</x:v>
      </x:c>
      <x:c r="N78" s="1018"/>
      <x:c r="O78" s="988"/>
      <x:c r="P78" s="1346" t="n">
        <x:f>'Milling Down Time Hours'!M42</x:f>
        <x:v>24</x:v>
      </x:c>
      <x:c r="Q78" s="1346"/>
      <x:c r="R78" s="1346" t="n">
        <x:f>'Milling Down Time Hours'!L84</x:f>
        <x:v>0</x:v>
      </x:c>
      <x:c r="S78" s="988"/>
      <x:c r="T78" s="1348">
        <x:v>0.35699999999999998</x:v>
      </x:c>
      <x:c r="U78" s="1348">
        <x:v>1.056</x:v>
      </x:c>
      <x:c r="V78" s="1476">
        <x:v>32.25</x:v>
      </x:c>
      <x:c r="W78" s="1349">
        <x:f t="shared" si="12"/>
        <x:v>0</x:v>
      </x:c>
      <x:c r="X78" s="1027">
        <x:f t="shared" si="13"/>
        <x:v>0</x:v>
      </x:c>
      <x:c r="Y78" s="1027">
        <x:f t="shared" si="14"/>
        <x:v>0</x:v>
      </x:c>
      <x:c r="Z78" s="918"/>
      <x:c r="AA78" s="918"/>
      <x:c r="AB78" s="918"/>
      <x:c r="AC78" s="918"/>
      <x:c r="AD78" s="1144">
        <x:v>0.51600000000000001</x:v>
      </x:c>
      <x:c r="AE78" s="918"/>
      <x:c r="AF78" s="918"/>
    </x:row>
    <x:row r="79" ht="15" hidden="1" customHeight="1">
      <x:c r="A79" s="918"/>
      <x:c r="B79" s="1412"/>
      <x:c r="C79" s="1093"/>
      <x:c r="D79" s="988"/>
      <x:c r="E79" s="1154"/>
      <x:c r="F79" s="1454" t="s">
        <x:v>154</x:v>
      </x:c>
      <x:c r="G79" s="988"/>
      <x:c r="H79" s="988"/>
      <x:c r="I79" s="988"/>
      <x:c r="J79" s="988"/>
      <x:c r="K79" s="988"/>
      <x:c r="L79" s="1018"/>
      <x:c r="M79" s="1451">
        <x:f t="shared" si="15"/>
        <x:v>0</x:v>
      </x:c>
      <x:c r="N79" s="1018"/>
      <x:c r="O79" s="988"/>
      <x:c r="P79" s="1359"/>
      <x:c r="Q79" s="1359"/>
      <x:c r="R79" s="1359"/>
      <x:c r="S79" s="988"/>
      <x:c r="T79" s="1362"/>
      <x:c r="U79" s="1362"/>
      <x:c r="V79" s="1477"/>
      <x:c r="W79" s="1349">
        <x:f t="shared" si="12"/>
        <x:v>0</x:v>
      </x:c>
      <x:c r="X79" s="1027">
        <x:f t="shared" si="13"/>
        <x:v>0</x:v>
      </x:c>
      <x:c r="Y79" s="1027">
        <x:f t="shared" si="14"/>
        <x:v>0</x:v>
      </x:c>
      <x:c r="Z79" s="918"/>
      <x:c r="AA79" s="918"/>
      <x:c r="AB79" s="918"/>
      <x:c r="AC79" s="918"/>
      <x:c r="AD79" s="1212" t="n">
        <x:f>AVERAGE(AD73:AD78)</x:f>
        <x:v>0.4478333333333333</x:v>
      </x:c>
      <x:c r="AE79" s="918"/>
      <x:c r="AF79" s="918"/>
    </x:row>
    <x:row r="80" ht="14.550000190734863" hidden="1" customHeight="1">
      <x:c r="A80" s="918"/>
      <x:c r="B80" s="1412"/>
      <x:c r="C80" s="1093"/>
      <x:c r="D80" s="986"/>
      <x:c r="E80" s="2041"/>
      <x:c r="F80" s="1523" t="s">
        <x:v>164</x:v>
      </x:c>
      <x:c r="G80" s="988"/>
      <x:c r="H80" s="988"/>
      <x:c r="I80" s="988"/>
      <x:c r="J80" s="988"/>
      <x:c r="K80" s="988"/>
      <x:c r="L80" s="1018"/>
      <x:c r="M80" s="1451">
        <x:f t="shared" si="15"/>
        <x:v>0</x:v>
      </x:c>
      <x:c r="N80" s="1018"/>
      <x:c r="O80" s="988"/>
      <x:c r="P80" s="1346" t="n">
        <x:f>'Milling Down Time Hours'!M86</x:f>
        <x:v>0</x:v>
      </x:c>
      <x:c r="Q80" s="1346"/>
      <x:c r="R80" s="1346" t="n">
        <x:f>'Milling Down Time Hours'!L86</x:f>
        <x:v>0</x:v>
      </x:c>
      <x:c r="S80" s="988"/>
      <x:c r="T80" s="1445" t="e">
        <x:f>SUM(#REF!)</x:f>
        <x:v>#REF!</x:v>
      </x:c>
      <x:c r="U80" s="1445" t="e">
        <x:f t="shared" ref="U80" si="16">SUM(T80:T82)</x:f>
        <x:v>#REF!</x:v>
      </x:c>
      <x:c r="V80" s="1052" t="e">
        <x:f t="shared" ref="V80" si="17">SUM(U80:U82)</x:f>
        <x:v>#REF!</x:v>
      </x:c>
      <x:c r="W80" s="1349" t="e">
        <x:f t="shared" si="12"/>
        <x:v>#REF!</x:v>
      </x:c>
      <x:c r="X80" s="1027" t="e">
        <x:f t="shared" si="13"/>
        <x:v>#REF!</x:v>
      </x:c>
      <x:c r="Y80" s="1027" t="e">
        <x:f t="shared" si="14"/>
        <x:v>#REF!</x:v>
      </x:c>
      <x:c r="Z80" s="918"/>
      <x:c r="AA80" s="918"/>
      <x:c r="AB80" s="918"/>
      <x:c r="AC80" s="918"/>
      <x:c r="AD80" s="918"/>
      <x:c r="AE80" s="918"/>
      <x:c r="AF80" s="918"/>
    </x:row>
    <x:row r="81" ht="15" hidden="1" customHeight="1">
      <x:c r="A81" s="918"/>
      <x:c r="B81" s="1412"/>
      <x:c r="C81" s="1093"/>
      <x:c r="D81" s="988"/>
      <x:c r="E81" s="1154"/>
      <x:c r="F81" s="1454" t="s">
        <x:v>154</x:v>
      </x:c>
      <x:c r="G81" s="988"/>
      <x:c r="H81" s="988"/>
      <x:c r="I81" s="988"/>
      <x:c r="J81" s="988"/>
      <x:c r="K81" s="988"/>
      <x:c r="L81" s="1018"/>
      <x:c r="M81" s="1451">
        <x:f t="shared" si="15"/>
        <x:v>0</x:v>
      </x:c>
      <x:c r="N81" s="1018"/>
      <x:c r="O81" s="988"/>
      <x:c r="P81" s="1359"/>
      <x:c r="Q81" s="1359"/>
      <x:c r="R81" s="1359"/>
      <x:c r="S81" s="988"/>
      <x:c r="T81" s="1474"/>
      <x:c r="U81" s="1474"/>
      <x:c r="V81" s="1475"/>
      <x:c r="W81" s="1349">
        <x:f t="shared" si="12"/>
        <x:v>0</x:v>
      </x:c>
      <x:c r="X81" s="1027">
        <x:f t="shared" si="13"/>
        <x:v>0</x:v>
      </x:c>
      <x:c r="Y81" s="1027">
        <x:f t="shared" si="14"/>
        <x:v>0</x:v>
      </x:c>
      <x:c r="Z81" s="918"/>
      <x:c r="AA81" s="918"/>
      <x:c r="AB81" s="918"/>
      <x:c r="AC81" s="918"/>
      <x:c r="AD81" s="918"/>
      <x:c r="AE81" s="918"/>
      <x:c r="AF81" s="918"/>
    </x:row>
    <x:row r="82" ht="14.550000190734863" hidden="1" customHeight="1">
      <x:c r="A82" s="918"/>
      <x:c r="B82" s="1412"/>
      <x:c r="C82" s="1093"/>
      <x:c r="D82" s="986"/>
      <x:c r="E82" s="2041"/>
      <x:c r="F82" s="1523" t="s">
        <x:v>164</x:v>
      </x:c>
      <x:c r="G82" s="988"/>
      <x:c r="H82" s="988"/>
      <x:c r="I82" s="988"/>
      <x:c r="J82" s="988"/>
      <x:c r="K82" s="988"/>
      <x:c r="L82" s="1018"/>
      <x:c r="M82" s="1451">
        <x:f t="shared" si="15"/>
        <x:v>0</x:v>
      </x:c>
      <x:c r="N82" s="1018"/>
      <x:c r="O82" s="988"/>
      <x:c r="P82" s="1346" t="n">
        <x:f>'Milling Down Time Hours'!M88</x:f>
        <x:v>0</x:v>
      </x:c>
      <x:c r="Q82" s="1346"/>
      <x:c r="R82" s="1346" t="n">
        <x:f>'Milling Down Time Hours'!L88</x:f>
        <x:v>0</x:v>
      </x:c>
      <x:c r="S82" s="988"/>
      <x:c r="T82" s="1445" t="e">
        <x:f>SUM(#REF!)</x:f>
        <x:v>#REF!</x:v>
      </x:c>
      <x:c r="U82" s="1445" t="e">
        <x:f t="shared" ref="U82" si="18">SUM(T82:T84)</x:f>
        <x:v>#REF!</x:v>
      </x:c>
      <x:c r="V82" s="1052" t="e">
        <x:f t="shared" ref="V82" si="19">SUM(U82:U84)</x:f>
        <x:v>#REF!</x:v>
      </x:c>
      <x:c r="W82" s="1349" t="e">
        <x:f t="shared" si="12"/>
        <x:v>#REF!</x:v>
      </x:c>
      <x:c r="X82" s="1027" t="e">
        <x:f t="shared" si="13"/>
        <x:v>#REF!</x:v>
      </x:c>
      <x:c r="Y82" s="1027" t="e">
        <x:f t="shared" si="14"/>
        <x:v>#REF!</x:v>
      </x:c>
      <x:c r="Z82" s="918"/>
      <x:c r="AA82" s="918"/>
      <x:c r="AB82" s="918"/>
      <x:c r="AC82" s="918"/>
      <x:c r="AD82" s="918"/>
      <x:c r="AE82" s="918"/>
      <x:c r="AF82" s="918"/>
    </x:row>
    <x:row r="83" ht="15" hidden="1" customHeight="1">
      <x:c r="A83" s="918"/>
      <x:c r="B83" s="1412"/>
      <x:c r="C83" s="1093"/>
      <x:c r="D83" s="988"/>
      <x:c r="E83" s="1154"/>
      <x:c r="F83" s="1454" t="s">
        <x:v>154</x:v>
      </x:c>
      <x:c r="G83" s="988"/>
      <x:c r="H83" s="988"/>
      <x:c r="I83" s="988"/>
      <x:c r="J83" s="988"/>
      <x:c r="K83" s="988"/>
      <x:c r="L83" s="1018"/>
      <x:c r="M83" s="1451">
        <x:f t="shared" si="15"/>
        <x:v>0</x:v>
      </x:c>
      <x:c r="N83" s="1018"/>
      <x:c r="O83" s="988"/>
      <x:c r="P83" s="1359"/>
      <x:c r="Q83" s="1359"/>
      <x:c r="R83" s="1359"/>
      <x:c r="S83" s="988"/>
      <x:c r="T83" s="1474"/>
      <x:c r="U83" s="1474"/>
      <x:c r="V83" s="1475"/>
      <x:c r="W83" s="1349">
        <x:f t="shared" si="12"/>
        <x:v>0</x:v>
      </x:c>
      <x:c r="X83" s="1027">
        <x:f t="shared" si="13"/>
        <x:v>0</x:v>
      </x:c>
      <x:c r="Y83" s="1027">
        <x:f t="shared" si="14"/>
        <x:v>0</x:v>
      </x:c>
      <x:c r="Z83" s="918"/>
      <x:c r="AA83" s="918"/>
      <x:c r="AB83" s="918"/>
      <x:c r="AC83" s="918"/>
      <x:c r="AD83" s="918"/>
      <x:c r="AE83" s="918"/>
      <x:c r="AF83" s="918"/>
    </x:row>
    <x:row r="84" ht="14.550000190734863" hidden="1" customHeight="1">
      <x:c r="A84" s="918"/>
      <x:c r="B84" s="1412"/>
      <x:c r="C84" s="1093"/>
      <x:c r="D84" s="986"/>
      <x:c r="E84" s="2041"/>
      <x:c r="F84" s="1523" t="s">
        <x:v>164</x:v>
      </x:c>
      <x:c r="G84" s="988"/>
      <x:c r="H84" s="988"/>
      <x:c r="I84" s="988"/>
      <x:c r="J84" s="988"/>
      <x:c r="K84" s="988"/>
      <x:c r="L84" s="1018"/>
      <x:c r="M84" s="1451">
        <x:f t="shared" si="15"/>
        <x:v>0</x:v>
      </x:c>
      <x:c r="N84" s="1018"/>
      <x:c r="O84" s="988"/>
      <x:c r="P84" s="1346" t="n">
        <x:f>'Milling Down Time Hours'!M90</x:f>
        <x:v>0</x:v>
      </x:c>
      <x:c r="Q84" s="1346"/>
      <x:c r="R84" s="1346" t="n">
        <x:f>'Milling Down Time Hours'!L90</x:f>
        <x:v>0</x:v>
      </x:c>
      <x:c r="S84" s="988"/>
      <x:c r="T84" s="1445" t="e">
        <x:f>SUM(#REF!)</x:f>
        <x:v>#REF!</x:v>
      </x:c>
      <x:c r="U84" s="1445" t="e">
        <x:f t="shared" ref="U84" si="20">SUM(T84:T86)</x:f>
        <x:v>#REF!</x:v>
      </x:c>
      <x:c r="V84" s="1052" t="e">
        <x:f t="shared" ref="V84" si="21">SUM(U84:U86)</x:f>
        <x:v>#REF!</x:v>
      </x:c>
      <x:c r="W84" s="1349" t="e">
        <x:f t="shared" si="12"/>
        <x:v>#REF!</x:v>
      </x:c>
      <x:c r="X84" s="1027" t="e">
        <x:f t="shared" si="13"/>
        <x:v>#REF!</x:v>
      </x:c>
      <x:c r="Y84" s="1027" t="e">
        <x:f t="shared" si="14"/>
        <x:v>#REF!</x:v>
      </x:c>
      <x:c r="Z84" s="918"/>
      <x:c r="AA84" s="918"/>
      <x:c r="AB84" s="918"/>
      <x:c r="AC84" s="918"/>
      <x:c r="AD84" s="918"/>
      <x:c r="AE84" s="918"/>
      <x:c r="AF84" s="918"/>
    </x:row>
    <x:row r="85" ht="15" hidden="1" customHeight="1">
      <x:c r="A85" s="918"/>
      <x:c r="B85" s="1412"/>
      <x:c r="C85" s="1093"/>
      <x:c r="D85" s="988"/>
      <x:c r="E85" s="1154"/>
      <x:c r="F85" s="1454" t="s">
        <x:v>154</x:v>
      </x:c>
      <x:c r="G85" s="988"/>
      <x:c r="H85" s="988"/>
      <x:c r="I85" s="988"/>
      <x:c r="J85" s="988"/>
      <x:c r="K85" s="988"/>
      <x:c r="L85" s="1018"/>
      <x:c r="M85" s="1451">
        <x:f t="shared" si="15"/>
        <x:v>0</x:v>
      </x:c>
      <x:c r="N85" s="1018"/>
      <x:c r="O85" s="988"/>
      <x:c r="P85" s="1359"/>
      <x:c r="Q85" s="1359"/>
      <x:c r="R85" s="1359"/>
      <x:c r="S85" s="988"/>
      <x:c r="T85" s="1474"/>
      <x:c r="U85" s="1474"/>
      <x:c r="V85" s="1475"/>
      <x:c r="W85" s="1349">
        <x:f t="shared" si="12"/>
        <x:v>0</x:v>
      </x:c>
      <x:c r="X85" s="1027">
        <x:f t="shared" si="13"/>
        <x:v>0</x:v>
      </x:c>
      <x:c r="Y85" s="1027">
        <x:f t="shared" si="14"/>
        <x:v>0</x:v>
      </x:c>
      <x:c r="Z85" s="918"/>
      <x:c r="AA85" s="918"/>
      <x:c r="AB85" s="918"/>
      <x:c r="AC85" s="918"/>
      <x:c r="AD85" s="918"/>
      <x:c r="AE85" s="918"/>
      <x:c r="AF85" s="918"/>
    </x:row>
    <x:row r="86" ht="14.550000190734863" hidden="1" customHeight="1">
      <x:c r="A86" s="918"/>
      <x:c r="B86" s="1412"/>
      <x:c r="C86" s="1093"/>
      <x:c r="D86" s="986"/>
      <x:c r="E86" s="2041"/>
      <x:c r="F86" s="1523" t="s">
        <x:v>164</x:v>
      </x:c>
      <x:c r="G86" s="988"/>
      <x:c r="H86" s="988"/>
      <x:c r="I86" s="988"/>
      <x:c r="J86" s="988"/>
      <x:c r="K86" s="988"/>
      <x:c r="L86" s="1018"/>
      <x:c r="M86" s="1451">
        <x:f t="shared" si="15"/>
        <x:v>0</x:v>
      </x:c>
      <x:c r="N86" s="1018"/>
      <x:c r="O86" s="988"/>
      <x:c r="P86" s="1346" t="n">
        <x:f>'Milling Down Time Hours'!M92</x:f>
        <x:v>0</x:v>
      </x:c>
      <x:c r="Q86" s="1346"/>
      <x:c r="R86" s="1346" t="n">
        <x:f>'Milling Down Time Hours'!L92</x:f>
        <x:v>0</x:v>
      </x:c>
      <x:c r="S86" s="988"/>
      <x:c r="T86" s="1445" t="e">
        <x:f>SUM(#REF!)</x:f>
        <x:v>#REF!</x:v>
      </x:c>
      <x:c r="U86" s="1445" t="e">
        <x:f t="shared" ref="U86" si="22">SUM(T86:T88)</x:f>
        <x:v>#REF!</x:v>
      </x:c>
      <x:c r="V86" s="1052" t="e">
        <x:f t="shared" ref="V86" si="23">SUM(U86:U88)</x:f>
        <x:v>#REF!</x:v>
      </x:c>
      <x:c r="W86" s="1349" t="e">
        <x:f t="shared" si="12"/>
        <x:v>#REF!</x:v>
      </x:c>
      <x:c r="X86" s="1027" t="e">
        <x:f t="shared" si="13"/>
        <x:v>#REF!</x:v>
      </x:c>
      <x:c r="Y86" s="1027" t="e">
        <x:f t="shared" si="14"/>
        <x:v>#REF!</x:v>
      </x:c>
      <x:c r="Z86" s="918"/>
      <x:c r="AA86" s="918"/>
      <x:c r="AB86" s="918"/>
      <x:c r="AC86" s="918"/>
      <x:c r="AD86" s="918"/>
      <x:c r="AE86" s="918"/>
      <x:c r="AF86" s="918"/>
    </x:row>
    <x:row r="87" ht="15" hidden="1" customHeight="1">
      <x:c r="A87" s="918"/>
      <x:c r="B87" s="1412"/>
      <x:c r="C87" s="1093"/>
      <x:c r="D87" s="988"/>
      <x:c r="E87" s="1154"/>
      <x:c r="F87" s="1454" t="s">
        <x:v>154</x:v>
      </x:c>
      <x:c r="G87" s="988"/>
      <x:c r="H87" s="988"/>
      <x:c r="I87" s="988"/>
      <x:c r="J87" s="988"/>
      <x:c r="K87" s="988"/>
      <x:c r="L87" s="1018"/>
      <x:c r="M87" s="1451">
        <x:f t="shared" si="15"/>
        <x:v>0</x:v>
      </x:c>
      <x:c r="N87" s="1018"/>
      <x:c r="O87" s="988"/>
      <x:c r="P87" s="1359"/>
      <x:c r="Q87" s="1359"/>
      <x:c r="R87" s="1359"/>
      <x:c r="S87" s="988"/>
      <x:c r="T87" s="1474"/>
      <x:c r="U87" s="1474"/>
      <x:c r="V87" s="1475"/>
      <x:c r="W87" s="1349">
        <x:f t="shared" si="12"/>
        <x:v>0</x:v>
      </x:c>
      <x:c r="X87" s="1027">
        <x:f t="shared" si="13"/>
        <x:v>0</x:v>
      </x:c>
      <x:c r="Y87" s="1027">
        <x:f t="shared" si="14"/>
        <x:v>0</x:v>
      </x:c>
      <x:c r="Z87" s="918"/>
      <x:c r="AA87" s="918"/>
      <x:c r="AB87" s="918"/>
      <x:c r="AC87" s="918"/>
      <x:c r="AD87" s="918"/>
      <x:c r="AE87" s="918"/>
      <x:c r="AF87" s="918"/>
    </x:row>
    <x:row r="88" ht="14.550000190734863" hidden="1" customHeight="1">
      <x:c r="A88" s="918"/>
      <x:c r="B88" s="1412"/>
      <x:c r="C88" s="1093"/>
      <x:c r="D88" s="986"/>
      <x:c r="E88" s="2041"/>
      <x:c r="F88" s="1523" t="s">
        <x:v>164</x:v>
      </x:c>
      <x:c r="G88" s="988"/>
      <x:c r="H88" s="988"/>
      <x:c r="I88" s="988"/>
      <x:c r="J88" s="988"/>
      <x:c r="K88" s="988"/>
      <x:c r="L88" s="1018"/>
      <x:c r="M88" s="1451">
        <x:f t="shared" si="15"/>
        <x:v>0</x:v>
      </x:c>
      <x:c r="N88" s="1018"/>
      <x:c r="O88" s="988"/>
      <x:c r="P88" s="1346" t="n">
        <x:f>'Milling Down Time Hours'!M94</x:f>
        <x:v>0</x:v>
      </x:c>
      <x:c r="Q88" s="1346"/>
      <x:c r="R88" s="1346" t="n">
        <x:f>'Milling Down Time Hours'!L94</x:f>
        <x:v>0</x:v>
      </x:c>
      <x:c r="S88" s="988"/>
      <x:c r="T88" s="1445" t="e">
        <x:f>SUM(#REF!)</x:f>
        <x:v>#REF!</x:v>
      </x:c>
      <x:c r="U88" s="1445" t="e">
        <x:f t="shared" ref="U88" si="24">SUM(T88:T90)</x:f>
        <x:v>#REF!</x:v>
      </x:c>
      <x:c r="V88" s="1052" t="e">
        <x:f t="shared" ref="V88" si="25">SUM(U88:U90)</x:f>
        <x:v>#REF!</x:v>
      </x:c>
      <x:c r="W88" s="1349" t="e">
        <x:f t="shared" si="12"/>
        <x:v>#REF!</x:v>
      </x:c>
      <x:c r="X88" s="1027" t="e">
        <x:f t="shared" si="13"/>
        <x:v>#REF!</x:v>
      </x:c>
      <x:c r="Y88" s="1027" t="e">
        <x:f t="shared" si="14"/>
        <x:v>#REF!</x:v>
      </x:c>
      <x:c r="Z88" s="918"/>
      <x:c r="AA88" s="918"/>
      <x:c r="AB88" s="918"/>
      <x:c r="AC88" s="918"/>
      <x:c r="AD88" s="918"/>
      <x:c r="AE88" s="918"/>
      <x:c r="AF88" s="918"/>
    </x:row>
    <x:row r="89" ht="15" hidden="1" customHeight="1">
      <x:c r="A89" s="918"/>
      <x:c r="B89" s="1412"/>
      <x:c r="C89" s="1093"/>
      <x:c r="D89" s="988"/>
      <x:c r="E89" s="1154"/>
      <x:c r="F89" s="1454" t="s">
        <x:v>154</x:v>
      </x:c>
      <x:c r="G89" s="988"/>
      <x:c r="H89" s="988"/>
      <x:c r="I89" s="988"/>
      <x:c r="J89" s="988"/>
      <x:c r="K89" s="988"/>
      <x:c r="L89" s="1018"/>
      <x:c r="M89" s="1451">
        <x:f t="shared" si="15"/>
        <x:v>0</x:v>
      </x:c>
      <x:c r="N89" s="1018"/>
      <x:c r="O89" s="988"/>
      <x:c r="P89" s="1359"/>
      <x:c r="Q89" s="1359"/>
      <x:c r="R89" s="1359"/>
      <x:c r="S89" s="988"/>
      <x:c r="T89" s="1474"/>
      <x:c r="U89" s="1474"/>
      <x:c r="V89" s="1475"/>
      <x:c r="W89" s="1349">
        <x:f t="shared" si="12"/>
        <x:v>0</x:v>
      </x:c>
      <x:c r="X89" s="1027">
        <x:f t="shared" si="13"/>
        <x:v>0</x:v>
      </x:c>
      <x:c r="Y89" s="1027">
        <x:f t="shared" si="14"/>
        <x:v>0</x:v>
      </x:c>
      <x:c r="Z89" s="918"/>
      <x:c r="AA89" s="918"/>
      <x:c r="AB89" s="918"/>
      <x:c r="AC89" s="918"/>
      <x:c r="AD89" s="918"/>
      <x:c r="AE89" s="918"/>
      <x:c r="AF89" s="918"/>
    </x:row>
    <x:row r="90" ht="14.550000190734863" hidden="1" customHeight="1">
      <x:c r="A90" s="918"/>
      <x:c r="B90" s="1412"/>
      <x:c r="C90" s="1093"/>
      <x:c r="D90" s="986"/>
      <x:c r="E90" s="2041"/>
      <x:c r="F90" s="1523" t="s">
        <x:v>164</x:v>
      </x:c>
      <x:c r="G90" s="988"/>
      <x:c r="H90" s="988"/>
      <x:c r="I90" s="988"/>
      <x:c r="J90" s="988"/>
      <x:c r="K90" s="988"/>
      <x:c r="L90" s="1018"/>
      <x:c r="M90" s="1451">
        <x:f t="shared" si="15"/>
        <x:v>0</x:v>
      </x:c>
      <x:c r="N90" s="1018"/>
      <x:c r="O90" s="988"/>
      <x:c r="P90" s="1346" t="n">
        <x:f>'Milling Down Time Hours'!M96</x:f>
        <x:v>0</x:v>
      </x:c>
      <x:c r="Q90" s="1346"/>
      <x:c r="R90" s="1346" t="n">
        <x:f>'Milling Down Time Hours'!L96</x:f>
        <x:v>0</x:v>
      </x:c>
      <x:c r="S90" s="988"/>
      <x:c r="T90" s="1445" t="e">
        <x:f>SUM(#REF!)</x:f>
        <x:v>#REF!</x:v>
      </x:c>
      <x:c r="U90" s="1445" t="e">
        <x:f t="shared" ref="U90" si="26">SUM(T90:T92)</x:f>
        <x:v>#REF!</x:v>
      </x:c>
      <x:c r="V90" s="1052" t="e">
        <x:f t="shared" ref="V90" si="27">SUM(U90:U92)</x:f>
        <x:v>#REF!</x:v>
      </x:c>
      <x:c r="W90" s="1349" t="e">
        <x:f t="shared" si="12"/>
        <x:v>#REF!</x:v>
      </x:c>
      <x:c r="X90" s="1027" t="e">
        <x:f t="shared" si="13"/>
        <x:v>#REF!</x:v>
      </x:c>
      <x:c r="Y90" s="1027" t="e">
        <x:f t="shared" si="14"/>
        <x:v>#REF!</x:v>
      </x:c>
      <x:c r="Z90" s="918"/>
      <x:c r="AA90" s="918"/>
      <x:c r="AB90" s="918"/>
      <x:c r="AC90" s="918"/>
      <x:c r="AD90" s="918"/>
      <x:c r="AE90" s="918"/>
      <x:c r="AF90" s="918"/>
    </x:row>
    <x:row r="91" ht="15" hidden="1" customHeight="1">
      <x:c r="A91" s="918"/>
      <x:c r="B91" s="1412"/>
      <x:c r="C91" s="1093"/>
      <x:c r="D91" s="988"/>
      <x:c r="E91" s="1154"/>
      <x:c r="F91" s="1454" t="s">
        <x:v>154</x:v>
      </x:c>
      <x:c r="G91" s="988"/>
      <x:c r="H91" s="988"/>
      <x:c r="I91" s="988"/>
      <x:c r="J91" s="988"/>
      <x:c r="K91" s="988"/>
      <x:c r="L91" s="1018"/>
      <x:c r="M91" s="1451">
        <x:f t="shared" si="15"/>
        <x:v>0</x:v>
      </x:c>
      <x:c r="N91" s="1018"/>
      <x:c r="O91" s="988"/>
      <x:c r="P91" s="1359"/>
      <x:c r="Q91" s="1359"/>
      <x:c r="R91" s="1359"/>
      <x:c r="S91" s="988"/>
      <x:c r="T91" s="1474"/>
      <x:c r="U91" s="1474"/>
      <x:c r="V91" s="1475"/>
      <x:c r="W91" s="1349">
        <x:f t="shared" si="12"/>
        <x:v>0</x:v>
      </x:c>
      <x:c r="X91" s="1027">
        <x:f t="shared" si="13"/>
        <x:v>0</x:v>
      </x:c>
      <x:c r="Y91" s="1027">
        <x:f t="shared" si="14"/>
        <x:v>0</x:v>
      </x:c>
      <x:c r="Z91" s="918"/>
      <x:c r="AA91" s="918"/>
      <x:c r="AB91" s="918"/>
      <x:c r="AC91" s="918"/>
      <x:c r="AD91" s="918"/>
      <x:c r="AE91" s="918"/>
      <x:c r="AF91" s="918"/>
    </x:row>
    <x:row r="92" ht="14.550000190734863" hidden="1" customHeight="1">
      <x:c r="A92" s="918"/>
      <x:c r="B92" s="1412"/>
      <x:c r="C92" s="1093"/>
      <x:c r="D92" s="986"/>
      <x:c r="E92" s="2041"/>
      <x:c r="F92" s="1523" t="s">
        <x:v>164</x:v>
      </x:c>
      <x:c r="G92" s="988"/>
      <x:c r="H92" s="988"/>
      <x:c r="I92" s="988"/>
      <x:c r="J92" s="988"/>
      <x:c r="K92" s="988"/>
      <x:c r="L92" s="1018"/>
      <x:c r="M92" s="1451">
        <x:f t="shared" si="15"/>
        <x:v>0</x:v>
      </x:c>
      <x:c r="N92" s="1018"/>
      <x:c r="O92" s="988"/>
      <x:c r="P92" s="1346" t="n">
        <x:f>'Milling Down Time Hours'!M98</x:f>
        <x:v>0</x:v>
      </x:c>
      <x:c r="Q92" s="1346"/>
      <x:c r="R92" s="1346" t="n">
        <x:f>'Milling Down Time Hours'!L98</x:f>
        <x:v>0</x:v>
      </x:c>
      <x:c r="S92" s="988"/>
      <x:c r="T92" s="1445" t="e">
        <x:f>SUM(#REF!)</x:f>
        <x:v>#REF!</x:v>
      </x:c>
      <x:c r="U92" s="1445" t="e">
        <x:f t="shared" ref="U92" si="28">SUM(T92:T94)</x:f>
        <x:v>#REF!</x:v>
      </x:c>
      <x:c r="V92" s="1052" t="e">
        <x:f t="shared" ref="V92" si="29">SUM(U92:U94)</x:f>
        <x:v>#REF!</x:v>
      </x:c>
      <x:c r="W92" s="1349" t="e">
        <x:f t="shared" si="12"/>
        <x:v>#REF!</x:v>
      </x:c>
      <x:c r="X92" s="1027" t="e">
        <x:f t="shared" si="13"/>
        <x:v>#REF!</x:v>
      </x:c>
      <x:c r="Y92" s="1027" t="e">
        <x:f t="shared" si="14"/>
        <x:v>#REF!</x:v>
      </x:c>
      <x:c r="Z92" s="918"/>
      <x:c r="AA92" s="918"/>
      <x:c r="AB92" s="918"/>
      <x:c r="AC92" s="918"/>
      <x:c r="AD92" s="918"/>
      <x:c r="AE92" s="918"/>
      <x:c r="AF92" s="918"/>
    </x:row>
    <x:row r="93" ht="15" hidden="1" customHeight="1">
      <x:c r="A93" s="918"/>
      <x:c r="B93" s="1412"/>
      <x:c r="C93" s="1093"/>
      <x:c r="D93" s="988"/>
      <x:c r="E93" s="1154"/>
      <x:c r="F93" s="1454" t="s">
        <x:v>154</x:v>
      </x:c>
      <x:c r="G93" s="988"/>
      <x:c r="H93" s="988"/>
      <x:c r="I93" s="988"/>
      <x:c r="J93" s="988"/>
      <x:c r="K93" s="988"/>
      <x:c r="L93" s="1018"/>
      <x:c r="M93" s="1451">
        <x:f t="shared" si="15"/>
        <x:v>0</x:v>
      </x:c>
      <x:c r="N93" s="1018"/>
      <x:c r="O93" s="988"/>
      <x:c r="P93" s="1359"/>
      <x:c r="Q93" s="1359"/>
      <x:c r="R93" s="1359"/>
      <x:c r="S93" s="988"/>
      <x:c r="T93" s="1474"/>
      <x:c r="U93" s="1474"/>
      <x:c r="V93" s="1475"/>
      <x:c r="W93" s="1349">
        <x:f t="shared" si="12"/>
        <x:v>0</x:v>
      </x:c>
      <x:c r="X93" s="1027">
        <x:f t="shared" si="13"/>
        <x:v>0</x:v>
      </x:c>
      <x:c r="Y93" s="1027">
        <x:f t="shared" si="14"/>
        <x:v>0</x:v>
      </x:c>
      <x:c r="Z93" s="918"/>
      <x:c r="AA93" s="918"/>
      <x:c r="AB93" s="918"/>
      <x:c r="AC93" s="918"/>
      <x:c r="AD93" s="918"/>
      <x:c r="AE93" s="918"/>
      <x:c r="AF93" s="918"/>
    </x:row>
    <x:row r="94" ht="14.550000190734863" hidden="1" customHeight="1">
      <x:c r="A94" s="918"/>
      <x:c r="B94" s="1412"/>
      <x:c r="C94" s="1093"/>
      <x:c r="D94" s="986"/>
      <x:c r="E94" s="2041"/>
      <x:c r="F94" s="1523" t="s">
        <x:v>164</x:v>
      </x:c>
      <x:c r="G94" s="988"/>
      <x:c r="H94" s="988"/>
      <x:c r="I94" s="988"/>
      <x:c r="J94" s="988"/>
      <x:c r="K94" s="988"/>
      <x:c r="L94" s="1018"/>
      <x:c r="M94" s="1451">
        <x:f t="shared" si="15"/>
        <x:v>0</x:v>
      </x:c>
      <x:c r="N94" s="1018"/>
      <x:c r="O94" s="988"/>
      <x:c r="P94" s="1346" t="n">
        <x:f>'Milling Down Time Hours'!M100</x:f>
        <x:v>0</x:v>
      </x:c>
      <x:c r="Q94" s="1346"/>
      <x:c r="R94" s="1346" t="n">
        <x:f>'Milling Down Time Hours'!L100</x:f>
        <x:v>0</x:v>
      </x:c>
      <x:c r="S94" s="988"/>
      <x:c r="T94" s="1445" t="e">
        <x:f>SUM(#REF!)</x:f>
        <x:v>#REF!</x:v>
      </x:c>
      <x:c r="U94" s="1445" t="e">
        <x:f>SUM(T94:T98)</x:f>
        <x:v>#REF!</x:v>
      </x:c>
      <x:c r="V94" s="1052" t="e">
        <x:f>SUM(U94:U98)</x:f>
        <x:v>#REF!</x:v>
      </x:c>
      <x:c r="W94" s="1349" t="e">
        <x:f t="shared" si="12"/>
        <x:v>#REF!</x:v>
      </x:c>
      <x:c r="X94" s="1027" t="e">
        <x:f t="shared" si="13"/>
        <x:v>#REF!</x:v>
      </x:c>
      <x:c r="Y94" s="1027" t="e">
        <x:f t="shared" si="14"/>
        <x:v>#REF!</x:v>
      </x:c>
      <x:c r="Z94" s="918"/>
      <x:c r="AA94" s="918"/>
      <x:c r="AB94" s="918"/>
      <x:c r="AC94" s="918"/>
      <x:c r="AD94" s="918"/>
      <x:c r="AE94" s="918"/>
      <x:c r="AF94" s="918"/>
    </x:row>
    <x:row r="95" ht="14.550000190734863" hidden="1" customHeight="1">
      <x:c r="A95" s="918"/>
      <x:c r="B95" s="1412"/>
      <x:c r="C95" s="1093"/>
      <x:c r="D95" s="1094"/>
      <x:c r="E95" s="2044"/>
      <x:c r="F95" s="1454" t="s">
        <x:v>154</x:v>
      </x:c>
      <x:c r="G95" s="1094"/>
      <x:c r="H95" s="1094"/>
      <x:c r="I95" s="1094"/>
      <x:c r="J95" s="1094"/>
      <x:c r="K95" s="1094"/>
      <x:c r="L95" s="1523"/>
      <x:c r="M95" s="1451">
        <x:f t="shared" si="15"/>
        <x:v>0</x:v>
      </x:c>
      <x:c r="N95" s="1523"/>
      <x:c r="O95" s="1094"/>
      <x:c r="P95" s="1361"/>
      <x:c r="Q95" s="1361"/>
      <x:c r="R95" s="1360"/>
      <x:c r="S95" s="1094"/>
      <x:c r="T95" s="1449"/>
      <x:c r="U95" s="1449"/>
      <x:c r="V95" s="1450"/>
      <x:c r="W95" s="1349">
        <x:f t="shared" si="12"/>
        <x:v>0</x:v>
      </x:c>
      <x:c r="X95" s="1027">
        <x:f t="shared" si="13"/>
        <x:v>0</x:v>
      </x:c>
      <x:c r="Y95" s="1027">
        <x:f t="shared" si="14"/>
        <x:v>0</x:v>
      </x:c>
      <x:c r="Z95" s="918"/>
      <x:c r="AA95" s="918"/>
      <x:c r="AB95" s="918"/>
      <x:c r="AC95" s="918"/>
      <x:c r="AD95" s="918"/>
      <x:c r="AE95" s="918"/>
      <x:c r="AF95" s="918"/>
    </x:row>
    <x:row r="96" ht="15">
      <x:c r="A96" s="918"/>
      <x:c r="B96" s="1056"/>
      <x:c r="C96" s="1057"/>
      <x:c r="D96" s="1543"/>
      <x:c r="E96" s="2045"/>
      <x:c r="F96" s="1523" t="s">
        <x:v>164</x:v>
      </x:c>
      <x:c r="G96" s="1145"/>
      <x:c r="H96" s="988"/>
      <x:c r="I96" s="988"/>
      <x:c r="J96" s="988"/>
      <x:c r="K96" s="1018"/>
      <x:c r="L96" s="1145"/>
      <x:c r="M96" s="1451">
        <x:f t="shared" si="15"/>
        <x:v>0</x:v>
      </x:c>
      <x:c r="N96" s="1145"/>
      <x:c r="O96" s="988"/>
      <x:c r="P96" s="1240" t="n">
        <x:f>'Milling Down Time Hours'!M42</x:f>
        <x:v>24</x:v>
      </x:c>
      <x:c r="Q96" s="1240"/>
      <x:c r="R96" s="1240"/>
      <x:c r="S96" s="988"/>
      <x:c r="T96" s="1240"/>
      <x:c r="U96" s="1240"/>
      <x:c r="V96" s="1300"/>
      <x:c r="W96" s="1349">
        <x:f t="shared" si="12"/>
        <x:v>0</x:v>
      </x:c>
      <x:c r="X96" s="1027">
        <x:f t="shared" si="13"/>
        <x:v>0</x:v>
      </x:c>
      <x:c r="Y96" s="1027">
        <x:f t="shared" si="14"/>
        <x:v>0</x:v>
      </x:c>
      <x:c r="Z96" s="918"/>
      <x:c r="AA96" s="918"/>
      <x:c r="AB96" s="918"/>
      <x:c r="AC96" s="918"/>
      <x:c r="AD96" s="918"/>
      <x:c r="AE96" s="918"/>
      <x:c r="AF96" s="918"/>
    </x:row>
    <x:row r="97" ht="15">
      <x:c r="A97" s="918"/>
      <x:c r="B97" s="1484"/>
      <x:c r="C97" s="1485"/>
      <x:c r="D97" s="1543"/>
      <x:c r="E97" s="2045"/>
      <x:c r="F97" s="1454" t="s">
        <x:v>154</x:v>
      </x:c>
      <x:c r="G97" s="988"/>
      <x:c r="H97" s="988"/>
      <x:c r="I97" s="988"/>
      <x:c r="J97" s="988"/>
      <x:c r="K97" s="988"/>
      <x:c r="L97" s="1018"/>
      <x:c r="M97" s="1451">
        <x:f t="shared" si="15"/>
        <x:v>0</x:v>
      </x:c>
      <x:c r="N97" s="1018"/>
      <x:c r="O97" s="988"/>
      <x:c r="P97" s="1240"/>
      <x:c r="Q97" s="1240"/>
      <x:c r="R97" s="1240"/>
      <x:c r="S97" s="988"/>
      <x:c r="T97" s="1240"/>
      <x:c r="U97" s="1240"/>
      <x:c r="V97" s="1300"/>
      <x:c r="W97" s="1349">
        <x:f t="shared" si="12"/>
        <x:v>0</x:v>
      </x:c>
      <x:c r="X97" s="1027">
        <x:f t="shared" si="13"/>
        <x:v>0</x:v>
      </x:c>
      <x:c r="Y97" s="1027">
        <x:f t="shared" si="14"/>
        <x:v>0</x:v>
      </x:c>
      <x:c r="Z97" s="918"/>
      <x:c r="AA97" s="1498" t="n">
        <x:f>SUM(Z5:Z17)</x:f>
        <x:v>1188347787.2522082</x:v>
      </x:c>
      <x:c r="AB97" s="918"/>
      <x:c r="AC97" s="918"/>
      <x:c r="AD97" s="918"/>
      <x:c r="AE97" s="918"/>
      <x:c r="AF97" s="918"/>
    </x:row>
    <x:row r="98" ht="18">
      <x:c r="A98" s="918"/>
      <x:c r="B98" s="2161" t="s">
        <x:v>60</x:v>
      </x:c>
      <x:c r="C98" s="1545"/>
      <x:c r="D98" s="1545"/>
      <x:c r="E98" s="2046"/>
      <x:c r="F98" s="1545"/>
      <x:c r="G98" s="1545"/>
      <x:c r="H98" s="1545"/>
      <x:c r="I98" s="1545"/>
      <x:c r="J98" s="1545"/>
      <x:c r="K98" s="1545"/>
      <x:c r="L98" s="1546" t="n">
        <x:f>AVERAGE(L5:L97)</x:f>
        <x:v>0.7016666666666667</x:v>
      </x:c>
      <x:c r="M98" s="1547" t="n">
        <x:f>SUM(M5:M97)</x:f>
        <x:v>1083.7416802500002</x:v>
      </x:c>
      <x:c r="N98" s="1546"/>
      <x:c r="O98" s="1545"/>
      <x:c r="P98" s="1548" t="n">
        <x:f>'Milling Down Time Hours'!M58</x:f>
        <x:v>490.4666666666667</x:v>
      </x:c>
      <x:c r="Q98" s="1548"/>
      <x:c r="R98" s="1545"/>
      <x:c r="S98" s="1545"/>
      <x:c r="T98" s="1549" t="n">
        <x:f>AVERAGE(T5:T26)*0.9</x:f>
        <x:v>0.69189</x:v>
      </x:c>
      <x:c r="U98" s="1549" t="n">
        <x:f>AVERAGE(U5:U26)*0.9</x:f>
        <x:v>0.58479</x:v>
      </x:c>
      <x:c r="V98" s="1549" t="n">
        <x:f>AVERAGE(V5:V26)*0.9</x:f>
        <x:v>7.492470000000002</x:v>
      </x:c>
      <x:c r="W98" s="1550" t="n">
        <x:f>SUM(W5:W16)</x:f>
        <x:v>426.93208973421673</x:v>
      </x:c>
      <x:c r="X98" s="1550" t="n">
        <x:f t="shared" ref="X98:Y98" si="30">SUM(X5:X16)</x:f>
        <x:v>424.70192465699336</x:v>
      </x:c>
      <x:c r="Y98" s="1550">
        <x:f t="shared" si="30"/>
        <x:v>5118.8794089371868</x:v>
      </x:c>
      <x:c r="Z98" s="918"/>
      <x:c r="AA98" s="918"/>
      <x:c r="AB98" s="918"/>
      <x:c r="AC98" s="918"/>
      <x:c r="AD98" s="918"/>
      <x:c r="AE98" s="918"/>
      <x:c r="AF98" s="918"/>
    </x:row>
    <x:row r="99">
      <x:c r="A99" s="918"/>
      <x:c r="B99" s="918"/>
      <x:c r="C99" s="918"/>
      <x:c r="D99" s="918"/>
      <x:c r="E99" s="973"/>
      <x:c r="F99" s="918"/>
      <x:c r="G99" s="918"/>
      <x:c r="H99" s="918"/>
      <x:c r="I99" s="918"/>
      <x:c r="J99" s="918"/>
      <x:c r="K99" s="918"/>
      <x:c r="L99" s="918"/>
      <x:c r="M99" s="918"/>
      <x:c r="N99" s="918"/>
      <x:c r="O99" s="918"/>
      <x:c r="P99" s="918"/>
      <x:c r="Q99" s="918"/>
      <x:c r="R99" s="918"/>
      <x:c r="S99" s="918"/>
      <x:c r="T99" s="918"/>
      <x:c r="U99" s="918"/>
      <x:c r="V99" s="918"/>
      <x:c r="W99" s="918"/>
      <x:c r="X99" s="918"/>
      <x:c r="Y99" s="918"/>
      <x:c r="Z99" s="918"/>
      <x:c r="AA99" s="918"/>
      <x:c r="AB99" s="918"/>
      <x:c r="AC99" s="918"/>
      <x:c r="AD99" s="918"/>
      <x:c r="AE99" s="918"/>
      <x:c r="AF99" s="918"/>
    </x:row>
    <x:row r="100">
      <x:c r="A100" s="918"/>
      <x:c r="B100" s="918"/>
      <x:c r="C100" s="918"/>
      <x:c r="D100" s="918"/>
      <x:c r="E100" s="973"/>
      <x:c r="F100" s="918"/>
      <x:c r="G100" s="918"/>
      <x:c r="H100" s="918"/>
      <x:c r="I100" s="918"/>
      <x:c r="J100" s="918"/>
      <x:c r="K100" s="918"/>
      <x:c r="L100" s="918"/>
      <x:c r="M100" s="918"/>
      <x:c r="N100" s="918"/>
      <x:c r="O100" s="918"/>
      <x:c r="P100" s="918"/>
      <x:c r="Q100" s="918"/>
      <x:c r="R100" s="918"/>
      <x:c r="S100" s="918"/>
      <x:c r="T100" s="918"/>
      <x:c r="U100" s="918"/>
      <x:c r="V100" s="918"/>
      <x:c r="W100" s="918"/>
      <x:c r="X100" s="918"/>
      <x:c r="Y100" s="918"/>
      <x:c r="Z100" s="2153" t="s">
        <x:v>64</x:v>
      </x:c>
      <x:c r="AA100" s="1144" t="n">
        <x:f>MIN(Z5:Z97)</x:f>
        <x:v>0</x:v>
      </x:c>
      <x:c r="AB100" s="918"/>
      <x:c r="AC100" s="918"/>
      <x:c r="AD100" s="918"/>
      <x:c r="AE100" s="918"/>
      <x:c r="AF100" s="918"/>
    </x:row>
    <x:row r="101">
      <x:c r="A101" s="918"/>
      <x:c r="B101" s="918"/>
      <x:c r="C101" s="918"/>
      <x:c r="D101" s="918"/>
      <x:c r="E101" s="973"/>
      <x:c r="F101" s="918"/>
      <x:c r="G101" s="918"/>
      <x:c r="H101" s="918"/>
      <x:c r="I101" s="918"/>
      <x:c r="J101" s="918"/>
      <x:c r="K101" s="918"/>
      <x:c r="L101" s="918"/>
      <x:c r="M101" s="918"/>
      <x:c r="N101" s="918"/>
      <x:c r="O101" s="918"/>
      <x:c r="P101" s="918"/>
      <x:c r="Q101" s="918"/>
      <x:c r="R101" s="918"/>
      <x:c r="S101" s="918"/>
      <x:c r="T101" s="918"/>
      <x:c r="U101" s="918"/>
      <x:c r="V101" s="918"/>
      <x:c r="W101" s="918"/>
      <x:c r="X101" s="918"/>
      <x:c r="Y101" s="918"/>
      <x:c r="Z101" s="2153" t="s">
        <x:v>62</x:v>
      </x:c>
      <x:c r="AA101" s="1227" t="n">
        <x:f>MAX(Z5:Z97)</x:f>
        <x:v>196686945</x:v>
      </x:c>
      <x:c r="AB101" s="918"/>
      <x:c r="AC101" s="918"/>
      <x:c r="AD101" s="918"/>
      <x:c r="AE101" s="918"/>
      <x:c r="AF101" s="918"/>
    </x:row>
    <x:row r="102">
      <x:c r="W102" s="153"/>
    </x:row>
  </x:sheetData>
  <x:mergeCells>
    <x:mergeCell ref="B75:C76"/>
    <x:mergeCell ref="B77:C96"/>
    <x:mergeCell ref="R64:R65"/>
    <x:mergeCell ref="R38:R39"/>
    <x:mergeCell ref="R36:R37"/>
    <x:mergeCell ref="B45:C46"/>
    <x:mergeCell ref="B47:C48"/>
    <x:mergeCell ref="B49:C50"/>
    <x:mergeCell ref="B51:C52"/>
    <x:mergeCell ref="B53:C54"/>
    <x:mergeCell ref="B55:C56"/>
    <x:mergeCell ref="B57:C58"/>
    <x:mergeCell ref="B59:C60"/>
    <x:mergeCell ref="B61:C62"/>
    <x:mergeCell ref="B63:C64"/>
    <x:mergeCell ref="B65:C66"/>
    <x:mergeCell ref="P80:P81"/>
    <x:mergeCell ref="R80:R81"/>
    <x:mergeCell ref="R84:R85"/>
    <x:mergeCell ref="P82:P83"/>
    <x:mergeCell ref="B35:C36"/>
    <x:mergeCell ref="B37:C38"/>
    <x:mergeCell ref="B39:C40"/>
    <x:mergeCell ref="B41:C42"/>
    <x:mergeCell ref="B43:C44"/>
    <x:mergeCell ref="B67:C68"/>
    <x:mergeCell ref="B69:C70"/>
    <x:mergeCell ref="B71:C72"/>
    <x:mergeCell ref="B73:C74"/>
    <x:mergeCell ref="P90:P91"/>
    <x:mergeCell ref="R90:R91"/>
    <x:mergeCell ref="T90:T91"/>
    <x:mergeCell ref="U90:U91"/>
    <x:mergeCell ref="P64:P65"/>
    <x:mergeCell ref="P54:P55"/>
    <x:mergeCell ref="P56:P57"/>
    <x:mergeCell ref="P58:P59"/>
    <x:mergeCell ref="R48:R49"/>
    <x:mergeCell ref="R50:R51"/>
    <x:mergeCell ref="P52:P53"/>
    <x:mergeCell ref="T46:T47"/>
    <x:mergeCell ref="T48:T49"/>
    <x:mergeCell ref="T50:T51"/>
    <x:mergeCell ref="T52:T53"/>
    <x:mergeCell ref="T54:T55"/>
    <x:mergeCell ref="T56:T57"/>
    <x:mergeCell ref="T58:T59"/>
    <x:mergeCell ref="R52:R53"/>
    <x:mergeCell ref="U86:U87"/>
    <x:mergeCell ref="V86:V87"/>
    <x:mergeCell ref="P88:P89"/>
    <x:mergeCell ref="R88:R89"/>
    <x:mergeCell ref="P92:P93"/>
    <x:mergeCell ref="R92:R93"/>
    <x:mergeCell ref="T92:T93"/>
    <x:mergeCell ref="U92:U93"/>
    <x:mergeCell ref="V92:V93"/>
    <x:mergeCell ref="P94:P95"/>
    <x:mergeCell ref="R94:R95"/>
    <x:mergeCell ref="T94:T95"/>
    <x:mergeCell ref="U94:U95"/>
    <x:mergeCell ref="V94:V95"/>
    <x:mergeCell ref="T88:T89"/>
    <x:mergeCell ref="U88:U89"/>
    <x:mergeCell ref="V88:V89"/>
    <x:mergeCell ref="U78:U79"/>
    <x:mergeCell ref="V78:V79"/>
    <x:mergeCell ref="U80:U81"/>
    <x:mergeCell ref="V80:V81"/>
    <x:mergeCell ref="U82:U83"/>
    <x:mergeCell ref="V82:V83"/>
    <x:mergeCell ref="U84:U85"/>
    <x:mergeCell ref="V84:V85"/>
    <x:mergeCell ref="T80:T81"/>
    <x:mergeCell ref="R82:R83"/>
    <x:mergeCell ref="T82:T83"/>
    <x:mergeCell ref="P84:P85"/>
    <x:mergeCell ref="V90:V91"/>
    <x:mergeCell ref="P86:P87"/>
    <x:mergeCell ref="R86:R87"/>
    <x:mergeCell ref="T86:T87"/>
    <x:mergeCell ref="U21:U22"/>
    <x:mergeCell ref="V21:V22"/>
    <x:mergeCell ref="T74:T75"/>
    <x:mergeCell ref="T21:T22"/>
    <x:mergeCell ref="V46:V47"/>
    <x:mergeCell ref="U48:U49"/>
    <x:mergeCell ref="V48:V49"/>
    <x:mergeCell ref="T64:T65"/>
    <x:mergeCell ref="T66:T67"/>
    <x:mergeCell ref="T60:T61"/>
    <x:mergeCell ref="U50:U51"/>
    <x:mergeCell ref="V50:V51"/>
    <x:mergeCell ref="U52:U53"/>
    <x:mergeCell ref="V52:V53"/>
    <x:mergeCell ref="U54:U55"/>
    <x:mergeCell ref="V54:V55"/>
    <x:mergeCell ref="V56:V57"/>
    <x:mergeCell ref="U58:U59"/>
    <x:mergeCell ref="U72:U73"/>
    <x:mergeCell ref="V72:V73"/>
    <x:mergeCell ref="U74:U75"/>
    <x:mergeCell ref="V74:V75"/>
    <x:mergeCell ref="T62:T63"/>
    <x:mergeCell ref="T38:T39"/>
    <x:mergeCell ref="V58:V59"/>
    <x:mergeCell ref="U60:U61"/>
    <x:mergeCell ref="V60:V61"/>
    <x:mergeCell ref="R72:R73"/>
    <x:mergeCell ref="U38:U39"/>
    <x:mergeCell ref="V38:V39"/>
    <x:mergeCell ref="T84:T85"/>
    <x:mergeCell ref="U46:U47"/>
    <x:mergeCell ref="U56:U57"/>
    <x:mergeCell ref="U66:U67"/>
    <x:mergeCell ref="U76:U77"/>
    <x:mergeCell ref="T78:T79"/>
    <x:mergeCell ref="T76:T77"/>
    <x:mergeCell ref="U62:U63"/>
    <x:mergeCell ref="V62:V63"/>
    <x:mergeCell ref="U64:U65"/>
    <x:mergeCell ref="V64:V65"/>
    <x:mergeCell ref="V66:V67"/>
    <x:mergeCell ref="U68:U69"/>
    <x:mergeCell ref="V68:V69"/>
    <x:mergeCell ref="U70:U71"/>
    <x:mergeCell ref="V70:V71"/>
    <x:mergeCell ref="V76:V77"/>
    <x:mergeCell ref="P66:P67"/>
    <x:mergeCell ref="R66:R67"/>
    <x:mergeCell ref="P78:P79"/>
    <x:mergeCell ref="T68:T69"/>
    <x:mergeCell ref="P70:P71"/>
    <x:mergeCell ref="R70:R71"/>
    <x:mergeCell ref="T70:T71"/>
    <x:mergeCell ref="P72:P73"/>
    <x:mergeCell ref="T72:T73"/>
    <x:mergeCell ref="R78:R79"/>
    <x:mergeCell ref="P68:P69"/>
    <x:mergeCell ref="R68:R69"/>
    <x:mergeCell ref="R74:R75"/>
    <x:mergeCell ref="P74:P75"/>
    <x:mergeCell ref="P76:P77"/>
    <x:mergeCell ref="R76:R77"/>
    <x:mergeCell ref="B4:C4"/>
    <x:mergeCell ref="B5:C6"/>
    <x:mergeCell ref="B7:C8"/>
    <x:mergeCell ref="P7:P8"/>
    <x:mergeCell ref="N5:N6"/>
    <x:mergeCell ref="P5:P6"/>
    <x:mergeCell ref="P40:P41"/>
    <x:mergeCell ref="B21:C22"/>
    <x:mergeCell ref="B23:C24"/>
    <x:mergeCell ref="P23:P24"/>
    <x:mergeCell ref="B29:C30"/>
    <x:mergeCell ref="P28:P29"/>
    <x:mergeCell ref="D13:D14"/>
    <x:mergeCell ref="N17:N18"/>
    <x:mergeCell ref="N19:N20"/>
    <x:mergeCell ref="B27:C28"/>
    <x:mergeCell ref="N9:N10"/>
    <x:mergeCell ref="B31:C32"/>
    <x:mergeCell ref="B33:C34"/>
    <x:mergeCell ref="B9:C10"/>
    <x:mergeCell ref="B11:C12"/>
    <x:mergeCell ref="B13:C14"/>
    <x:mergeCell ref="B15:C16"/>
    <x:mergeCell ref="R46:R47"/>
    <x:mergeCell ref="R54:R55"/>
    <x:mergeCell ref="P60:P61"/>
    <x:mergeCell ref="P62:P63"/>
    <x:mergeCell ref="R58:R59"/>
    <x:mergeCell ref="R56:R57"/>
    <x:mergeCell ref="R62:R63"/>
    <x:mergeCell ref="R60:R61"/>
    <x:mergeCell ref="H2:K2"/>
    <x:mergeCell ref="R34:R35"/>
    <x:mergeCell ref="R40:R41"/>
    <x:mergeCell ref="P44:P45"/>
    <x:mergeCell ref="P46:P47"/>
    <x:mergeCell ref="O26:O29"/>
    <x:mergeCell ref="P50:P51"/>
    <x:mergeCell ref="P34:P35"/>
    <x:mergeCell ref="P36:P37"/>
    <x:mergeCell ref="O36:O37"/>
    <x:mergeCell ref="O38:O39"/>
    <x:mergeCell ref="O40:O41"/>
    <x:mergeCell ref="P38:P39"/>
    <x:mergeCell ref="P48:P49"/>
    <x:mergeCell ref="B17:C18"/>
    <x:mergeCell ref="B19:C20"/>
    <x:mergeCell ref="B25:C26"/>
    <x:mergeCell ref="S9:S12"/>
    <x:mergeCell ref="N11:N12"/>
    <x:mergeCell ref="R44:R45"/>
    <x:mergeCell ref="N7:N8"/>
    <x:mergeCell ref="O30:O31"/>
    <x:mergeCell ref="O32:O33"/>
    <x:mergeCell ref="O34:O35"/>
    <x:mergeCell ref="R32:R33"/>
    <x:mergeCell ref="P30:P31"/>
    <x:mergeCell ref="P32:P33"/>
    <x:mergeCell ref="R30:R31"/>
    <x:mergeCell ref="R23:R25"/>
    <x:mergeCell ref="S23:S25"/>
    <x:mergeCell ref="O23:O25"/>
    <x:mergeCell ref="S5:S8"/>
    <x:mergeCell ref="P9:P10"/>
    <x:mergeCell ref="P11:P12"/>
    <x:mergeCell ref="P13:P14"/>
    <x:mergeCell ref="R13:R14"/>
    <x:mergeCell ref="R28:R29"/>
    <x:mergeCell ref="N21:N22"/>
  </x:mergeCells>
  <x:pageMargins left="0.7" right="0.7" top="0.75" bottom="0.75" header="0.3" footer="0.3"/>
  <x:drawing xmlns:r="http://schemas.openxmlformats.org/officeDocument/2006/relationships" r:id="R94feb40c7efc4a0b"/>
  <x:legacyDrawing xmlns:r="http://schemas.openxmlformats.org/officeDocument/2006/relationships" r:id="R1c8803d419734d0f"/>
</x:worksheet>
</file>

<file path=xl/worksheets/sheet9.xml><?xml version="1.0" encoding="utf-8"?>
<x:worksheet xmlns:x="http://schemas.openxmlformats.org/spreadsheetml/2006/main">
  <x:sheetPr>
    <x:tabColor rgb="FFB65E3C"/>
  </x:sheetPr>
  <x:sheetViews>
    <x:sheetView showGridLines="0" workbookViewId="0">
      <x:pane ySplit="4" topLeftCell="A5" activePane="bottomLeft" state="frozen"/>
    </x:sheetView>
  </x:sheetViews>
  <x:sheetFormatPr defaultColWidth="8.77734375" defaultRowHeight="14.399999618530273"/>
  <x:cols>
    <x:col min="1" max="1" width="11.33203125" style="1" customWidth="1"/>
    <x:col min="2" max="3" width="8.77734375" style="1" customWidth="0"/>
    <x:col min="4" max="4" width="9.77734375" style="1" customWidth="1"/>
    <x:col min="5" max="5" width="10" style="1" customWidth="1"/>
    <x:col min="6" max="6" width="17.44140625" style="1" customWidth="1"/>
    <x:col min="7" max="7" width="42" style="1" hidden="0" customWidth="1"/>
    <x:col min="8" max="9" width="8.77734375" style="1" customWidth="0"/>
    <x:col min="10" max="10" width="11.33203125" style="1" customWidth="1"/>
    <x:col min="11" max="11" width="22.44140625" style="1" customWidth="1"/>
    <x:col min="12" max="12" width="20.109375" style="1" customWidth="1"/>
    <x:col min="13" max="13" width="13.5546875" style="1" customWidth="1"/>
    <x:col min="14" max="14" width="17.6640625" style="1" customWidth="1"/>
    <x:col min="15" max="25" width="8.77734375" style="1" customWidth="0"/>
    <x:col min="26" max="26" width="33" style="1" customWidth="1"/>
    <x:col min="27" max="16384" width="8.77734375" style="1" customWidth="0"/>
  </x:cols>
  <x:sheetData>
    <x:row r="1" ht="24" customHeight="1">
      <x:c r="A1" s="918"/>
      <x:c r="B1" s="1670" t="s">
        <x:v>411</x:v>
      </x:c>
      <x:c r="C1" s="1670"/>
      <x:c r="D1" s="1670"/>
      <x:c r="E1" s="1670"/>
      <x:c r="F1" s="1670"/>
      <x:c r="G1" s="1670"/>
      <x:c r="H1" s="1670"/>
      <x:c r="I1" s="1670"/>
      <x:c r="J1" s="1670"/>
      <x:c r="K1" s="1670"/>
      <x:c r="L1" s="1670"/>
      <x:c r="M1" s="1670"/>
      <x:c r="N1" s="1670"/>
      <x:c r="O1" s="1670"/>
      <x:c r="P1" s="1670"/>
      <x:c r="Q1" s="1670"/>
      <x:c r="R1" s="1670"/>
      <x:c r="S1" s="1670"/>
      <x:c r="T1" s="1670"/>
      <x:c r="U1" s="1670"/>
      <x:c r="V1" s="1670"/>
      <x:c r="W1" s="1670"/>
      <x:c r="X1" s="1670"/>
      <x:c r="Y1" s="1670"/>
      <x:c r="Z1" s="1670"/>
      <x:c r="AA1" s="1670"/>
    </x:row>
    <x:row r="2" ht="18" customHeight="1">
      <x:c r="A2" s="918"/>
      <x:c r="B2" s="918"/>
      <x:c r="C2" s="918"/>
      <x:c r="D2" s="918"/>
      <x:c r="E2" s="918"/>
      <x:c r="F2" s="1675" t="s">
        <x:v>412</x:v>
      </x:c>
      <x:c r="G2" s="1675"/>
      <x:c r="H2" s="1675"/>
      <x:c r="I2" s="1675"/>
      <x:c r="J2" s="1675"/>
      <x:c r="K2" s="1675"/>
      <x:c r="L2" s="1675"/>
      <x:c r="M2" s="1675"/>
      <x:c r="N2" s="1675"/>
      <x:c r="O2" s="1675"/>
      <x:c r="P2" s="1675"/>
      <x:c r="Q2" s="1675"/>
      <x:c r="R2" s="1675"/>
      <x:c r="S2" s="1675"/>
      <x:c r="T2" s="1675"/>
      <x:c r="U2" s="1675"/>
      <x:c r="V2" s="1675"/>
      <x:c r="W2" s="1675"/>
      <x:c r="X2" s="1675"/>
      <x:c r="Y2" s="1675"/>
      <x:c r="Z2" s="1675"/>
      <x:c r="AA2" s="1675"/>
    </x:row>
    <x:row r="3" ht="22" customHeight="1">
      <x:c r="A3" s="1697" t="s">
        <x:v>413</x:v>
      </x:c>
      <x:c r="B3" s="1697"/>
      <x:c r="C3" s="1697"/>
      <x:c r="D3" s="1697"/>
      <x:c r="E3" s="1697"/>
      <x:c r="F3" s="1697"/>
      <x:c r="G3" s="1697"/>
      <x:c r="H3" s="918"/>
      <x:c r="I3" s="918"/>
      <x:c r="J3" s="918"/>
      <x:c r="K3" s="918"/>
      <x:c r="L3" s="918"/>
      <x:c r="M3" s="918"/>
      <x:c r="N3" s="918"/>
      <x:c r="O3" s="918"/>
      <x:c r="P3" s="918"/>
      <x:c r="Q3" s="918"/>
      <x:c r="R3" s="918"/>
      <x:c r="S3" s="918"/>
      <x:c r="T3" s="918"/>
      <x:c r="U3" s="918"/>
      <x:c r="V3" s="918"/>
      <x:c r="W3" s="918"/>
      <x:c r="X3" s="918"/>
      <x:c r="Y3" s="918"/>
      <x:c r="Z3" s="918"/>
      <x:c r="AA3" s="918"/>
    </x:row>
    <x:row r="4" ht="24" customHeight="1">
      <x:c r="A4" s="1719" t="s">
        <x:v>74</x:v>
      </x:c>
      <x:c r="B4" s="1719"/>
      <x:c r="C4" s="1719" t="s">
        <x:v>143</x:v>
      </x:c>
      <x:c r="D4" s="1719" t="s">
        <x:v>414</x:v>
      </x:c>
      <x:c r="E4" s="1719" t="s">
        <x:v>415</x:v>
      </x:c>
      <x:c r="F4" s="1719" t="s">
        <x:v>416</x:v>
      </x:c>
      <x:c r="G4" s="1719" t="s">
        <x:v>417</x:v>
      </x:c>
      <x:c r="H4" s="918"/>
      <x:c r="I4" s="918"/>
      <x:c r="J4" s="1719" t="s">
        <x:v>74</x:v>
      </x:c>
      <x:c r="K4" s="1719" t="s">
        <x:v>418</x:v>
      </x:c>
      <x:c r="L4" s="1719" t="s">
        <x:v>419</x:v>
      </x:c>
      <x:c r="M4" s="1719" t="s">
        <x:v>420</x:v>
      </x:c>
      <x:c r="N4" s="1719" t="s">
        <x:v>421</x:v>
      </x:c>
      <x:c r="O4" s="918"/>
      <x:c r="P4" s="918"/>
      <x:c r="Q4" s="918"/>
      <x:c r="R4" s="918"/>
      <x:c r="S4" s="918"/>
      <x:c r="T4" s="918"/>
      <x:c r="U4" s="918"/>
      <x:c r="V4" s="918"/>
      <x:c r="W4" s="918"/>
      <x:c r="X4" s="918"/>
      <x:c r="Y4" s="918"/>
      <x:c r="Z4" s="918"/>
      <x:c r="AA4" s="918"/>
    </x:row>
    <x:row r="5">
      <x:c r="A5" s="1577"/>
      <x:c r="B5" s="1578"/>
      <x:c r="C5" s="1579"/>
      <x:c r="D5" s="1579"/>
      <x:c r="E5" s="1579"/>
      <x:c r="F5" s="1579"/>
      <x:c r="G5" s="2078"/>
      <x:c r="H5" s="918"/>
      <x:c r="I5" s="918"/>
      <x:c r="J5" s="1012"/>
      <x:c r="K5" s="1012"/>
      <x:c r="L5" s="1012"/>
      <x:c r="M5" s="1012"/>
      <x:c r="N5" s="1312"/>
      <x:c r="O5" s="918"/>
      <x:c r="P5" s="918"/>
      <x:c r="Q5" s="918"/>
      <x:c r="R5" s="918"/>
      <x:c r="S5" s="918"/>
      <x:c r="T5" s="918"/>
      <x:c r="U5" s="918"/>
      <x:c r="V5" s="918"/>
      <x:c r="W5" s="918"/>
      <x:c r="X5" s="918"/>
      <x:c r="Y5" s="918"/>
      <x:c r="Z5" s="918"/>
      <x:c r="AA5" s="918"/>
    </x:row>
    <x:row r="6">
      <x:c r="A6" s="1560">
        <x:v>46252</x:v>
      </x:c>
      <x:c r="B6" s="1561"/>
      <x:c r="C6" s="1446" t="s">
        <x:v>199</x:v>
      </x:c>
      <x:c r="D6" s="1562">
        <x:v>6.9444444444444447E-4</x:v>
      </x:c>
      <x:c r="E6" s="1562">
        <x:v>0.91597222222222219</x:v>
      </x:c>
      <x:c r="F6" s="1360" t="n">
        <x:f>(E6-D6)*1440</x:f>
        <x:v>1318</x:v>
      </x:c>
      <x:c r="G6" s="2079" t="s">
        <x:v>422</x:v>
      </x:c>
      <x:c r="H6" s="918"/>
      <x:c r="I6" s="918"/>
      <x:c r="J6" s="984">
        <x:v>46252</x:v>
      </x:c>
      <x:c r="K6" s="1240" t="n">
        <x:f>F6</x:f>
        <x:v>1318</x:v>
      </x:c>
      <x:c r="L6" s="1240" t="n">
        <x:f>(1440-K6)/60</x:f>
        <x:v>2.033333333333333</x:v>
      </x:c>
      <x:c r="M6" s="1145" t="n">
        <x:f>L6/12</x:f>
        <x:v>0.16944444444444443</x:v>
      </x:c>
      <x:c r="N6" s="1027" t="n">
        <x:f>12-L6</x:f>
        <x:v>9.966666666666667</x:v>
      </x:c>
      <x:c r="O6" s="918"/>
      <x:c r="P6" s="918"/>
      <x:c r="Q6" s="918"/>
      <x:c r="R6" s="918"/>
      <x:c r="S6" s="918"/>
      <x:c r="T6" s="918"/>
      <x:c r="U6" s="918"/>
      <x:c r="V6" s="918"/>
      <x:c r="W6" s="918"/>
      <x:c r="X6" s="918"/>
      <x:c r="Y6" s="918"/>
      <x:c r="Z6" s="918"/>
      <x:c r="AA6" s="918"/>
    </x:row>
    <x:row r="7">
      <x:c r="A7" s="1560">
        <x:v>46253</x:v>
      </x:c>
      <x:c r="B7" s="1561"/>
      <x:c r="C7" s="1446" t="s">
        <x:v>199</x:v>
      </x:c>
      <x:c r="D7" s="1562">
        <x:v>6.9444444444444447E-4</x:v>
      </x:c>
      <x:c r="E7" s="1562">
        <x:v>0.54097222222222219</x:v>
      </x:c>
      <x:c r="F7" s="1360" t="n">
        <x:f t="shared" ref="F7:F36" si="0">(E7-D7)*1440</x:f>
        <x:v>778</x:v>
      </x:c>
      <x:c r="G7" s="1208" t="s">
        <x:v>423</x:v>
      </x:c>
      <x:c r="H7" s="918"/>
      <x:c r="I7" s="918"/>
      <x:c r="J7" s="984">
        <x:v>46253</x:v>
      </x:c>
      <x:c r="K7" s="1240" t="n">
        <x:f>F7</x:f>
        <x:v>778</x:v>
      </x:c>
      <x:c r="L7" s="1240" t="n">
        <x:f>(1440-K7)/60</x:f>
        <x:v>11.033333333333333</x:v>
      </x:c>
      <x:c r="M7" s="1145" t="n">
        <x:f>L7/12</x:f>
        <x:v>0.9194444444444444</x:v>
      </x:c>
      <x:c r="N7" s="1027" t="n">
        <x:f>12-L7</x:f>
        <x:v>0.9666666666666668</x:v>
      </x:c>
      <x:c r="O7" s="918"/>
      <x:c r="P7" s="918"/>
      <x:c r="Q7" s="918"/>
      <x:c r="R7" s="918"/>
      <x:c r="S7" s="918"/>
      <x:c r="T7" s="918"/>
      <x:c r="U7" s="918"/>
      <x:c r="V7" s="918"/>
      <x:c r="W7" s="918"/>
      <x:c r="X7" s="918"/>
      <x:c r="Y7" s="918"/>
      <x:c r="Z7" s="918"/>
      <x:c r="AA7" s="918"/>
    </x:row>
    <x:row r="8" ht="22" customHeight="1">
      <x:c r="A8" s="1560">
        <x:v>46254</x:v>
      </x:c>
      <x:c r="B8" s="1561"/>
      <x:c r="C8" s="1446" t="s">
        <x:v>199</x:v>
      </x:c>
      <x:c r="D8" s="1562">
        <x:v>6.9444444444444447E-4</x:v>
      </x:c>
      <x:c r="E8" s="1562">
        <x:v>0.54097222222222219</x:v>
      </x:c>
      <x:c r="F8" s="1360">
        <x:f t="shared" si="0"/>
        <x:v>778</x:v>
      </x:c>
      <x:c r="G8" s="1208"/>
      <x:c r="H8" s="918"/>
      <x:c r="I8" s="918"/>
      <x:c r="J8" s="984">
        <x:v>46254</x:v>
      </x:c>
      <x:c r="K8" s="1018" t="n">
        <x:f t="shared" ref="K8:K28" si="1">F8</x:f>
        <x:v>778</x:v>
      </x:c>
      <x:c r="L8" s="1240" t="n">
        <x:f t="shared" ref="L8:L14" si="2">(1440-K8)/60</x:f>
        <x:v>11.033333333333333</x:v>
      </x:c>
      <x:c r="M8" s="1145" t="n">
        <x:f>L8/12</x:f>
        <x:v>0.9194444444444444</x:v>
      </x:c>
      <x:c r="N8" s="1027" t="n">
        <x:f t="shared" ref="N8:N17" si="3">12-L8</x:f>
        <x:v>0.9666666666666668</x:v>
      </x:c>
      <x:c r="O8" s="918"/>
      <x:c r="P8" s="918"/>
      <x:c r="Q8" s="918"/>
      <x:c r="R8" s="918"/>
      <x:c r="S8" s="918"/>
      <x:c r="T8" s="918"/>
      <x:c r="U8" s="918"/>
      <x:c r="V8" s="918"/>
      <x:c r="W8" s="918"/>
      <x:c r="X8" s="918"/>
      <x:c r="Y8" s="918"/>
      <x:c r="Z8" s="1791" t="s">
        <x:v>424</x:v>
      </x:c>
      <x:c r="AA8" s="1791"/>
    </x:row>
    <x:row r="9" ht="22" customHeight="1">
      <x:c r="A9" s="1560">
        <x:v>46255</x:v>
      </x:c>
      <x:c r="B9" s="1561"/>
      <x:c r="C9" s="1446" t="s">
        <x:v>199</x:v>
      </x:c>
      <x:c r="D9" s="1562">
        <x:v>6.9444444444444447E-4</x:v>
      </x:c>
      <x:c r="E9" s="1562">
        <x:v>0.60763888888888884</x:v>
      </x:c>
      <x:c r="F9" s="1360">
        <x:f t="shared" si="0"/>
        <x:v>873.99999999999989</x:v>
      </x:c>
      <x:c r="G9" s="1208" t="s">
        <x:v>425</x:v>
      </x:c>
      <x:c r="H9" s="918"/>
      <x:c r="I9" s="918"/>
      <x:c r="J9" s="984">
        <x:v>46255</x:v>
      </x:c>
      <x:c r="K9" s="1018">
        <x:f t="shared" si="1"/>
        <x:v>873.99999999999989</x:v>
      </x:c>
      <x:c r="L9" s="1240">
        <x:f t="shared" si="2"/>
        <x:v>9.4333333333333353</x:v>
      </x:c>
      <x:c r="M9" s="1145" t="n">
        <x:f t="shared" ref="M9:M29" si="4">L9/12</x:f>
        <x:v>0.7861111111111113</x:v>
      </x:c>
      <x:c r="N9" s="1027">
        <x:f t="shared" si="3"/>
        <x:v>2.5666666666666647</x:v>
      </x:c>
      <x:c r="O9" s="918"/>
      <x:c r="P9" s="918"/>
      <x:c r="Q9" s="918"/>
      <x:c r="R9" s="918"/>
      <x:c r="S9" s="918"/>
      <x:c r="T9" s="918"/>
      <x:c r="U9" s="918"/>
      <x:c r="V9" s="918"/>
      <x:c r="W9" s="918"/>
      <x:c r="X9" s="918"/>
      <x:c r="Y9" s="918"/>
      <x:c r="Z9" s="1791" t="s">
        <x:v>426</x:v>
      </x:c>
      <x:c r="AA9" s="1802" t="n">
        <x:f>L43</x:f>
        <x:v>65.95</x:v>
      </x:c>
    </x:row>
    <x:row r="10" ht="22" customHeight="1">
      <x:c r="A10" s="1560">
        <x:v>46256</x:v>
      </x:c>
      <x:c r="B10" s="1561"/>
      <x:c r="C10" s="1446" t="s">
        <x:v>199</x:v>
      </x:c>
      <x:c r="D10" s="1562">
        <x:v>6.9444444444444447E-4</x:v>
      </x:c>
      <x:c r="E10" s="1562">
        <x:v>0.625</x:v>
      </x:c>
      <x:c r="F10" s="1360" t="n">
        <x:f>(E10-D10)*1440</x:f>
        <x:v>899</x:v>
      </x:c>
      <x:c r="G10" s="1208" t="s">
        <x:v>427</x:v>
      </x:c>
      <x:c r="H10" s="918"/>
      <x:c r="I10" s="918"/>
      <x:c r="J10" s="984">
        <x:v>46256</x:v>
      </x:c>
      <x:c r="K10" s="1240" t="n">
        <x:f>SUM(F10)</x:f>
        <x:v>899</x:v>
      </x:c>
      <x:c r="L10" s="1240" t="n">
        <x:f>(1440-K10)/60</x:f>
        <x:v>9.016666666666667</x:v>
      </x:c>
      <x:c r="M10" s="1145">
        <x:f t="shared" si="4"/>
        <x:v>0.75138888888888899</x:v>
      </x:c>
      <x:c r="N10" s="1027" t="n">
        <x:f>12-L10</x:f>
        <x:v>2.9833333333333325</x:v>
      </x:c>
      <x:c r="O10" s="918"/>
      <x:c r="P10" s="918"/>
      <x:c r="Q10" s="918"/>
      <x:c r="R10" s="918"/>
      <x:c r="S10" s="918"/>
      <x:c r="T10" s="918"/>
      <x:c r="U10" s="918"/>
      <x:c r="V10" s="918"/>
      <x:c r="W10" s="918"/>
      <x:c r="X10" s="918"/>
      <x:c r="Y10" s="918"/>
      <x:c r="Z10" s="1791" t="s">
        <x:v>428</x:v>
      </x:c>
      <x:c r="AA10" s="1802" t="n">
        <x:f>N43</x:f>
        <x:v>66.05</x:v>
      </x:c>
    </x:row>
    <x:row r="11" ht="22" customHeight="1">
      <x:c r="A11" s="1560">
        <x:v>46257</x:v>
      </x:c>
      <x:c r="B11" s="1561"/>
      <x:c r="C11" s="1446" t="s">
        <x:v>199</x:v>
      </x:c>
      <x:c r="D11" s="1562">
        <x:v>6.9444444444444447E-4</x:v>
      </x:c>
      <x:c r="E11" s="1562">
        <x:v>0.99930555555555556</x:v>
      </x:c>
      <x:c r="F11" s="1360" t="n">
        <x:f>(E11-D11)*1440</x:f>
        <x:v>1438</x:v>
      </x:c>
      <x:c r="G11" s="1208" t="s">
        <x:v>429</x:v>
      </x:c>
      <x:c r="H11" s="918"/>
      <x:c r="I11" s="918"/>
      <x:c r="J11" s="984">
        <x:v>46257</x:v>
      </x:c>
      <x:c r="K11" s="1240" t="n">
        <x:f>SUM(F11)</x:f>
        <x:v>1438</x:v>
      </x:c>
      <x:c r="L11" s="1240" t="n">
        <x:f>(1440-K11)/60</x:f>
        <x:v>0.03333333333333333</x:v>
      </x:c>
      <x:c r="M11" s="1145">
        <x:f t="shared" si="4"/>
        <x:v>2.7777777777777779E-3</x:v>
      </x:c>
      <x:c r="N11" s="1027">
        <x:f t="shared" si="3"/>
        <x:v>11.966666666666667</x:v>
      </x:c>
      <x:c r="O11" s="918"/>
      <x:c r="P11" s="918"/>
      <x:c r="Q11" s="918"/>
      <x:c r="R11" s="918"/>
      <x:c r="S11" s="918"/>
      <x:c r="T11" s="918"/>
      <x:c r="U11" s="918"/>
      <x:c r="V11" s="918"/>
      <x:c r="W11" s="918"/>
      <x:c r="X11" s="918"/>
      <x:c r="Y11" s="918"/>
      <x:c r="Z11" s="1791" t="s">
        <x:v>430</x:v>
      </x:c>
      <x:c r="AA11" s="1793" t="n">
        <x:f>L44</x:f>
        <x:v>0.6106481481481482</x:v>
      </x:c>
    </x:row>
    <x:row r="12" ht="22" customHeight="1">
      <x:c r="A12" s="1560">
        <x:v>46258</x:v>
      </x:c>
      <x:c r="B12" s="1561"/>
      <x:c r="C12" s="1446" t="s">
        <x:v>199</x:v>
      </x:c>
      <x:c r="D12" s="1562">
        <x:v>6.9444444444444447E-4</x:v>
      </x:c>
      <x:c r="E12" s="1562">
        <x:v>0.58333333333333337</x:v>
      </x:c>
      <x:c r="F12" s="1360" t="n">
        <x:f>(E12-D12)*1440</x:f>
        <x:v>839</x:v>
      </x:c>
      <x:c r="G12" s="1208" t="s">
        <x:v>431</x:v>
      </x:c>
      <x:c r="H12" s="918"/>
      <x:c r="I12" s="918"/>
      <x:c r="J12" s="984">
        <x:v>46258</x:v>
      </x:c>
      <x:c r="K12" s="1018">
        <x:f t="shared" si="1"/>
        <x:v>839</x:v>
      </x:c>
      <x:c r="L12" s="1240">
        <x:f t="shared" si="2"/>
        <x:v>10.016666666666667</x:v>
      </x:c>
      <x:c r="M12" s="1145">
        <x:f t="shared" si="4"/>
        <x:v>0.83472222222222225</x:v>
      </x:c>
      <x:c r="N12" s="1027">
        <x:f t="shared" si="3"/>
        <x:v>1.9833333333333325</x:v>
      </x:c>
      <x:c r="O12" s="918"/>
      <x:c r="P12" s="918"/>
      <x:c r="Q12" s="918"/>
      <x:c r="R12" s="918"/>
      <x:c r="S12" s="918"/>
      <x:c r="T12" s="918"/>
      <x:c r="U12" s="918"/>
      <x:c r="V12" s="918"/>
      <x:c r="W12" s="918"/>
      <x:c r="X12" s="918"/>
      <x:c r="Y12" s="918"/>
      <x:c r="Z12" s="1791" t="s">
        <x:v>432</x:v>
      </x:c>
      <x:c r="AA12" s="1793" t="n">
        <x:f>N44</x:f>
        <x:v>0</x:v>
      </x:c>
    </x:row>
    <x:row r="13">
      <x:c r="A13" s="1560">
        <x:v>46259</x:v>
      </x:c>
      <x:c r="B13" s="1561"/>
      <x:c r="C13" s="1446" t="s">
        <x:v>199</x:v>
      </x:c>
      <x:c r="D13" s="1562">
        <x:v>6.9444444444444447E-4</x:v>
      </x:c>
      <x:c r="E13" s="1562">
        <x:v>0.99930555555555556</x:v>
      </x:c>
      <x:c r="F13" s="1360">
        <x:f t="shared" si="0"/>
        <x:v>1438</x:v>
      </x:c>
      <x:c r="G13" s="1208" t="s">
        <x:v>429</x:v>
      </x:c>
      <x:c r="H13" s="918"/>
      <x:c r="I13" s="918"/>
      <x:c r="J13" s="984">
        <x:v>46259</x:v>
      </x:c>
      <x:c r="K13" s="1018">
        <x:f t="shared" si="1"/>
        <x:v>1438</x:v>
      </x:c>
      <x:c r="L13" s="1240">
        <x:f t="shared" si="2"/>
        <x:v>3.3333333333333333E-2</x:v>
      </x:c>
      <x:c r="M13" s="1145">
        <x:f t="shared" si="4"/>
        <x:v>2.7777777777777779E-3</x:v>
      </x:c>
      <x:c r="N13" s="1027">
        <x:f t="shared" si="3"/>
        <x:v>11.966666666666667</x:v>
      </x:c>
      <x:c r="O13" s="918"/>
      <x:c r="P13" s="918"/>
      <x:c r="Q13" s="918"/>
      <x:c r="R13" s="918"/>
      <x:c r="S13" s="918"/>
      <x:c r="T13" s="918"/>
      <x:c r="U13" s="918"/>
      <x:c r="V13" s="918"/>
      <x:c r="W13" s="918"/>
      <x:c r="X13" s="918"/>
      <x:c r="Y13" s="918"/>
      <x:c r="Z13" s="918"/>
      <x:c r="AA13" s="918"/>
    </x:row>
    <x:row r="14">
      <x:c r="A14" s="1560">
        <x:v>46260</x:v>
      </x:c>
      <x:c r="B14" s="1561"/>
      <x:c r="C14" s="1446" t="s">
        <x:v>199</x:v>
      </x:c>
      <x:c r="D14" s="1562">
        <x:v>6.9444444444444447E-4</x:v>
      </x:c>
      <x:c r="E14" s="1562">
        <x:v>0.99930555555555556</x:v>
      </x:c>
      <x:c r="F14" s="1360">
        <x:f t="shared" si="0"/>
        <x:v>1438</x:v>
      </x:c>
      <x:c r="G14" s="1208" t="s">
        <x:v>429</x:v>
      </x:c>
      <x:c r="H14" s="918"/>
      <x:c r="I14" s="918"/>
      <x:c r="J14" s="984">
        <x:v>46260</x:v>
      </x:c>
      <x:c r="K14" s="1018">
        <x:f t="shared" si="1"/>
        <x:v>1438</x:v>
      </x:c>
      <x:c r="L14" s="1240">
        <x:f t="shared" si="2"/>
        <x:v>3.3333333333333333E-2</x:v>
      </x:c>
      <x:c r="M14" s="1145">
        <x:f t="shared" si="4"/>
        <x:v>2.7777777777777779E-3</x:v>
      </x:c>
      <x:c r="N14" s="1027">
        <x:f t="shared" si="3"/>
        <x:v>11.966666666666667</x:v>
      </x:c>
      <x:c r="O14" s="918"/>
      <x:c r="P14" s="918"/>
      <x:c r="Q14" s="918"/>
      <x:c r="R14" s="918"/>
      <x:c r="S14" s="918"/>
      <x:c r="T14" s="918"/>
      <x:c r="U14" s="918"/>
      <x:c r="V14" s="918"/>
      <x:c r="W14" s="918"/>
      <x:c r="X14" s="918"/>
      <x:c r="Y14" s="918"/>
      <x:c r="Z14" s="918"/>
      <x:c r="AA14" s="918"/>
    </x:row>
    <x:row r="15" ht="40.79999923706055" customHeight="1">
      <x:c r="A15" s="1560">
        <x:v>46261</x:v>
      </x:c>
      <x:c r="B15" s="1561"/>
      <x:c r="C15" s="1446" t="s">
        <x:v>199</x:v>
      </x:c>
      <x:c r="D15" s="1562">
        <x:v>6.9444444444444447E-4</x:v>
      </x:c>
      <x:c r="E15" s="1562">
        <x:v>0.78125</x:v>
      </x:c>
      <x:c r="F15" s="1360">
        <x:f t="shared" si="0"/>
        <x:v>1124</x:v>
      </x:c>
      <x:c r="G15" s="1565" t="s">
        <x:v>433</x:v>
      </x:c>
      <x:c r="H15" s="918"/>
      <x:c r="I15" s="918"/>
      <x:c r="J15" s="984">
        <x:v>46261</x:v>
      </x:c>
      <x:c r="K15" s="1018">
        <x:f t="shared" si="1"/>
        <x:v>1124</x:v>
      </x:c>
      <x:c r="L15" s="1240" t="n">
        <x:f t="shared" ref="L15:L17" si="5">(1440-K15)/60</x:f>
        <x:v>5.266666666666667</x:v>
      </x:c>
      <x:c r="M15" s="1145" t="n">
        <x:f t="shared" ref="M15" si="6">L15/12</x:f>
        <x:v>0.4388888888888889</x:v>
      </x:c>
      <x:c r="N15" s="1027" t="n">
        <x:f t="shared" ref="N15" si="7">12-L15</x:f>
        <x:v>6.733333333333333</x:v>
      </x:c>
      <x:c r="O15" s="918"/>
      <x:c r="P15" s="918"/>
      <x:c r="Q15" s="918"/>
      <x:c r="R15" s="918"/>
      <x:c r="S15" s="918"/>
      <x:c r="T15" s="918"/>
      <x:c r="U15" s="918"/>
      <x:c r="V15" s="918"/>
      <x:c r="W15" s="918"/>
      <x:c r="X15" s="918"/>
      <x:c r="Y15" s="918"/>
      <x:c r="Z15" s="918"/>
      <x:c r="AA15" s="918"/>
    </x:row>
    <x:row r="16">
      <x:c r="A16" s="1560">
        <x:v>46262</x:v>
      </x:c>
      <x:c r="B16" s="1561"/>
      <x:c r="C16" s="1446" t="s">
        <x:v>199</x:v>
      </x:c>
      <x:c r="D16" s="1562">
        <x:v>6.9444444444444447E-4</x:v>
      </x:c>
      <x:c r="E16" s="1562">
        <x:v>0.66666666666666663</x:v>
      </x:c>
      <x:c r="F16" s="1360">
        <x:f t="shared" si="0"/>
        <x:v>959</x:v>
      </x:c>
      <x:c r="G16" s="1565" t="s">
        <x:v>434</x:v>
      </x:c>
      <x:c r="H16" s="918"/>
      <x:c r="I16" s="918"/>
      <x:c r="J16" s="984">
        <x:v>46262</x:v>
      </x:c>
      <x:c r="K16" s="1018">
        <x:f t="shared" si="1"/>
        <x:v>959</x:v>
      </x:c>
      <x:c r="L16" s="1240">
        <x:f t="shared" si="5"/>
        <x:v>8.0166666666666675</x:v>
      </x:c>
      <x:c r="M16" s="1145">
        <x:f t="shared" si="4"/>
        <x:v>0.66805555555555562</x:v>
      </x:c>
      <x:c r="N16" s="1027">
        <x:f t="shared" si="3"/>
        <x:v>3.9833333333333325</x:v>
      </x:c>
      <x:c r="O16" s="918"/>
      <x:c r="P16" s="918"/>
      <x:c r="Q16" s="918"/>
      <x:c r="R16" s="918"/>
      <x:c r="S16" s="918"/>
      <x:c r="T16" s="918"/>
      <x:c r="U16" s="918"/>
      <x:c r="V16" s="918"/>
      <x:c r="W16" s="918"/>
      <x:c r="X16" s="918"/>
      <x:c r="Y16" s="918"/>
      <x:c r="Z16" s="918"/>
      <x:c r="AA16" s="918"/>
    </x:row>
    <x:row r="17" ht="28.799999237060547">
      <x:c r="A17" s="1560">
        <x:v>46263</x:v>
      </x:c>
      <x:c r="B17" s="1561"/>
      <x:c r="C17" s="988" t="s">
        <x:v>199</x:v>
      </x:c>
      <x:c r="D17" s="1562">
        <x:v>6.9444444444444447E-4</x:v>
      </x:c>
      <x:c r="E17" s="1562">
        <x:v>0.58333333333333337</x:v>
      </x:c>
      <x:c r="F17" s="1360" t="n">
        <x:f>(E17-D17)*1440</x:f>
        <x:v>839</x:v>
      </x:c>
      <x:c r="G17" s="1208" t="s">
        <x:v>435</x:v>
      </x:c>
      <x:c r="H17" s="918"/>
      <x:c r="I17" s="918"/>
      <x:c r="J17" s="984">
        <x:v>46263</x:v>
      </x:c>
      <x:c r="K17" s="1018">
        <x:f t="shared" si="1"/>
        <x:v>839</x:v>
      </x:c>
      <x:c r="L17" s="1240">
        <x:f t="shared" si="5"/>
        <x:v>10.016666666666667</x:v>
      </x:c>
      <x:c r="M17" s="1145">
        <x:f t="shared" si="4"/>
        <x:v>0.83472222222222225</x:v>
      </x:c>
      <x:c r="N17" s="1027">
        <x:f t="shared" si="3"/>
        <x:v>1.9833333333333325</x:v>
      </x:c>
      <x:c r="O17" s="918"/>
      <x:c r="P17" s="918"/>
      <x:c r="Q17" s="918"/>
      <x:c r="R17" s="918"/>
      <x:c r="S17" s="918"/>
      <x:c r="T17" s="918"/>
      <x:c r="U17" s="918"/>
      <x:c r="V17" s="918"/>
      <x:c r="W17" s="918"/>
      <x:c r="X17" s="918"/>
      <x:c r="Y17" s="918"/>
      <x:c r="Z17" s="918"/>
      <x:c r="AA17" s="918"/>
    </x:row>
    <x:row r="18">
      <x:c r="A18" s="1560">
        <x:v>46264</x:v>
      </x:c>
      <x:c r="B18" s="1561"/>
      <x:c r="C18" s="988" t="s">
        <x:v>199</x:v>
      </x:c>
      <x:c r="D18" s="1562">
        <x:v>6.9444444444444447E-4</x:v>
      </x:c>
      <x:c r="E18" s="1562">
        <x:v>0.91597222222222219</x:v>
      </x:c>
      <x:c r="F18" s="1360">
        <x:f t="shared" si="0"/>
        <x:v>1318</x:v>
      </x:c>
      <x:c r="G18" s="1208"/>
      <x:c r="H18" s="918"/>
      <x:c r="I18" s="918"/>
      <x:c r="J18" s="984">
        <x:v>46264</x:v>
      </x:c>
      <x:c r="K18" s="1018">
        <x:f t="shared" si="1"/>
        <x:v>1318</x:v>
      </x:c>
      <x:c r="L18" s="1240" t="n">
        <x:f t="shared" ref="L18" si="8">(1440-K18)/60</x:f>
        <x:v>2.033333333333333</x:v>
      </x:c>
      <x:c r="M18" s="1145" t="n">
        <x:f t="shared" ref="M18:M19" si="9">L18/12</x:f>
        <x:v>0.16944444444444443</x:v>
      </x:c>
      <x:c r="N18" s="1027" t="n">
        <x:f t="shared" ref="N18" si="10">12-L18</x:f>
        <x:v>9.966666666666667</x:v>
      </x:c>
      <x:c r="O18" s="918"/>
      <x:c r="P18" s="918"/>
      <x:c r="Q18" s="918"/>
      <x:c r="R18" s="918"/>
      <x:c r="S18" s="918"/>
      <x:c r="T18" s="918"/>
      <x:c r="U18" s="918"/>
      <x:c r="V18" s="918"/>
      <x:c r="W18" s="918"/>
      <x:c r="X18" s="918"/>
      <x:c r="Y18" s="918"/>
      <x:c r="Z18" s="918"/>
      <x:c r="AA18" s="918"/>
    </x:row>
    <x:row r="19">
      <x:c r="A19" s="1560">
        <x:v>46265</x:v>
      </x:c>
      <x:c r="B19" s="1561"/>
      <x:c r="C19" s="988"/>
      <x:c r="D19" s="1562"/>
      <x:c r="E19" s="1562"/>
      <x:c r="F19" s="1360">
        <x:f t="shared" si="0"/>
        <x:v>0</x:v>
      </x:c>
      <x:c r="G19" s="1208" t="s">
        <x:v>436</x:v>
      </x:c>
      <x:c r="H19" s="918"/>
      <x:c r="I19" s="918"/>
      <x:c r="J19" s="984">
        <x:v>46265</x:v>
      </x:c>
      <x:c r="K19" s="1018">
        <x:f t="shared" si="1"/>
        <x:v>0</x:v>
      </x:c>
      <x:c r="L19" s="1240"/>
      <x:c r="M19" s="1145">
        <x:f t="shared" si="9"/>
        <x:v>0</x:v>
      </x:c>
      <x:c r="N19" s="1027"/>
      <x:c r="O19" s="918"/>
      <x:c r="P19" s="918"/>
      <x:c r="Q19" s="918"/>
      <x:c r="R19" s="918"/>
      <x:c r="S19" s="918"/>
      <x:c r="T19" s="918"/>
      <x:c r="U19" s="918"/>
      <x:c r="V19" s="918"/>
      <x:c r="W19" s="918"/>
      <x:c r="X19" s="918"/>
      <x:c r="Y19" s="918"/>
      <x:c r="Z19" s="918"/>
      <x:c r="AA19" s="918"/>
    </x:row>
    <x:row r="20">
      <x:c r="A20" s="1560">
        <x:v>46266</x:v>
      </x:c>
      <x:c r="B20" s="1561"/>
      <x:c r="C20" s="988"/>
      <x:c r="D20" s="1562"/>
      <x:c r="E20" s="1562"/>
      <x:c r="F20" s="1360">
        <x:f t="shared" si="0"/>
        <x:v>0</x:v>
      </x:c>
      <x:c r="G20" s="1208"/>
      <x:c r="H20" s="918"/>
      <x:c r="I20" s="918"/>
      <x:c r="J20" s="984">
        <x:v>46266</x:v>
      </x:c>
      <x:c r="K20" s="1018">
        <x:f t="shared" si="1"/>
        <x:v>0</x:v>
      </x:c>
      <x:c r="L20" s="1240"/>
      <x:c r="M20" s="1145">
        <x:f t="shared" si="4"/>
        <x:v>0</x:v>
      </x:c>
      <x:c r="N20" s="988"/>
      <x:c r="O20" s="918"/>
      <x:c r="P20" s="918"/>
      <x:c r="Q20" s="918"/>
      <x:c r="R20" s="918"/>
      <x:c r="S20" s="918"/>
      <x:c r="T20" s="918"/>
      <x:c r="U20" s="918"/>
      <x:c r="V20" s="918"/>
      <x:c r="W20" s="918"/>
      <x:c r="X20" s="918"/>
      <x:c r="Y20" s="918"/>
      <x:c r="Z20" s="918"/>
      <x:c r="AA20" s="918"/>
    </x:row>
    <x:row r="21">
      <x:c r="A21" s="1560">
        <x:v>46267</x:v>
      </x:c>
      <x:c r="B21" s="1561"/>
      <x:c r="C21" s="988"/>
      <x:c r="D21" s="1562"/>
      <x:c r="E21" s="1562"/>
      <x:c r="F21" s="1360">
        <x:f t="shared" si="0"/>
        <x:v>0</x:v>
      </x:c>
      <x:c r="G21" s="1208"/>
      <x:c r="H21" s="918"/>
      <x:c r="I21" s="918"/>
      <x:c r="J21" s="984">
        <x:v>46267</x:v>
      </x:c>
      <x:c r="K21" s="1018">
        <x:f t="shared" si="1"/>
        <x:v>0</x:v>
      </x:c>
      <x:c r="L21" s="1240"/>
      <x:c r="M21" s="1145">
        <x:f t="shared" si="4"/>
        <x:v>0</x:v>
      </x:c>
      <x:c r="N21" s="988"/>
      <x:c r="O21" s="918"/>
      <x:c r="P21" s="918"/>
      <x:c r="Q21" s="918"/>
      <x:c r="R21" s="918"/>
      <x:c r="S21" s="918"/>
      <x:c r="T21" s="918"/>
      <x:c r="U21" s="918"/>
      <x:c r="V21" s="918"/>
      <x:c r="W21" s="918"/>
      <x:c r="X21" s="918"/>
      <x:c r="Y21" s="918"/>
      <x:c r="Z21" s="918"/>
      <x:c r="AA21" s="918"/>
    </x:row>
    <x:row r="22">
      <x:c r="A22" s="1560">
        <x:v>46268</x:v>
      </x:c>
      <x:c r="B22" s="1561"/>
      <x:c r="C22" s="988"/>
      <x:c r="D22" s="1562"/>
      <x:c r="E22" s="1562"/>
      <x:c r="F22" s="1360">
        <x:f t="shared" si="0"/>
        <x:v>0</x:v>
      </x:c>
      <x:c r="G22" s="1208"/>
      <x:c r="H22" s="918"/>
      <x:c r="I22" s="918"/>
      <x:c r="J22" s="984">
        <x:v>46268</x:v>
      </x:c>
      <x:c r="K22" s="1018">
        <x:f t="shared" si="1"/>
        <x:v>0</x:v>
      </x:c>
      <x:c r="L22" s="1240"/>
      <x:c r="M22" s="1145">
        <x:f t="shared" si="4"/>
        <x:v>0</x:v>
      </x:c>
      <x:c r="N22" s="988"/>
      <x:c r="O22" s="918"/>
      <x:c r="P22" s="918"/>
      <x:c r="Q22" s="918"/>
      <x:c r="R22" s="918"/>
      <x:c r="S22" s="918"/>
      <x:c r="T22" s="918"/>
      <x:c r="U22" s="918"/>
      <x:c r="V22" s="918"/>
      <x:c r="W22" s="918"/>
      <x:c r="X22" s="918"/>
      <x:c r="Y22" s="918"/>
      <x:c r="Z22" s="918"/>
      <x:c r="AA22" s="918"/>
    </x:row>
    <x:row r="23">
      <x:c r="A23" s="1560">
        <x:v>46269</x:v>
      </x:c>
      <x:c r="B23" s="1561"/>
      <x:c r="C23" s="988"/>
      <x:c r="D23" s="1562"/>
      <x:c r="E23" s="1562"/>
      <x:c r="F23" s="1360">
        <x:f t="shared" si="0"/>
        <x:v>0</x:v>
      </x:c>
      <x:c r="G23" s="1208"/>
      <x:c r="H23" s="918"/>
      <x:c r="I23" s="918"/>
      <x:c r="J23" s="984">
        <x:v>46269</x:v>
      </x:c>
      <x:c r="K23" s="1018">
        <x:f t="shared" si="1"/>
        <x:v>0</x:v>
      </x:c>
      <x:c r="L23" s="1240"/>
      <x:c r="M23" s="1145">
        <x:f t="shared" si="4"/>
        <x:v>0</x:v>
      </x:c>
      <x:c r="N23" s="988"/>
      <x:c r="O23" s="918"/>
      <x:c r="P23" s="918"/>
      <x:c r="Q23" s="918"/>
      <x:c r="R23" s="918"/>
      <x:c r="S23" s="918"/>
      <x:c r="T23" s="918"/>
      <x:c r="U23" s="918"/>
      <x:c r="V23" s="918"/>
      <x:c r="W23" s="918"/>
      <x:c r="X23" s="918"/>
      <x:c r="Y23" s="918"/>
      <x:c r="Z23" s="918"/>
      <x:c r="AA23" s="918"/>
    </x:row>
    <x:row r="24">
      <x:c r="A24" s="1560">
        <x:v>46270</x:v>
      </x:c>
      <x:c r="B24" s="1561"/>
      <x:c r="C24" s="988"/>
      <x:c r="D24" s="1562"/>
      <x:c r="E24" s="1562"/>
      <x:c r="F24" s="1360">
        <x:f t="shared" si="0"/>
        <x:v>0</x:v>
      </x:c>
      <x:c r="G24" s="1208"/>
      <x:c r="H24" s="918"/>
      <x:c r="I24" s="918"/>
      <x:c r="J24" s="984">
        <x:v>46270</x:v>
      </x:c>
      <x:c r="K24" s="1018">
        <x:f t="shared" si="1"/>
        <x:v>0</x:v>
      </x:c>
      <x:c r="L24" s="1240"/>
      <x:c r="M24" s="1145">
        <x:f t="shared" si="4"/>
        <x:v>0</x:v>
      </x:c>
      <x:c r="N24" s="988"/>
      <x:c r="O24" s="918"/>
      <x:c r="P24" s="918"/>
      <x:c r="Q24" s="918"/>
      <x:c r="R24" s="918"/>
      <x:c r="S24" s="918"/>
      <x:c r="T24" s="918"/>
      <x:c r="U24" s="918"/>
      <x:c r="V24" s="918"/>
      <x:c r="W24" s="918"/>
      <x:c r="X24" s="918"/>
      <x:c r="Y24" s="918"/>
      <x:c r="Z24" s="918"/>
      <x:c r="AA24" s="918"/>
    </x:row>
    <x:row r="25">
      <x:c r="A25" s="1560">
        <x:v>46271</x:v>
      </x:c>
      <x:c r="B25" s="1561"/>
      <x:c r="C25" s="988"/>
      <x:c r="D25" s="1562"/>
      <x:c r="E25" s="1562"/>
      <x:c r="F25" s="1360">
        <x:f t="shared" si="0"/>
        <x:v>0</x:v>
      </x:c>
      <x:c r="G25" s="1208"/>
      <x:c r="H25" s="918"/>
      <x:c r="I25" s="918"/>
      <x:c r="J25" s="984">
        <x:v>46271</x:v>
      </x:c>
      <x:c r="K25" s="1018">
        <x:f t="shared" si="1"/>
        <x:v>0</x:v>
      </x:c>
      <x:c r="L25" s="1240"/>
      <x:c r="M25" s="1145">
        <x:f t="shared" si="4"/>
        <x:v>0</x:v>
      </x:c>
      <x:c r="N25" s="988"/>
      <x:c r="O25" s="918"/>
      <x:c r="P25" s="918"/>
      <x:c r="Q25" s="918"/>
      <x:c r="R25" s="918"/>
      <x:c r="S25" s="918"/>
      <x:c r="T25" s="918"/>
      <x:c r="U25" s="918"/>
      <x:c r="V25" s="918"/>
      <x:c r="W25" s="918"/>
      <x:c r="X25" s="918"/>
      <x:c r="Y25" s="918"/>
      <x:c r="Z25" s="918"/>
      <x:c r="AA25" s="918"/>
    </x:row>
    <x:row r="26">
      <x:c r="A26" s="1560">
        <x:v>46272</x:v>
      </x:c>
      <x:c r="B26" s="1561"/>
      <x:c r="C26" s="988"/>
      <x:c r="D26" s="1562"/>
      <x:c r="E26" s="1562"/>
      <x:c r="F26" s="1360">
        <x:f t="shared" si="0"/>
        <x:v>0</x:v>
      </x:c>
      <x:c r="G26" s="1208"/>
      <x:c r="H26" s="918"/>
      <x:c r="I26" s="918"/>
      <x:c r="J26" s="984">
        <x:v>46272</x:v>
      </x:c>
      <x:c r="K26" s="1018">
        <x:f t="shared" si="1"/>
        <x:v>0</x:v>
      </x:c>
      <x:c r="L26" s="1240"/>
      <x:c r="M26" s="1145">
        <x:f t="shared" si="4"/>
        <x:v>0</x:v>
      </x:c>
      <x:c r="N26" s="988"/>
      <x:c r="O26" s="918"/>
      <x:c r="P26" s="918"/>
      <x:c r="Q26" s="918"/>
      <x:c r="R26" s="918"/>
      <x:c r="S26" s="918"/>
      <x:c r="T26" s="918"/>
      <x:c r="U26" s="918"/>
      <x:c r="V26" s="918"/>
      <x:c r="W26" s="918"/>
      <x:c r="X26" s="918"/>
      <x:c r="Y26" s="918"/>
      <x:c r="Z26" s="918"/>
      <x:c r="AA26" s="918"/>
    </x:row>
    <x:row r="27">
      <x:c r="A27" s="1560">
        <x:v>46273</x:v>
      </x:c>
      <x:c r="B27" s="1561"/>
      <x:c r="C27" s="988"/>
      <x:c r="D27" s="1562"/>
      <x:c r="E27" s="1562"/>
      <x:c r="F27" s="1360">
        <x:f t="shared" si="0"/>
        <x:v>0</x:v>
      </x:c>
      <x:c r="G27" s="1208"/>
      <x:c r="H27" s="918"/>
      <x:c r="I27" s="918"/>
      <x:c r="J27" s="984">
        <x:v>46273</x:v>
      </x:c>
      <x:c r="K27" s="1018">
        <x:f t="shared" si="1"/>
        <x:v>0</x:v>
      </x:c>
      <x:c r="L27" s="1240"/>
      <x:c r="M27" s="1145">
        <x:f t="shared" si="4"/>
        <x:v>0</x:v>
      </x:c>
      <x:c r="N27" s="988"/>
      <x:c r="O27" s="918"/>
      <x:c r="P27" s="918"/>
      <x:c r="Q27" s="918"/>
      <x:c r="R27" s="918"/>
      <x:c r="S27" s="918"/>
      <x:c r="T27" s="918"/>
      <x:c r="U27" s="918"/>
      <x:c r="V27" s="918"/>
      <x:c r="W27" s="918"/>
      <x:c r="X27" s="918"/>
      <x:c r="Y27" s="918"/>
      <x:c r="Z27" s="918"/>
      <x:c r="AA27" s="918"/>
    </x:row>
    <x:row r="28">
      <x:c r="A28" s="1560">
        <x:v>46274</x:v>
      </x:c>
      <x:c r="B28" s="1561"/>
      <x:c r="C28" s="988"/>
      <x:c r="D28" s="1562"/>
      <x:c r="E28" s="1562"/>
      <x:c r="F28" s="1360">
        <x:f t="shared" si="0"/>
        <x:v>0</x:v>
      </x:c>
      <x:c r="G28" s="1208"/>
      <x:c r="H28" s="918"/>
      <x:c r="I28" s="918"/>
      <x:c r="J28" s="984">
        <x:v>46274</x:v>
      </x:c>
      <x:c r="K28" s="1018">
        <x:f t="shared" si="1"/>
        <x:v>0</x:v>
      </x:c>
      <x:c r="L28" s="1240"/>
      <x:c r="M28" s="1145">
        <x:f t="shared" si="4"/>
        <x:v>0</x:v>
      </x:c>
      <x:c r="N28" s="988"/>
      <x:c r="O28" s="918"/>
      <x:c r="P28" s="918"/>
      <x:c r="Q28" s="918"/>
      <x:c r="R28" s="918"/>
      <x:c r="S28" s="918"/>
      <x:c r="T28" s="918"/>
      <x:c r="U28" s="918"/>
      <x:c r="V28" s="918"/>
      <x:c r="W28" s="918"/>
      <x:c r="X28" s="918"/>
      <x:c r="Y28" s="918"/>
      <x:c r="Z28" s="918"/>
      <x:c r="AA28" s="918"/>
    </x:row>
    <x:row r="29">
      <x:c r="A29" s="1560">
        <x:v>46275</x:v>
      </x:c>
      <x:c r="B29" s="1561"/>
      <x:c r="C29" s="988"/>
      <x:c r="D29" s="1562"/>
      <x:c r="E29" s="1562"/>
      <x:c r="F29" s="1360"/>
      <x:c r="G29" s="1208"/>
      <x:c r="H29" s="918"/>
      <x:c r="I29" s="918"/>
      <x:c r="J29" s="984">
        <x:v>46275</x:v>
      </x:c>
      <x:c r="K29" s="1027" t="n">
        <x:f>SUM(F29:F32)</x:f>
        <x:v>0</x:v>
      </x:c>
      <x:c r="L29" s="1027"/>
      <x:c r="M29" s="1145">
        <x:f t="shared" si="4"/>
        <x:v>0</x:v>
      </x:c>
      <x:c r="N29" s="988"/>
      <x:c r="O29" s="918"/>
      <x:c r="P29" s="918"/>
      <x:c r="Q29" s="918"/>
      <x:c r="R29" s="918"/>
      <x:c r="S29" s="918"/>
      <x:c r="T29" s="918"/>
      <x:c r="U29" s="918"/>
      <x:c r="V29" s="918"/>
      <x:c r="W29" s="918"/>
      <x:c r="X29" s="918"/>
      <x:c r="Y29" s="918"/>
      <x:c r="Z29" s="918"/>
      <x:c r="AA29" s="918"/>
    </x:row>
    <x:row r="30">
      <x:c r="A30" s="1560">
        <x:v>46276</x:v>
      </x:c>
      <x:c r="B30" s="1561"/>
      <x:c r="C30" s="988"/>
      <x:c r="D30" s="1562"/>
      <x:c r="E30" s="1562"/>
      <x:c r="F30" s="1360"/>
      <x:c r="G30" s="1208"/>
      <x:c r="H30" s="918"/>
      <x:c r="I30" s="918"/>
      <x:c r="J30" s="984">
        <x:v>46276</x:v>
      </x:c>
      <x:c r="K30" s="1027"/>
      <x:c r="L30" s="1027"/>
      <x:c r="M30" s="1313"/>
      <x:c r="N30" s="988"/>
      <x:c r="O30" s="1294"/>
      <x:c r="P30" s="918"/>
      <x:c r="Q30" s="918"/>
      <x:c r="R30" s="918"/>
      <x:c r="S30" s="918"/>
      <x:c r="T30" s="918"/>
      <x:c r="U30" s="918"/>
      <x:c r="V30" s="918"/>
      <x:c r="W30" s="918"/>
      <x:c r="X30" s="918"/>
      <x:c r="Y30" s="918"/>
      <x:c r="Z30" s="918"/>
      <x:c r="AA30" s="918"/>
    </x:row>
    <x:row r="31">
      <x:c r="A31" s="1560">
        <x:v>46277</x:v>
      </x:c>
      <x:c r="B31" s="1561"/>
      <x:c r="C31" s="988"/>
      <x:c r="D31" s="1562"/>
      <x:c r="E31" s="1562"/>
      <x:c r="F31" s="1360"/>
      <x:c r="G31" s="1208"/>
      <x:c r="H31" s="918"/>
      <x:c r="I31" s="918"/>
      <x:c r="J31" s="984">
        <x:v>46277</x:v>
      </x:c>
      <x:c r="K31" s="1027"/>
      <x:c r="L31" s="1027"/>
      <x:c r="M31" s="1313"/>
      <x:c r="N31" s="988"/>
      <x:c r="O31" s="918"/>
      <x:c r="P31" s="918"/>
      <x:c r="Q31" s="918"/>
      <x:c r="R31" s="918"/>
      <x:c r="S31" s="918"/>
      <x:c r="T31" s="918"/>
      <x:c r="U31" s="918"/>
      <x:c r="V31" s="918"/>
      <x:c r="W31" s="918"/>
      <x:c r="X31" s="918"/>
      <x:c r="Y31" s="918"/>
      <x:c r="Z31" s="918"/>
      <x:c r="AA31" s="918"/>
    </x:row>
    <x:row r="32">
      <x:c r="A32" s="1560">
        <x:v>46278</x:v>
      </x:c>
      <x:c r="B32" s="1561"/>
      <x:c r="C32" s="988"/>
      <x:c r="D32" s="1562"/>
      <x:c r="E32" s="1562"/>
      <x:c r="F32" s="1360"/>
      <x:c r="G32" s="1208"/>
      <x:c r="H32" s="918"/>
      <x:c r="I32" s="918"/>
      <x:c r="J32" s="984">
        <x:v>46278</x:v>
      </x:c>
      <x:c r="K32" s="1027"/>
      <x:c r="L32" s="1027"/>
      <x:c r="M32" s="1313"/>
      <x:c r="N32" s="988"/>
      <x:c r="O32" s="918"/>
      <x:c r="P32" s="918"/>
      <x:c r="Q32" s="918"/>
      <x:c r="R32" s="918"/>
      <x:c r="S32" s="918"/>
      <x:c r="T32" s="918"/>
      <x:c r="U32" s="918"/>
      <x:c r="V32" s="918"/>
      <x:c r="W32" s="918"/>
      <x:c r="X32" s="918"/>
      <x:c r="Y32" s="918"/>
      <x:c r="Z32" s="918"/>
      <x:c r="AA32" s="918"/>
    </x:row>
    <x:row r="33">
      <x:c r="A33" s="1560">
        <x:v>46279</x:v>
      </x:c>
      <x:c r="B33" s="1561"/>
      <x:c r="C33" s="988"/>
      <x:c r="D33" s="1562"/>
      <x:c r="E33" s="1562"/>
      <x:c r="F33" s="1360"/>
      <x:c r="G33" s="1208"/>
      <x:c r="H33" s="918"/>
      <x:c r="I33" s="918"/>
      <x:c r="J33" s="984">
        <x:v>46279</x:v>
      </x:c>
      <x:c r="K33" s="1027" t="n">
        <x:f>SUM(F34:F35)</x:f>
        <x:v>0</x:v>
      </x:c>
      <x:c r="L33" s="1027"/>
      <x:c r="M33" s="1313" t="n">
        <x:f t="shared" ref="M33:M36" si="11">L33/24</x:f>
        <x:v>0</x:v>
      </x:c>
      <x:c r="N33" s="988"/>
      <x:c r="O33" s="918"/>
      <x:c r="P33" s="918"/>
      <x:c r="Q33" s="918"/>
      <x:c r="R33" s="918"/>
      <x:c r="S33" s="918"/>
      <x:c r="T33" s="918"/>
      <x:c r="U33" s="918"/>
      <x:c r="V33" s="918"/>
      <x:c r="W33" s="918"/>
      <x:c r="X33" s="918"/>
      <x:c r="Y33" s="918"/>
      <x:c r="Z33" s="918"/>
      <x:c r="AA33" s="918"/>
    </x:row>
    <x:row r="34">
      <x:c r="A34" s="1560">
        <x:v>46280</x:v>
      </x:c>
      <x:c r="B34" s="1561"/>
      <x:c r="C34" s="988"/>
      <x:c r="D34" s="1562"/>
      <x:c r="E34" s="1562"/>
      <x:c r="F34" s="1360">
        <x:f t="shared" si="0"/>
        <x:v>0</x:v>
      </x:c>
      <x:c r="G34" s="1208" t="s">
        <x:v>437</x:v>
      </x:c>
      <x:c r="H34" s="918"/>
      <x:c r="I34" s="918"/>
      <x:c r="J34" s="984">
        <x:v>46280</x:v>
      </x:c>
      <x:c r="K34" s="1027"/>
      <x:c r="L34" s="1027"/>
      <x:c r="M34" s="1313"/>
      <x:c r="N34" s="988"/>
      <x:c r="O34" s="918"/>
      <x:c r="P34" s="918"/>
      <x:c r="Q34" s="918"/>
      <x:c r="R34" s="918"/>
      <x:c r="S34" s="918"/>
      <x:c r="T34" s="918"/>
      <x:c r="U34" s="918"/>
      <x:c r="V34" s="918"/>
      <x:c r="W34" s="918"/>
      <x:c r="X34" s="918"/>
      <x:c r="Y34" s="918"/>
      <x:c r="Z34" s="918"/>
      <x:c r="AA34" s="918"/>
    </x:row>
    <x:row r="35">
      <x:c r="A35" s="1560">
        <x:v>46281</x:v>
      </x:c>
      <x:c r="B35" s="1561"/>
      <x:c r="C35" s="988"/>
      <x:c r="D35" s="1562"/>
      <x:c r="E35" s="1562"/>
      <x:c r="F35" s="1360">
        <x:f t="shared" si="0"/>
        <x:v>0</x:v>
      </x:c>
      <x:c r="G35" s="1208" t="s">
        <x:v>437</x:v>
      </x:c>
      <x:c r="H35" s="918"/>
      <x:c r="I35" s="918"/>
      <x:c r="J35" s="984">
        <x:v>46281</x:v>
      </x:c>
      <x:c r="K35" s="1027"/>
      <x:c r="L35" s="1027"/>
      <x:c r="M35" s="1313"/>
      <x:c r="N35" s="988"/>
      <x:c r="O35" s="918"/>
      <x:c r="P35" s="918"/>
      <x:c r="Q35" s="918"/>
      <x:c r="R35" s="918"/>
      <x:c r="S35" s="918"/>
      <x:c r="T35" s="918"/>
      <x:c r="U35" s="918"/>
      <x:c r="V35" s="918"/>
      <x:c r="W35" s="918"/>
      <x:c r="X35" s="918"/>
      <x:c r="Y35" s="918"/>
      <x:c r="Z35" s="918"/>
      <x:c r="AA35" s="918"/>
    </x:row>
    <x:row r="36">
      <x:c r="A36" s="1560">
        <x:v>46282</x:v>
      </x:c>
      <x:c r="B36" s="1561"/>
      <x:c r="C36" s="988"/>
      <x:c r="D36" s="1562"/>
      <x:c r="E36" s="1562"/>
      <x:c r="F36" s="1360">
        <x:f t="shared" si="0"/>
        <x:v>0</x:v>
      </x:c>
      <x:c r="G36" s="1208"/>
      <x:c r="H36" s="918"/>
      <x:c r="I36" s="918"/>
      <x:c r="J36" s="984">
        <x:v>46282</x:v>
      </x:c>
      <x:c r="K36" s="1027" t="n">
        <x:f>SUM(F36:F37)</x:f>
        <x:v>0</x:v>
      </x:c>
      <x:c r="L36" s="1027"/>
      <x:c r="M36" s="1313">
        <x:f t="shared" si="11"/>
        <x:v>0</x:v>
      </x:c>
      <x:c r="N36" s="988"/>
      <x:c r="O36" s="918"/>
      <x:c r="P36" s="918"/>
      <x:c r="Q36" s="918"/>
      <x:c r="R36" s="918"/>
      <x:c r="S36" s="918"/>
      <x:c r="T36" s="918"/>
      <x:c r="U36" s="918"/>
      <x:c r="V36" s="918"/>
      <x:c r="W36" s="918"/>
      <x:c r="X36" s="918"/>
      <x:c r="Y36" s="918"/>
      <x:c r="Z36" s="918"/>
      <x:c r="AA36" s="918"/>
    </x:row>
    <x:row r="37">
      <x:c r="A37" s="1560">
        <x:v>46283</x:v>
      </x:c>
      <x:c r="B37" s="1561"/>
      <x:c r="C37" s="988"/>
      <x:c r="D37" s="1562"/>
      <x:c r="E37" s="1562"/>
      <x:c r="F37" s="1360"/>
      <x:c r="G37" s="1208"/>
      <x:c r="H37" s="918"/>
      <x:c r="I37" s="918"/>
      <x:c r="J37" s="1583"/>
      <x:c r="K37" s="1027"/>
      <x:c r="L37" s="1027"/>
      <x:c r="M37" s="1313"/>
      <x:c r="N37" s="988"/>
      <x:c r="O37" s="918"/>
      <x:c r="P37" s="918"/>
      <x:c r="Q37" s="918"/>
      <x:c r="R37" s="918"/>
      <x:c r="S37" s="918"/>
      <x:c r="T37" s="918"/>
      <x:c r="U37" s="918"/>
      <x:c r="V37" s="918"/>
      <x:c r="W37" s="918"/>
      <x:c r="X37" s="918"/>
      <x:c r="Y37" s="918"/>
      <x:c r="Z37" s="918"/>
      <x:c r="AA37" s="918"/>
    </x:row>
    <x:row r="38">
      <x:c r="A38" s="1560">
        <x:v>46284</x:v>
      </x:c>
      <x:c r="B38" s="1561"/>
      <x:c r="C38" s="988"/>
      <x:c r="D38" s="1567"/>
      <x:c r="E38" s="1567"/>
      <x:c r="F38" s="1360"/>
      <x:c r="G38" s="1208"/>
      <x:c r="H38" s="918"/>
      <x:c r="I38" s="918"/>
      <x:c r="J38" s="984"/>
      <x:c r="K38" s="1027"/>
      <x:c r="L38" s="988"/>
      <x:c r="M38" s="1313"/>
      <x:c r="N38" s="988"/>
      <x:c r="O38" s="918"/>
      <x:c r="P38" s="918"/>
      <x:c r="Q38" s="918"/>
      <x:c r="R38" s="918"/>
      <x:c r="S38" s="918"/>
      <x:c r="T38" s="918"/>
      <x:c r="U38" s="918"/>
      <x:c r="V38" s="918"/>
      <x:c r="W38" s="918"/>
      <x:c r="X38" s="918"/>
      <x:c r="Y38" s="918"/>
      <x:c r="Z38" s="918"/>
      <x:c r="AA38" s="918"/>
    </x:row>
    <x:row r="39">
      <x:c r="A39" s="1560">
        <x:v>46285</x:v>
      </x:c>
      <x:c r="B39" s="1561"/>
      <x:c r="C39" s="988"/>
      <x:c r="D39" s="1567"/>
      <x:c r="E39" s="1567"/>
      <x:c r="F39" s="1360"/>
      <x:c r="G39" s="1208"/>
      <x:c r="H39" s="918"/>
      <x:c r="I39" s="918"/>
      <x:c r="J39" s="984"/>
      <x:c r="K39" s="988"/>
      <x:c r="L39" s="988"/>
      <x:c r="M39" s="1313"/>
      <x:c r="N39" s="988"/>
      <x:c r="O39" s="918"/>
      <x:c r="P39" s="918"/>
      <x:c r="Q39" s="918"/>
      <x:c r="R39" s="918"/>
      <x:c r="S39" s="918"/>
      <x:c r="T39" s="918"/>
      <x:c r="U39" s="918"/>
      <x:c r="V39" s="918"/>
      <x:c r="W39" s="918"/>
      <x:c r="X39" s="918"/>
      <x:c r="Y39" s="918"/>
      <x:c r="Z39" s="918"/>
      <x:c r="AA39" s="918"/>
    </x:row>
    <x:row r="40">
      <x:c r="A40" s="1560">
        <x:v>46286</x:v>
      </x:c>
      <x:c r="B40" s="1561"/>
      <x:c r="C40" s="988"/>
      <x:c r="D40" s="1567"/>
      <x:c r="E40" s="1567"/>
      <x:c r="F40" s="1360"/>
      <x:c r="G40" s="1208"/>
      <x:c r="H40" s="918"/>
      <x:c r="I40" s="918"/>
      <x:c r="J40" s="984"/>
      <x:c r="K40" s="988"/>
      <x:c r="L40" s="988"/>
      <x:c r="M40" s="1313"/>
      <x:c r="N40" s="988"/>
      <x:c r="O40" s="918"/>
      <x:c r="P40" s="918"/>
      <x:c r="Q40" s="918"/>
      <x:c r="R40" s="918"/>
      <x:c r="S40" s="918"/>
      <x:c r="T40" s="918"/>
      <x:c r="U40" s="918"/>
      <x:c r="V40" s="918"/>
      <x:c r="W40" s="918"/>
      <x:c r="X40" s="918"/>
      <x:c r="Y40" s="918"/>
      <x:c r="Z40" s="918"/>
      <x:c r="AA40" s="918"/>
    </x:row>
    <x:row r="41">
      <x:c r="A41" s="1560">
        <x:v>46287</x:v>
      </x:c>
      <x:c r="B41" s="1561"/>
      <x:c r="C41" s="988"/>
      <x:c r="D41" s="1567"/>
      <x:c r="E41" s="1567"/>
      <x:c r="F41" s="1360"/>
      <x:c r="G41" s="1208"/>
      <x:c r="H41" s="918"/>
      <x:c r="I41" s="918"/>
      <x:c r="J41" s="984"/>
      <x:c r="K41" s="988"/>
      <x:c r="L41" s="988"/>
      <x:c r="M41" s="1313"/>
      <x:c r="N41" s="988"/>
      <x:c r="O41" s="918"/>
      <x:c r="P41" s="918"/>
      <x:c r="Q41" s="918"/>
      <x:c r="R41" s="918"/>
      <x:c r="S41" s="918"/>
      <x:c r="T41" s="918"/>
      <x:c r="U41" s="918"/>
      <x:c r="V41" s="918"/>
      <x:c r="W41" s="918"/>
      <x:c r="X41" s="918"/>
      <x:c r="Y41" s="918"/>
      <x:c r="Z41" s="918"/>
      <x:c r="AA41" s="918"/>
    </x:row>
    <x:row r="42">
      <x:c r="A42" s="1560">
        <x:v>46288</x:v>
      </x:c>
      <x:c r="B42" s="1561"/>
      <x:c r="C42" s="988"/>
      <x:c r="D42" s="1567"/>
      <x:c r="E42" s="1567"/>
      <x:c r="F42" s="1360"/>
      <x:c r="G42" s="1208"/>
      <x:c r="H42" s="918"/>
      <x:c r="I42" s="918"/>
      <x:c r="J42" s="984"/>
      <x:c r="K42" s="988"/>
      <x:c r="L42" s="988"/>
      <x:c r="M42" s="1313"/>
      <x:c r="N42" s="988"/>
      <x:c r="O42" s="1144" t="s">
        <x:v>438</x:v>
      </x:c>
      <x:c r="P42" s="918"/>
      <x:c r="Q42" s="918"/>
      <x:c r="R42" s="918"/>
      <x:c r="S42" s="918"/>
      <x:c r="T42" s="918"/>
      <x:c r="U42" s="918"/>
      <x:c r="V42" s="918"/>
      <x:c r="W42" s="918"/>
      <x:c r="X42" s="918"/>
      <x:c r="Y42" s="918"/>
      <x:c r="Z42" s="918"/>
      <x:c r="AA42" s="918"/>
    </x:row>
    <x:row r="43">
      <x:c r="A43" s="918"/>
      <x:c r="B43" s="918"/>
      <x:c r="C43" s="918"/>
      <x:c r="D43" s="918"/>
      <x:c r="E43" s="918"/>
      <x:c r="F43" s="918"/>
      <x:c r="G43" s="973"/>
      <x:c r="H43" s="918"/>
      <x:c r="I43" s="918"/>
      <x:c r="J43" s="2159" t="s">
        <x:v>59</x:v>
      </x:c>
      <x:c r="K43" s="1584" t="n">
        <x:f>SUM(K6:K42)</x:f>
        <x:v>14040</x:v>
      </x:c>
      <x:c r="L43" s="1585" t="n">
        <x:f>SUM(L6:L16)</x:f>
        <x:v>65.95</x:v>
      </x:c>
      <x:c r="M43" s="1586" t="n">
        <x:f>L43/O43</x:f>
        <x:v>0.49962121212121213</x:v>
      </x:c>
      <x:c r="N43" s="1027" t="n">
        <x:f>SUM(N6:N16)</x:f>
        <x:v>66.05</x:v>
      </x:c>
      <x:c r="O43" s="1294" t="n">
        <x:f>L43+N43</x:f>
        <x:v>132</x:v>
      </x:c>
      <x:c r="P43" s="918"/>
      <x:c r="Q43" s="918"/>
      <x:c r="R43" s="918"/>
      <x:c r="S43" s="918"/>
      <x:c r="T43" s="918"/>
      <x:c r="U43" s="918"/>
      <x:c r="V43" s="918"/>
      <x:c r="W43" s="918"/>
      <x:c r="X43" s="918"/>
      <x:c r="Y43" s="918"/>
      <x:c r="Z43" s="918"/>
      <x:c r="AA43" s="918"/>
    </x:row>
    <x:row r="44">
      <x:c r="A44" s="918"/>
      <x:c r="B44" s="918"/>
      <x:c r="C44" s="918"/>
      <x:c r="D44" s="918"/>
      <x:c r="E44" s="918"/>
      <x:c r="F44" s="918"/>
      <x:c r="G44" s="973"/>
      <x:c r="H44" s="918"/>
      <x:c r="I44" s="918"/>
      <x:c r="J44" s="1018" t="s">
        <x:v>439</x:v>
      </x:c>
      <x:c r="K44" s="1587" t="n">
        <x:f>K43/60</x:f>
        <x:v>234</x:v>
      </x:c>
      <x:c r="L44" s="1155" t="n">
        <x:f>L43/L46</x:f>
        <x:v>0.6106481481481482</x:v>
      </x:c>
      <x:c r="M44" s="1226"/>
      <x:c r="N44" s="1155"/>
      <x:c r="O44" s="918"/>
      <x:c r="P44" s="918"/>
      <x:c r="Q44" s="918"/>
      <x:c r="R44" s="918"/>
      <x:c r="S44" s="918"/>
      <x:c r="T44" s="918"/>
      <x:c r="U44" s="918"/>
      <x:c r="V44" s="918"/>
      <x:c r="W44" s="918"/>
      <x:c r="X44" s="918"/>
      <x:c r="Y44" s="918"/>
      <x:c r="Z44" s="918"/>
      <x:c r="AA44" s="918"/>
    </x:row>
    <x:row r="45">
      <x:c r="A45" s="918"/>
      <x:c r="B45" s="918"/>
      <x:c r="C45" s="918"/>
      <x:c r="D45" s="918"/>
      <x:c r="E45" s="918"/>
      <x:c r="F45" s="918"/>
      <x:c r="G45" s="973"/>
      <x:c r="H45" s="918"/>
      <x:c r="I45" s="918"/>
      <x:c r="J45" s="1143"/>
      <x:c r="K45" s="918"/>
      <x:c r="L45" s="918"/>
      <x:c r="M45" s="918"/>
      <x:c r="N45" s="918"/>
      <x:c r="O45" s="918"/>
      <x:c r="P45" s="918"/>
      <x:c r="Q45" s="918"/>
      <x:c r="R45" s="918"/>
      <x:c r="S45" s="918"/>
      <x:c r="T45" s="918"/>
      <x:c r="U45" s="918"/>
      <x:c r="V45" s="918"/>
      <x:c r="W45" s="918"/>
      <x:c r="X45" s="918"/>
      <x:c r="Y45" s="918"/>
      <x:c r="Z45" s="918"/>
      <x:c r="AA45" s="918"/>
    </x:row>
    <x:row r="46">
      <x:c r="A46" s="918"/>
      <x:c r="B46" s="918"/>
      <x:c r="C46" s="918"/>
      <x:c r="D46" s="918"/>
      <x:c r="E46" s="918"/>
      <x:c r="F46" s="918"/>
      <x:c r="G46" s="973"/>
      <x:c r="H46" s="918"/>
      <x:c r="I46" s="918"/>
      <x:c r="J46" s="918"/>
      <x:c r="K46" s="918"/>
      <x:c r="L46" s="1226" t="n">
        <x:f>9*12</x:f>
        <x:v>108</x:v>
      </x:c>
      <x:c r="M46" s="918"/>
      <x:c r="N46" s="918"/>
      <x:c r="O46" s="918"/>
      <x:c r="P46" s="918"/>
      <x:c r="Q46" s="918"/>
      <x:c r="R46" s="918"/>
      <x:c r="S46" s="918"/>
      <x:c r="T46" s="918"/>
      <x:c r="U46" s="918"/>
      <x:c r="V46" s="918"/>
      <x:c r="W46" s="918"/>
      <x:c r="X46" s="918"/>
      <x:c r="Y46" s="918"/>
      <x:c r="Z46" s="918"/>
      <x:c r="AA46" s="918"/>
    </x:row>
  </x:sheetData>
  <x:mergeCells>
    <x:mergeCell ref="Z8:AA8"/>
    <x:mergeCell ref="B1:L1"/>
    <x:mergeCell ref="A16:B16"/>
    <x:mergeCell ref="A3:G3"/>
    <x:mergeCell ref="A4:B4"/>
    <x:mergeCell ref="A6:B6"/>
    <x:mergeCell ref="A7:B7"/>
    <x:mergeCell ref="A8:B8"/>
    <x:mergeCell ref="A9:B9"/>
    <x:mergeCell ref="A10:B10"/>
    <x:mergeCell ref="A12:B12"/>
    <x:mergeCell ref="A13:B13"/>
    <x:mergeCell ref="A14:B14"/>
    <x:mergeCell ref="A15:B15"/>
    <x:mergeCell ref="A11:B11"/>
    <x:mergeCell ref="F2:J2"/>
    <x:mergeCell ref="A28:B28"/>
    <x:mergeCell ref="A17:B17"/>
    <x:mergeCell ref="A18:B18"/>
    <x:mergeCell ref="A19:B19"/>
    <x:mergeCell ref="A20:B20"/>
    <x:mergeCell ref="A21:B21"/>
    <x:mergeCell ref="A22:B22"/>
    <x:mergeCell ref="A23:B23"/>
    <x:mergeCell ref="A24:B24"/>
    <x:mergeCell ref="A25:B25"/>
    <x:mergeCell ref="A26:B26"/>
    <x:mergeCell ref="A27:B27"/>
    <x:mergeCell ref="A42:B42"/>
    <x:mergeCell ref="A29:B29"/>
    <x:mergeCell ref="A33:B33"/>
    <x:mergeCell ref="A36:B36"/>
    <x:mergeCell ref="A37:B37"/>
    <x:mergeCell ref="A38:B38"/>
    <x:mergeCell ref="A39:B39"/>
    <x:mergeCell ref="A30:B30"/>
    <x:mergeCell ref="A32:B32"/>
    <x:mergeCell ref="A31:B31"/>
    <x:mergeCell ref="A34:B34"/>
    <x:mergeCell ref="A35:B35"/>
    <x:mergeCell ref="A40:B40"/>
    <x:mergeCell ref="A41:B41"/>
  </x:mergeCells>
  <x:pageMargins left="0.7" right="0.7" top="0.75" bottom="0.75" header="0.3" footer="0.3"/>
  <x:drawing xmlns:r="http://schemas.openxmlformats.org/officeDocument/2006/relationships" r:id="Re9b8a2542c9148b6"/>
</x:worksheet>
</file>

<file path=xl/worksheets/sheet10.xml><?xml version="1.0" encoding="utf-8"?>
<x:worksheet xmlns:x="http://schemas.openxmlformats.org/spreadsheetml/2006/main">
  <x:sheetPr>
    <x:tabColor rgb="FFB65E3C"/>
  </x:sheetPr>
  <x:sheetViews>
    <x:sheetView showGridLines="0" workbookViewId="0">
      <x:pane ySplit="4" topLeftCell="A5" activePane="bottomLeft" state="frozen"/>
    </x:sheetView>
  </x:sheetViews>
  <x:sheetFormatPr defaultColWidth="8.77734375" defaultRowHeight="14.399999618530273"/>
  <x:cols>
    <x:col min="1" max="4" width="8.77734375" style="1" customWidth="0"/>
    <x:col min="5" max="5" width="9.77734375" style="1" customWidth="1"/>
    <x:col min="6" max="6" width="10" style="1" customWidth="1"/>
    <x:col min="7" max="7" width="17.44140625" style="1" customWidth="1"/>
    <x:col min="8" max="8" width="44" style="566" hidden="0" customWidth="1"/>
    <x:col min="9" max="10" width="8.77734375" style="1" customWidth="0"/>
    <x:col min="11" max="11" width="10.77734375" style="1" customWidth="1"/>
    <x:col min="12" max="12" width="22.44140625" style="1" customWidth="1"/>
    <x:col min="13" max="13" width="17.21875" style="1" customWidth="1"/>
    <x:col min="14" max="14" width="13.5546875" style="1" customWidth="1"/>
    <x:col min="15" max="15" width="13.44140625" style="1" customWidth="1"/>
    <x:col min="16" max="16" width="40.44140625" style="1" customWidth="1"/>
    <x:col min="17" max="16384" width="8.77734375" style="1" customWidth="0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  <x:c r="S1" s="918"/>
    </x:row>
    <x:row r="2">
      <x:c r="A2" s="918"/>
      <x:c r="B2" s="918"/>
      <x:c r="C2" s="918"/>
      <x:c r="D2" s="918"/>
      <x:c r="E2" s="918"/>
      <x:c r="F2" s="918"/>
      <x:c r="G2" s="918"/>
      <x:c r="H2" s="918"/>
      <x:c r="I2" s="918"/>
      <x:c r="J2" s="918"/>
      <x:c r="K2" s="918"/>
      <x:c r="L2" s="918"/>
      <x:c r="M2" s="918"/>
      <x:c r="N2" s="918"/>
      <x:c r="O2" s="918"/>
      <x:c r="P2" s="918"/>
      <x:c r="Q2" s="918"/>
      <x:c r="R2" s="918"/>
      <x:c r="S2" s="918"/>
    </x:row>
    <x:row r="3" ht="22" customHeight="1">
      <x:c r="A3" s="1697" t="s">
        <x:v>440</x:v>
      </x:c>
      <x:c r="B3" s="1697"/>
      <x:c r="C3" s="1697"/>
      <x:c r="D3" s="1697"/>
      <x:c r="E3" s="1697"/>
      <x:c r="F3" s="1697"/>
      <x:c r="G3" s="1697"/>
      <x:c r="H3" s="1697"/>
      <x:c r="I3" s="1697"/>
      <x:c r="J3" s="1697"/>
      <x:c r="K3" s="1697"/>
      <x:c r="L3" s="1697"/>
      <x:c r="M3" s="1697"/>
      <x:c r="N3" s="1697"/>
      <x:c r="O3" s="1697"/>
      <x:c r="P3" s="1697"/>
      <x:c r="Q3" s="1697"/>
      <x:c r="R3" s="1697"/>
      <x:c r="S3" s="1697"/>
    </x:row>
    <x:row r="4" ht="24" customHeight="1">
      <x:c r="A4" s="1719" t="s">
        <x:v>74</x:v>
      </x:c>
      <x:c r="B4" s="1719"/>
      <x:c r="C4" s="1719" t="s">
        <x:v>142</x:v>
      </x:c>
      <x:c r="D4" s="1719" t="s">
        <x:v>143</x:v>
      </x:c>
      <x:c r="E4" s="1719" t="s">
        <x:v>414</x:v>
      </x:c>
      <x:c r="F4" s="1719" t="s">
        <x:v>415</x:v>
      </x:c>
      <x:c r="G4" s="1719" t="s">
        <x:v>416</x:v>
      </x:c>
      <x:c r="H4" s="1719" t="s">
        <x:v>417</x:v>
      </x:c>
      <x:c r="I4" s="918"/>
      <x:c r="J4" s="918"/>
      <x:c r="K4" s="1719" t="s">
        <x:v>74</x:v>
      </x:c>
      <x:c r="L4" s="1719" t="s">
        <x:v>418</x:v>
      </x:c>
      <x:c r="M4" s="1719" t="s">
        <x:v>441</x:v>
      </x:c>
      <x:c r="N4" s="1719" t="s">
        <x:v>442</x:v>
      </x:c>
      <x:c r="O4" s="1719" t="s">
        <x:v>443</x:v>
      </x:c>
      <x:c r="P4" s="1021" t="s">
        <x:v>417</x:v>
      </x:c>
      <x:c r="Q4" s="918"/>
      <x:c r="R4" s="918"/>
      <x:c r="S4" s="918"/>
    </x:row>
    <x:row r="5" ht="43.20000076293945">
      <x:c r="A5" s="1560">
        <x:v>46265</x:v>
      </x:c>
      <x:c r="B5" s="1561"/>
      <x:c r="C5" s="1561"/>
      <x:c r="D5" s="1521" t="s">
        <x:v>199</x:v>
      </x:c>
      <x:c r="E5" s="1562">
        <x:v>6.9444444444444447E-4</x:v>
      </x:c>
      <x:c r="F5" s="1562">
        <x:v>6.5972222222222224E-2</x:v>
      </x:c>
      <x:c r="G5" s="1360" t="n">
        <x:f>(F5-E5)*1440</x:f>
        <x:v>94</x:v>
      </x:c>
      <x:c r="H5" s="1157" t="s">
        <x:v>444</x:v>
      </x:c>
      <x:c r="I5" s="1144" t="s">
        <x:v>154</x:v>
      </x:c>
      <x:c r="J5" s="918"/>
      <x:c r="K5" s="984">
        <x:v>46265</x:v>
      </x:c>
      <x:c r="L5" s="988" t="n">
        <x:f>G5</x:f>
        <x:v>94</x:v>
      </x:c>
      <x:c r="M5" s="1027" t="n">
        <x:f>(1440-L5)/60</x:f>
        <x:v>22.433333333333334</x:v>
      </x:c>
      <x:c r="N5" s="1313" t="n">
        <x:f>M5/24</x:f>
        <x:v>0.9347222222222222</x:v>
      </x:c>
      <x:c r="O5" s="1240" t="n">
        <x:f>L5/60</x:f>
        <x:v>1.5666666666666667</x:v>
      </x:c>
      <x:c r="P5" s="1565" t="str">
        <x:f>H5</x:f>
        <x:v>Start Ball Mill 1 08:35, start ball mill 2 13:15, start ball mill 3 16:50, ball mill 1,2 dan 3 ada trouble kebocoran dan baud bermasalah</x:v>
      </x:c>
      <x:c r="Q5" s="918"/>
      <x:c r="R5" s="918"/>
      <x:c r="S5" s="918"/>
    </x:row>
    <x:row r="6" ht="43.20000076293945">
      <x:c r="A6" s="1560">
        <x:v>46266</x:v>
      </x:c>
      <x:c r="B6" s="1561"/>
      <x:c r="C6" s="1561"/>
      <x:c r="D6" s="988" t="s">
        <x:v>199</x:v>
      </x:c>
      <x:c r="E6" s="1562">
        <x:v>6.9444444444444447E-4</x:v>
      </x:c>
      <x:c r="F6" s="1562">
        <x:v>4.6527777777777779E-2</x:v>
      </x:c>
      <x:c r="G6" s="1360" t="n">
        <x:f t="shared" ref="G6:G39" si="0">(F6-E6)*1440</x:f>
        <x:v>66</x:v>
      </x:c>
      <x:c r="H6" s="1565" t="s">
        <x:v>445</x:v>
      </x:c>
      <x:c r="I6" s="1144" t="s">
        <x:v>164</x:v>
      </x:c>
      <x:c r="J6" s="918"/>
      <x:c r="K6" s="984">
        <x:v>46266</x:v>
      </x:c>
      <x:c r="L6" s="1027" t="n">
        <x:f>G6</x:f>
        <x:v>66</x:v>
      </x:c>
      <x:c r="M6" s="1027" t="n">
        <x:f>(1440-L6)/60</x:f>
        <x:v>22.9</x:v>
      </x:c>
      <x:c r="N6" s="1313" t="n">
        <x:f>M6/24</x:f>
        <x:v>0.9541666666666666</x:v>
      </x:c>
      <x:c r="O6" s="1240" t="n">
        <x:f t="shared" ref="O6:O29" si="1">L6/60</x:f>
        <x:v>1.1</x:v>
      </x:c>
      <x:c r="P6" s="1154" t="str">
        <x:f t="shared" ref="P6:P10" si="2">H6</x:f>
        <x:v>shift malam jam 20:59-21:40 stop thicekener tank bermasalah, jam 06:00-07:00 houskepping ball mill 3 meluap</x:v>
      </x:c>
      <x:c r="Q6" s="918"/>
      <x:c r="R6" s="918"/>
      <x:c r="S6" s="918"/>
    </x:row>
    <x:row r="7" ht="43.20000076293945">
      <x:c r="A7" s="1560">
        <x:v>46267</x:v>
      </x:c>
      <x:c r="B7" s="1561"/>
      <x:c r="C7" s="1561"/>
      <x:c r="D7" s="988" t="s">
        <x:v>446</x:v>
      </x:c>
      <x:c r="E7" s="1562">
        <x:v>6.9444444444444447E-4</x:v>
      </x:c>
      <x:c r="F7" s="1562">
        <x:v>8.4027777777777785E-2</x:v>
      </x:c>
      <x:c r="G7" s="1360">
        <x:f t="shared" si="0"/>
        <x:v>120.00000000000001</x:v>
      </x:c>
      <x:c r="H7" s="1565" t="s">
        <x:v>447</x:v>
      </x:c>
      <x:c r="I7" s="918"/>
      <x:c r="J7" s="918"/>
      <x:c r="K7" s="984">
        <x:v>46267</x:v>
      </x:c>
      <x:c r="L7" s="988" t="n">
        <x:f t="shared" ref="L7:L33" si="3">G7</x:f>
        <x:v>120.00000000000001</x:v>
      </x:c>
      <x:c r="M7" s="1027" t="n">
        <x:f t="shared" ref="M7:M38" si="4">(1440-L7)/60</x:f>
        <x:v>22</x:v>
      </x:c>
      <x:c r="N7" s="1313" t="n">
        <x:f t="shared" ref="N7:N57" si="5">M7/24</x:f>
        <x:v>0.9166666666666666</x:v>
      </x:c>
      <x:c r="O7" s="1240">
        <x:f t="shared" si="1"/>
        <x:v>2.0000000000000004</x:v>
      </x:c>
      <x:c r="P7" s="1154" t="str">
        <x:f t="shared" si="2"/>
        <x:v>Ball mill sampai jam 12 Cuma berjalan 1, housekepping material meluap dari ball mill 3 hingga jam 9</x:v>
      </x:c>
      <x:c r="Q7" s="918"/>
      <x:c r="R7" s="918"/>
      <x:c r="S7" s="918"/>
    </x:row>
    <x:row r="8" ht="28.799999237060547">
      <x:c r="A8" s="1560">
        <x:v>46268</x:v>
      </x:c>
      <x:c r="B8" s="1561"/>
      <x:c r="C8" s="1561"/>
      <x:c r="D8" s="988" t="s">
        <x:v>199</x:v>
      </x:c>
      <x:c r="E8" s="1562">
        <x:v>6.9444444444444447E-4</x:v>
      </x:c>
      <x:c r="F8" s="1562">
        <x:v>0.54166666666666663</x:v>
      </x:c>
      <x:c r="G8" s="1360">
        <x:f t="shared" si="0"/>
        <x:v>779</x:v>
      </x:c>
      <x:c r="H8" s="1565" t="s">
        <x:v>448</x:v>
      </x:c>
      <x:c r="I8" s="918"/>
      <x:c r="J8" s="918"/>
      <x:c r="K8" s="984">
        <x:v>46268</x:v>
      </x:c>
      <x:c r="L8" s="988">
        <x:f t="shared" si="3"/>
        <x:v>779</x:v>
      </x:c>
      <x:c r="M8" s="1027">
        <x:f t="shared" si="4"/>
        <x:v>11.016666666666667</x:v>
      </x:c>
      <x:c r="N8" s="1313">
        <x:f t="shared" si="5"/>
        <x:v>0.45902777777777781</x:v>
      </x:c>
      <x:c r="O8" s="1240">
        <x:f t="shared" si="1"/>
        <x:v>12.983333333333333</x:v>
      </x:c>
      <x:c r="P8" s="1154" t="str">
        <x:f t="shared" si="2"/>
        <x:v>Stop ball mill jam 18:00 material finish pump ke tank 3, shift malam drain slurry tank 2</x:v>
      </x:c>
      <x:c r="Q8" s="918"/>
      <x:c r="R8" s="918"/>
      <x:c r="S8" s="918"/>
    </x:row>
    <x:row r="9">
      <x:c r="A9" s="1560">
        <x:v>46269</x:v>
      </x:c>
      <x:c r="B9" s="1561"/>
      <x:c r="C9" s="1561"/>
      <x:c r="D9" s="988" t="s">
        <x:v>446</x:v>
      </x:c>
      <x:c r="E9" s="1562">
        <x:v>6.9444444444444447E-4</x:v>
      </x:c>
      <x:c r="F9" s="1562">
        <x:v>0.99930555555555556</x:v>
      </x:c>
      <x:c r="G9" s="1360">
        <x:f t="shared" si="0"/>
        <x:v>1438</x:v>
      </x:c>
      <x:c r="H9" s="1565" t="s">
        <x:v>449</x:v>
      </x:c>
      <x:c r="I9" s="918"/>
      <x:c r="J9" s="918"/>
      <x:c r="K9" s="984">
        <x:v>46269</x:v>
      </x:c>
      <x:c r="L9" s="988">
        <x:f t="shared" si="3"/>
        <x:v>1438</x:v>
      </x:c>
      <x:c r="M9" s="1027">
        <x:f t="shared" si="4"/>
        <x:v>3.3333333333333333E-2</x:v>
      </x:c>
      <x:c r="N9" s="1313">
        <x:f t="shared" si="5"/>
        <x:v>1.3888888888888889E-3</x:v>
      </x:c>
      <x:c r="O9" s="1240">
        <x:f t="shared" si="1"/>
        <x:v>23.966666666666665</x:v>
      </x:c>
      <x:c r="P9" s="988" t="str">
        <x:f t="shared" si="2"/>
        <x:v>drain slurry tank 2 dan 3, batch process 1 dan 2</x:v>
      </x:c>
      <x:c r="Q9" s="918"/>
      <x:c r="R9" s="918"/>
      <x:c r="S9" s="918"/>
    </x:row>
    <x:row r="10" ht="43.20000076293945">
      <x:c r="A10" s="1560">
        <x:v>46270</x:v>
      </x:c>
      <x:c r="B10" s="1561"/>
      <x:c r="C10" s="1561"/>
      <x:c r="D10" s="988" t="s">
        <x:v>199</x:v>
      </x:c>
      <x:c r="E10" s="1562">
        <x:v>6.9444444444444447E-4</x:v>
      </x:c>
      <x:c r="F10" s="1562">
        <x:v>0.54166666666666663</x:v>
      </x:c>
      <x:c r="G10" s="1360" t="n">
        <x:f>(F10-E10)*1440</x:f>
        <x:v>779</x:v>
      </x:c>
      <x:c r="H10" s="1565" t="s">
        <x:v>450</x:v>
      </x:c>
      <x:c r="I10" s="918"/>
      <x:c r="J10" s="918"/>
      <x:c r="K10" s="984">
        <x:v>46270</x:v>
      </x:c>
      <x:c r="L10" s="1027" t="n">
        <x:f>G10</x:f>
        <x:v>779</x:v>
      </x:c>
      <x:c r="M10" s="1027">
        <x:f t="shared" si="4"/>
        <x:v>11.016666666666667</x:v>
      </x:c>
      <x:c r="N10" s="1313">
        <x:f t="shared" si="5"/>
        <x:v>0.45902777777777781</x:v>
      </x:c>
      <x:c r="O10" s="1240">
        <x:f t="shared" si="1"/>
        <x:v>12.983333333333333</x:v>
      </x:c>
      <x:c r="P10" s="1154" t="str">
        <x:f t="shared" si="2"/>
        <x:v>Drain Slurry tank 3, genset 600 dan 750 rusak, ball mill baru mulai shift malam, hanya 1 ball milll dikarenakan genset pakai 300 </x:v>
      </x:c>
      <x:c r="Q10" s="918"/>
      <x:c r="R10" s="918"/>
      <x:c r="S10" s="918"/>
    </x:row>
    <x:row r="11">
      <x:c r="A11" s="1560">
        <x:v>46271</x:v>
      </x:c>
      <x:c r="B11" s="1561"/>
      <x:c r="C11" s="1561" t="s">
        <x:v>154</x:v>
      </x:c>
      <x:c r="D11" s="988" t="s">
        <x:v>451</x:v>
      </x:c>
      <x:c r="E11" s="1562">
        <x:v>6.9444444444444447E-4</x:v>
      </x:c>
      <x:c r="F11" s="1562">
        <x:v>0.18124999999999999</x:v>
      </x:c>
      <x:c r="G11" s="1360" t="n">
        <x:f>(F11-E11)*720</x:f>
        <x:v>130</x:v>
      </x:c>
      <x:c r="H11" s="1565" t="s">
        <x:v>452</x:v>
      </x:c>
      <x:c r="I11" s="918"/>
      <x:c r="J11" s="918"/>
      <x:c r="K11" s="984">
        <x:v>46271</x:v>
      </x:c>
      <x:c r="L11" s="1027" t="n">
        <x:f>SUM(G11:G12)</x:f>
        <x:v>130</x:v>
      </x:c>
      <x:c r="M11" s="1027">
        <x:f t="shared" si="4"/>
        <x:v>21.833333333333332</x:v>
      </x:c>
      <x:c r="N11" s="1313">
        <x:f t="shared" si="5"/>
        <x:v>0.90972222222222221</x:v>
      </x:c>
      <x:c r="O11" s="1027">
        <x:f t="shared" si="1"/>
        <x:v>2.1666666666666665</x:v>
      </x:c>
      <x:c r="P11" s="988"/>
      <x:c r="Q11" s="918"/>
      <x:c r="R11" s="918"/>
      <x:c r="S11" s="918"/>
    </x:row>
    <x:row r="12" ht="43.20000076293945">
      <x:c r="A12" s="1560">
        <x:v>46271</x:v>
      </x:c>
      <x:c r="B12" s="1561"/>
      <x:c r="C12" s="1561" t="s">
        <x:v>164</x:v>
      </x:c>
      <x:c r="D12" s="988" t="s">
        <x:v>400</x:v>
      </x:c>
      <x:c r="E12" s="1562"/>
      <x:c r="F12" s="1562"/>
      <x:c r="G12" s="1360">
        <x:f t="shared" si="0"/>
        <x:v>0</x:v>
      </x:c>
      <x:c r="H12" s="1565" t="s">
        <x:v>453</x:v>
      </x:c>
      <x:c r="I12" s="918"/>
      <x:c r="J12" s="918"/>
      <x:c r="K12" s="984">
        <x:v>46272</x:v>
      </x:c>
      <x:c r="L12" s="1027" t="n">
        <x:f>SUM(G13:G14)</x:f>
        <x:v>93</x:v>
      </x:c>
      <x:c r="M12" s="1027">
        <x:f t="shared" si="4"/>
        <x:v>22.45</x:v>
      </x:c>
      <x:c r="N12" s="1313">
        <x:f t="shared" si="5"/>
        <x:v>0.93541666666666667</x:v>
      </x:c>
      <x:c r="O12" s="1027">
        <x:f t="shared" si="1"/>
        <x:v>1.55</x:v>
      </x:c>
      <x:c r="P12" s="1154" t="str">
        <x:f>H13</x:f>
        <x:v>Ball mill 3 yang baru start jam 09:15, pada jam 13:40 ball mill baru kapasitas 300 tpd mati jam 08:37-09:45</x:v>
      </x:c>
      <x:c r="Q12" s="918"/>
      <x:c r="R12" s="918"/>
      <x:c r="S12" s="918"/>
    </x:row>
    <x:row r="13" ht="72">
      <x:c r="A13" s="1560">
        <x:v>46272</x:v>
      </x:c>
      <x:c r="B13" s="1561"/>
      <x:c r="C13" s="1561" t="s">
        <x:v>154</x:v>
      </x:c>
      <x:c r="D13" s="988" t="s">
        <x:v>199</x:v>
      </x:c>
      <x:c r="E13" s="1562">
        <x:v>6.9444444444444447E-4</x:v>
      </x:c>
      <x:c r="F13" s="1562">
        <x:v>1.3888888888888888E-2</x:v>
      </x:c>
      <x:c r="G13" s="1360">
        <x:f t="shared" si="0"/>
        <x:v>19</x:v>
      </x:c>
      <x:c r="H13" s="1565" t="s">
        <x:v>454</x:v>
      </x:c>
      <x:c r="I13" s="918"/>
      <x:c r="J13" s="918"/>
      <x:c r="K13" s="984">
        <x:v>46273</x:v>
      </x:c>
      <x:c r="L13" s="988">
        <x:f t="shared" si="3"/>
        <x:v>19</x:v>
      </x:c>
      <x:c r="M13" s="1027">
        <x:f t="shared" si="4"/>
        <x:v>23.683333333333334</x:v>
      </x:c>
      <x:c r="N13" s="1313">
        <x:f t="shared" si="5"/>
        <x:v>0.9868055555555556</x:v>
      </x:c>
      <x:c r="O13" s="1027">
        <x:f t="shared" si="1"/>
        <x:v>0.31666666666666665</x:v>
      </x:c>
      <x:c r="P13" s="1154" t="str">
        <x:f>H14</x:f>
        <x:v>Start ball mill 19:30 jalan 2 ball mill no 1 dan 2, jam 21:30 jalan 3 ball mill, no 3 ball mill baru jalan sampai jam 01:45. dari jam 02:25 jalan hanya 1 ball mill, ball mill no 1, karena genset 750 rusak, hanya pakai genset 300 </x:v>
      </x:c>
      <x:c r="Q13" s="918"/>
      <x:c r="R13" s="918"/>
      <x:c r="S13" s="918"/>
    </x:row>
    <x:row r="14" ht="86.4000015258789">
      <x:c r="A14" s="1560">
        <x:v>46272</x:v>
      </x:c>
      <x:c r="B14" s="1561"/>
      <x:c r="C14" s="1561" t="s">
        <x:v>164</x:v>
      </x:c>
      <x:c r="D14" s="988" t="s">
        <x:v>199</x:v>
      </x:c>
      <x:c r="E14" s="1562">
        <x:v>6.9444444444444447E-4</x:v>
      </x:c>
      <x:c r="F14" s="1562">
        <x:v>5.2083333333333336E-2</x:v>
      </x:c>
      <x:c r="G14" s="1360">
        <x:f t="shared" si="0"/>
        <x:v>74</x:v>
      </x:c>
      <x:c r="H14" s="1565" t="s">
        <x:v>455</x:v>
      </x:c>
      <x:c r="I14" s="918"/>
      <x:c r="J14" s="918"/>
      <x:c r="K14" s="984">
        <x:v>46274</x:v>
      </x:c>
      <x:c r="L14" s="1027">
        <x:f t="shared" si="3"/>
        <x:v>74</x:v>
      </x:c>
      <x:c r="M14" s="1027">
        <x:f t="shared" si="4"/>
        <x:v>22.766666666666666</x:v>
      </x:c>
      <x:c r="N14" s="1313">
        <x:f t="shared" si="5"/>
        <x:v>0.94861111111111107</x:v>
      </x:c>
      <x:c r="O14" s="1027">
        <x:f t="shared" si="1"/>
        <x:v>1.2333333333333334</x:v>
      </x:c>
      <x:c r="P14" s="1154" t="str">
        <x:f>H15</x:f>
        <x:v>start 1 ball mill jam 07:04 masalah pada genset, start 2 ball mill jam 09:19. ball mill baru no 3 start jam 14:46, ball mill baru no 3 hanya berjalan 3 jam, ada masalah pada pompa dan genset. Efektifitas kerja ball mill adalah no 1 dan 2 running hour mencapai 10 hour</x:v>
      </x:c>
      <x:c r="Q14" s="918"/>
      <x:c r="R14" s="918"/>
      <x:c r="S14" s="918"/>
    </x:row>
    <x:row r="15" ht="72">
      <x:c r="A15" s="1560">
        <x:v>46275</x:v>
      </x:c>
      <x:c r="B15" s="1561"/>
      <x:c r="C15" s="1561" t="s">
        <x:v>154</x:v>
      </x:c>
      <x:c r="D15" s="988" t="s">
        <x:v>199</x:v>
      </x:c>
      <x:c r="E15" s="1562">
        <x:v>6.9444444444444447E-4</x:v>
      </x:c>
      <x:c r="F15" s="1562">
        <x:v>7.013888888888889E-2</x:v>
      </x:c>
      <x:c r="G15" s="1360" t="n">
        <x:f>(F15-E15)*1440</x:f>
        <x:v>100</x:v>
      </x:c>
      <x:c r="H15" s="1565" t="s">
        <x:v>456</x:v>
      </x:c>
      <x:c r="I15" s="918"/>
      <x:c r="J15" s="918"/>
      <x:c r="K15" s="984">
        <x:v>46275</x:v>
      </x:c>
      <x:c r="L15" s="1027" t="n">
        <x:f>SUM(G15:G16)</x:f>
        <x:v>100</x:v>
      </x:c>
      <x:c r="M15" s="1027">
        <x:f t="shared" si="4"/>
        <x:v>22.333333333333332</x:v>
      </x:c>
      <x:c r="N15" s="1313">
        <x:f t="shared" si="5"/>
        <x:v>0.93055555555555547</x:v>
      </x:c>
      <x:c r="O15" s="1027">
        <x:f t="shared" si="1"/>
        <x:v>1.6666666666666667</x:v>
      </x:c>
      <x:c r="P15" s="988"/>
      <x:c r="Q15" s="918"/>
      <x:c r="R15" s="918"/>
      <x:c r="S15" s="918"/>
    </x:row>
    <x:row r="16">
      <x:c r="A16" s="1560">
        <x:v>46276</x:v>
      </x:c>
      <x:c r="B16" s="1561"/>
      <x:c r="C16" s="1561" t="s">
        <x:v>164</x:v>
      </x:c>
      <x:c r="D16" s="988"/>
      <x:c r="E16" s="1562"/>
      <x:c r="F16" s="1562"/>
      <x:c r="G16" s="1360"/>
      <x:c r="H16" s="1565"/>
      <x:c r="I16" s="918"/>
      <x:c r="J16" s="918"/>
      <x:c r="K16" s="984"/>
      <x:c r="L16" s="1027"/>
      <x:c r="M16" s="1027"/>
      <x:c r="N16" s="1313"/>
      <x:c r="O16" s="1027"/>
      <x:c r="P16" s="988"/>
      <x:c r="Q16" s="918"/>
      <x:c r="R16" s="918"/>
      <x:c r="S16" s="918"/>
    </x:row>
    <x:row r="17">
      <x:c r="A17" s="1560">
        <x:v>46276</x:v>
      </x:c>
      <x:c r="B17" s="1561"/>
      <x:c r="C17" s="1561"/>
      <x:c r="D17" s="988" t="s">
        <x:v>199</x:v>
      </x:c>
      <x:c r="E17" s="1562"/>
      <x:c r="F17" s="1562"/>
      <x:c r="G17" s="1360">
        <x:f t="shared" si="0"/>
        <x:v>0</x:v>
      </x:c>
      <x:c r="H17" s="1565"/>
      <x:c r="I17" s="918"/>
      <x:c r="J17" s="918"/>
      <x:c r="K17" s="984">
        <x:v>46276</x:v>
      </x:c>
      <x:c r="L17" s="988">
        <x:f t="shared" si="3"/>
        <x:v>0</x:v>
      </x:c>
      <x:c r="M17" s="1027">
        <x:f t="shared" si="4"/>
        <x:v>24</x:v>
      </x:c>
      <x:c r="N17" s="1313">
        <x:f t="shared" si="5"/>
        <x:v>1</x:v>
      </x:c>
      <x:c r="O17" s="1027">
        <x:f t="shared" si="1"/>
        <x:v>0</x:v>
      </x:c>
      <x:c r="P17" s="988"/>
      <x:c r="Q17" s="918"/>
      <x:c r="R17" s="918"/>
      <x:c r="S17" s="918"/>
    </x:row>
    <x:row r="18">
      <x:c r="A18" s="1560">
        <x:v>46277</x:v>
      </x:c>
      <x:c r="B18" s="1561"/>
      <x:c r="C18" s="1561"/>
      <x:c r="D18" s="988" t="s">
        <x:v>199</x:v>
      </x:c>
      <x:c r="E18" s="1562"/>
      <x:c r="F18" s="1562"/>
      <x:c r="G18" s="1360">
        <x:f t="shared" si="0"/>
        <x:v>0</x:v>
      </x:c>
      <x:c r="H18" s="1565"/>
      <x:c r="I18" s="918"/>
      <x:c r="J18" s="918"/>
      <x:c r="K18" s="984">
        <x:v>46277</x:v>
      </x:c>
      <x:c r="L18" s="988">
        <x:f t="shared" si="3"/>
        <x:v>0</x:v>
      </x:c>
      <x:c r="M18" s="1027">
        <x:f t="shared" si="4"/>
        <x:v>24</x:v>
      </x:c>
      <x:c r="N18" s="1313">
        <x:f t="shared" si="5"/>
        <x:v>1</x:v>
      </x:c>
      <x:c r="O18" s="1027">
        <x:f t="shared" si="1"/>
        <x:v>0</x:v>
      </x:c>
      <x:c r="P18" s="988"/>
      <x:c r="Q18" s="918"/>
      <x:c r="R18" s="918"/>
      <x:c r="S18" s="918"/>
    </x:row>
    <x:row r="19">
      <x:c r="A19" s="1560">
        <x:v>46278</x:v>
      </x:c>
      <x:c r="B19" s="1561"/>
      <x:c r="C19" s="1561"/>
      <x:c r="D19" s="988" t="s">
        <x:v>199</x:v>
      </x:c>
      <x:c r="E19" s="1562"/>
      <x:c r="F19" s="1562"/>
      <x:c r="G19" s="1360">
        <x:f t="shared" si="0"/>
        <x:v>0</x:v>
      </x:c>
      <x:c r="H19" s="1565"/>
      <x:c r="I19" s="918"/>
      <x:c r="J19" s="918"/>
      <x:c r="K19" s="984">
        <x:v>46278</x:v>
      </x:c>
      <x:c r="L19" s="988">
        <x:f t="shared" si="3"/>
        <x:v>0</x:v>
      </x:c>
      <x:c r="M19" s="988">
        <x:f t="shared" si="4"/>
        <x:v>24</x:v>
      </x:c>
      <x:c r="N19" s="1313">
        <x:f t="shared" si="5"/>
        <x:v>1</x:v>
      </x:c>
      <x:c r="O19" s="1027">
        <x:f t="shared" si="1"/>
        <x:v>0</x:v>
      </x:c>
      <x:c r="P19" s="988"/>
      <x:c r="Q19" s="918"/>
      <x:c r="R19" s="918"/>
      <x:c r="S19" s="918"/>
    </x:row>
    <x:row r="20">
      <x:c r="A20" s="1560">
        <x:v>46279</x:v>
      </x:c>
      <x:c r="B20" s="1561"/>
      <x:c r="C20" s="1561"/>
      <x:c r="D20" s="988" t="s">
        <x:v>199</x:v>
      </x:c>
      <x:c r="E20" s="1562"/>
      <x:c r="F20" s="1562"/>
      <x:c r="G20" s="1360">
        <x:f t="shared" si="0"/>
        <x:v>0</x:v>
      </x:c>
      <x:c r="H20" s="1565"/>
      <x:c r="I20" s="918"/>
      <x:c r="J20" s="918"/>
      <x:c r="K20" s="984">
        <x:v>46279</x:v>
      </x:c>
      <x:c r="L20" s="988">
        <x:f t="shared" si="3"/>
        <x:v>0</x:v>
      </x:c>
      <x:c r="M20" s="988">
        <x:f t="shared" si="4"/>
        <x:v>24</x:v>
      </x:c>
      <x:c r="N20" s="1313">
        <x:f t="shared" si="5"/>
        <x:v>1</x:v>
      </x:c>
      <x:c r="O20" s="1027">
        <x:f t="shared" si="1"/>
        <x:v>0</x:v>
      </x:c>
      <x:c r="P20" s="988"/>
      <x:c r="Q20" s="918"/>
      <x:c r="R20" s="918"/>
      <x:c r="S20" s="918"/>
    </x:row>
    <x:row r="21">
      <x:c r="A21" s="1560">
        <x:v>46280</x:v>
      </x:c>
      <x:c r="B21" s="1561"/>
      <x:c r="C21" s="1561"/>
      <x:c r="D21" s="988" t="s">
        <x:v>199</x:v>
      </x:c>
      <x:c r="E21" s="1562"/>
      <x:c r="F21" s="1562"/>
      <x:c r="G21" s="1360">
        <x:f t="shared" si="0"/>
        <x:v>0</x:v>
      </x:c>
      <x:c r="H21" s="1565"/>
      <x:c r="I21" s="918"/>
      <x:c r="J21" s="918"/>
      <x:c r="K21" s="984">
        <x:v>46280</x:v>
      </x:c>
      <x:c r="L21" s="988">
        <x:f t="shared" si="3"/>
        <x:v>0</x:v>
      </x:c>
      <x:c r="M21" s="1027">
        <x:f t="shared" si="4"/>
        <x:v>24</x:v>
      </x:c>
      <x:c r="N21" s="1313">
        <x:f t="shared" si="5"/>
        <x:v>1</x:v>
      </x:c>
      <x:c r="O21" s="1027" t="n">
        <x:f>L21/60</x:f>
        <x:v>0</x:v>
      </x:c>
      <x:c r="P21" s="988"/>
      <x:c r="Q21" s="918"/>
      <x:c r="R21" s="918"/>
      <x:c r="S21" s="918"/>
    </x:row>
    <x:row r="22">
      <x:c r="A22" s="1560">
        <x:v>46281</x:v>
      </x:c>
      <x:c r="B22" s="1561"/>
      <x:c r="C22" s="1561"/>
      <x:c r="D22" s="988" t="s">
        <x:v>199</x:v>
      </x:c>
      <x:c r="E22" s="1562"/>
      <x:c r="F22" s="1562"/>
      <x:c r="G22" s="1360">
        <x:f t="shared" si="0"/>
        <x:v>0</x:v>
      </x:c>
      <x:c r="H22" s="1565"/>
      <x:c r="I22" s="918"/>
      <x:c r="J22" s="918"/>
      <x:c r="K22" s="984">
        <x:v>46281</x:v>
      </x:c>
      <x:c r="L22" s="1027">
        <x:f t="shared" si="3"/>
        <x:v>0</x:v>
      </x:c>
      <x:c r="M22" s="1027">
        <x:f t="shared" si="4"/>
        <x:v>24</x:v>
      </x:c>
      <x:c r="N22" s="1313">
        <x:f t="shared" si="5"/>
        <x:v>1</x:v>
      </x:c>
      <x:c r="O22" s="1027">
        <x:f t="shared" si="1"/>
        <x:v>0</x:v>
      </x:c>
      <x:c r="P22" s="988"/>
      <x:c r="Q22" s="918"/>
      <x:c r="R22" s="918"/>
      <x:c r="S22" s="918"/>
    </x:row>
    <x:row r="23">
      <x:c r="A23" s="1560">
        <x:v>46282</x:v>
      </x:c>
      <x:c r="B23" s="1561"/>
      <x:c r="C23" s="1561"/>
      <x:c r="D23" s="988" t="s">
        <x:v>199</x:v>
      </x:c>
      <x:c r="E23" s="1562"/>
      <x:c r="F23" s="1562"/>
      <x:c r="G23" s="1360">
        <x:f t="shared" si="0"/>
        <x:v>0</x:v>
      </x:c>
      <x:c r="H23" s="1565"/>
      <x:c r="I23" s="918"/>
      <x:c r="J23" s="918"/>
      <x:c r="K23" s="984">
        <x:v>46282</x:v>
      </x:c>
      <x:c r="L23" s="988">
        <x:f t="shared" si="3"/>
        <x:v>0</x:v>
      </x:c>
      <x:c r="M23" s="1027">
        <x:f t="shared" si="4"/>
        <x:v>24</x:v>
      </x:c>
      <x:c r="N23" s="1313">
        <x:f t="shared" si="5"/>
        <x:v>1</x:v>
      </x:c>
      <x:c r="O23" s="1027">
        <x:f t="shared" si="1"/>
        <x:v>0</x:v>
      </x:c>
      <x:c r="P23" s="988"/>
      <x:c r="Q23" s="918"/>
      <x:c r="R23" s="918"/>
      <x:c r="S23" s="918"/>
    </x:row>
    <x:row r="24">
      <x:c r="A24" s="1560">
        <x:v>46283</x:v>
      </x:c>
      <x:c r="B24" s="1561"/>
      <x:c r="C24" s="1561"/>
      <x:c r="D24" s="988" t="s">
        <x:v>199</x:v>
      </x:c>
      <x:c r="E24" s="1562"/>
      <x:c r="F24" s="1562"/>
      <x:c r="G24" s="1360">
        <x:f t="shared" si="0"/>
        <x:v>0</x:v>
      </x:c>
      <x:c r="H24" s="1565"/>
      <x:c r="I24" s="918"/>
      <x:c r="J24" s="918"/>
      <x:c r="K24" s="984">
        <x:v>46283</x:v>
      </x:c>
      <x:c r="L24" s="988">
        <x:f t="shared" si="3"/>
        <x:v>0</x:v>
      </x:c>
      <x:c r="M24" s="1027">
        <x:f t="shared" si="4"/>
        <x:v>24</x:v>
      </x:c>
      <x:c r="N24" s="1313">
        <x:f t="shared" si="5"/>
        <x:v>1</x:v>
      </x:c>
      <x:c r="O24" s="1027">
        <x:f t="shared" si="1"/>
        <x:v>0</x:v>
      </x:c>
      <x:c r="P24" s="988"/>
      <x:c r="Q24" s="918"/>
      <x:c r="R24" s="918"/>
      <x:c r="S24" s="918"/>
    </x:row>
    <x:row r="25">
      <x:c r="A25" s="1560">
        <x:v>46284</x:v>
      </x:c>
      <x:c r="B25" s="1561"/>
      <x:c r="C25" s="1561"/>
      <x:c r="D25" s="988" t="s">
        <x:v>199</x:v>
      </x:c>
      <x:c r="E25" s="1562"/>
      <x:c r="F25" s="1562"/>
      <x:c r="G25" s="1360">
        <x:f t="shared" si="0"/>
        <x:v>0</x:v>
      </x:c>
      <x:c r="H25" s="1565"/>
      <x:c r="I25" s="918"/>
      <x:c r="J25" s="918"/>
      <x:c r="K25" s="984">
        <x:v>46284</x:v>
      </x:c>
      <x:c r="L25" s="988">
        <x:f t="shared" si="3"/>
        <x:v>0</x:v>
      </x:c>
      <x:c r="M25" s="1027">
        <x:f t="shared" si="4"/>
        <x:v>24</x:v>
      </x:c>
      <x:c r="N25" s="1313">
        <x:f t="shared" si="5"/>
        <x:v>1</x:v>
      </x:c>
      <x:c r="O25" s="1027">
        <x:f t="shared" si="1"/>
        <x:v>0</x:v>
      </x:c>
      <x:c r="P25" s="988"/>
      <x:c r="Q25" s="918"/>
      <x:c r="R25" s="918"/>
      <x:c r="S25" s="918"/>
    </x:row>
    <x:row r="26">
      <x:c r="A26" s="1560">
        <x:v>46285</x:v>
      </x:c>
      <x:c r="B26" s="1561"/>
      <x:c r="C26" s="1561"/>
      <x:c r="D26" s="988" t="s">
        <x:v>199</x:v>
      </x:c>
      <x:c r="E26" s="1562"/>
      <x:c r="F26" s="1562"/>
      <x:c r="G26" s="1360">
        <x:f t="shared" si="0"/>
        <x:v>0</x:v>
      </x:c>
      <x:c r="H26" s="1565"/>
      <x:c r="I26" s="918"/>
      <x:c r="J26" s="918"/>
      <x:c r="K26" s="984">
        <x:v>46285</x:v>
      </x:c>
      <x:c r="L26" s="988">
        <x:f t="shared" si="3"/>
        <x:v>0</x:v>
      </x:c>
      <x:c r="M26" s="1027">
        <x:f t="shared" si="4"/>
        <x:v>24</x:v>
      </x:c>
      <x:c r="N26" s="1313">
        <x:f t="shared" si="5"/>
        <x:v>1</x:v>
      </x:c>
      <x:c r="O26" s="1027">
        <x:f t="shared" si="1"/>
        <x:v>0</x:v>
      </x:c>
      <x:c r="P26" s="988"/>
      <x:c r="Q26" s="918"/>
      <x:c r="R26" s="918"/>
      <x:c r="S26" s="918"/>
    </x:row>
    <x:row r="27">
      <x:c r="A27" s="1560">
        <x:v>46286</x:v>
      </x:c>
      <x:c r="B27" s="1561"/>
      <x:c r="C27" s="1561"/>
      <x:c r="D27" s="988" t="s">
        <x:v>199</x:v>
      </x:c>
      <x:c r="E27" s="1562"/>
      <x:c r="F27" s="1562"/>
      <x:c r="G27" s="1360">
        <x:f t="shared" si="0"/>
        <x:v>0</x:v>
      </x:c>
      <x:c r="H27" s="1565"/>
      <x:c r="I27" s="918"/>
      <x:c r="J27" s="918"/>
      <x:c r="K27" s="984">
        <x:v>46286</x:v>
      </x:c>
      <x:c r="L27" s="988">
        <x:f t="shared" si="3"/>
        <x:v>0</x:v>
      </x:c>
      <x:c r="M27" s="1027">
        <x:f t="shared" si="4"/>
        <x:v>24</x:v>
      </x:c>
      <x:c r="N27" s="1313">
        <x:f t="shared" si="5"/>
        <x:v>1</x:v>
      </x:c>
      <x:c r="O27" s="1027">
        <x:f t="shared" si="1"/>
        <x:v>0</x:v>
      </x:c>
      <x:c r="P27" s="988"/>
      <x:c r="Q27" s="918"/>
      <x:c r="R27" s="918"/>
      <x:c r="S27" s="918"/>
    </x:row>
    <x:row r="28">
      <x:c r="A28" s="1560">
        <x:v>46287</x:v>
      </x:c>
      <x:c r="B28" s="1561"/>
      <x:c r="C28" s="1561"/>
      <x:c r="D28" s="988" t="s">
        <x:v>199</x:v>
      </x:c>
      <x:c r="E28" s="1562"/>
      <x:c r="F28" s="1562"/>
      <x:c r="G28" s="1360">
        <x:f t="shared" si="0"/>
        <x:v>0</x:v>
      </x:c>
      <x:c r="H28" s="1565"/>
      <x:c r="I28" s="918"/>
      <x:c r="J28" s="918"/>
      <x:c r="K28" s="984">
        <x:v>46287</x:v>
      </x:c>
      <x:c r="L28" s="988">
        <x:f t="shared" si="3"/>
        <x:v>0</x:v>
      </x:c>
      <x:c r="M28" s="1027">
        <x:f t="shared" si="4"/>
        <x:v>24</x:v>
      </x:c>
      <x:c r="N28" s="1313">
        <x:f t="shared" si="5"/>
        <x:v>1</x:v>
      </x:c>
      <x:c r="O28" s="1027">
        <x:f t="shared" si="1"/>
        <x:v>0</x:v>
      </x:c>
      <x:c r="P28" s="988"/>
      <x:c r="Q28" s="918"/>
      <x:c r="R28" s="918"/>
      <x:c r="S28" s="918"/>
    </x:row>
    <x:row r="29">
      <x:c r="A29" s="1560">
        <x:v>46288</x:v>
      </x:c>
      <x:c r="B29" s="1561"/>
      <x:c r="C29" s="1561"/>
      <x:c r="D29" s="988"/>
      <x:c r="E29" s="1562"/>
      <x:c r="F29" s="1562"/>
      <x:c r="G29" s="1360">
        <x:f t="shared" si="0"/>
        <x:v>0</x:v>
      </x:c>
      <x:c r="H29" s="1565"/>
      <x:c r="I29" s="918"/>
      <x:c r="J29" s="918"/>
      <x:c r="K29" s="984">
        <x:v>46288</x:v>
      </x:c>
      <x:c r="L29" s="988">
        <x:f t="shared" si="3"/>
        <x:v>0</x:v>
      </x:c>
      <x:c r="M29" s="988">
        <x:f t="shared" si="4"/>
        <x:v>24</x:v>
      </x:c>
      <x:c r="N29" s="1313">
        <x:f t="shared" si="5"/>
        <x:v>1</x:v>
      </x:c>
      <x:c r="O29" s="1027">
        <x:f t="shared" si="1"/>
        <x:v>0</x:v>
      </x:c>
      <x:c r="P29" s="988"/>
      <x:c r="Q29" s="918"/>
      <x:c r="R29" s="918"/>
      <x:c r="S29" s="918"/>
    </x:row>
    <x:row r="30">
      <x:c r="A30" s="1560">
        <x:v>46289</x:v>
      </x:c>
      <x:c r="B30" s="1561"/>
      <x:c r="C30" s="1561"/>
      <x:c r="D30" s="988"/>
      <x:c r="E30" s="1562"/>
      <x:c r="F30" s="1562"/>
      <x:c r="G30" s="1360">
        <x:f t="shared" si="0"/>
        <x:v>0</x:v>
      </x:c>
      <x:c r="H30" s="1565"/>
      <x:c r="I30" s="918"/>
      <x:c r="J30" s="918"/>
      <x:c r="K30" s="984">
        <x:v>46289</x:v>
      </x:c>
      <x:c r="L30" s="988">
        <x:f t="shared" si="3"/>
        <x:v>0</x:v>
      </x:c>
      <x:c r="M30" s="988">
        <x:f t="shared" si="4"/>
        <x:v>24</x:v>
      </x:c>
      <x:c r="N30" s="1313">
        <x:f t="shared" si="5"/>
        <x:v>1</x:v>
      </x:c>
      <x:c r="O30" s="988"/>
      <x:c r="P30" s="988"/>
      <x:c r="Q30" s="918"/>
      <x:c r="R30" s="918"/>
      <x:c r="S30" s="918"/>
    </x:row>
    <x:row r="31">
      <x:c r="A31" s="1560">
        <x:v>46290</x:v>
      </x:c>
      <x:c r="B31" s="1561"/>
      <x:c r="C31" s="1561"/>
      <x:c r="D31" s="988"/>
      <x:c r="E31" s="1567"/>
      <x:c r="F31" s="1567"/>
      <x:c r="G31" s="1360">
        <x:f t="shared" si="0"/>
        <x:v>0</x:v>
      </x:c>
      <x:c r="H31" s="1565"/>
      <x:c r="I31" s="918"/>
      <x:c r="J31" s="918"/>
      <x:c r="K31" s="984">
        <x:v>46290</x:v>
      </x:c>
      <x:c r="L31" s="1027">
        <x:f t="shared" si="3"/>
        <x:v>0</x:v>
      </x:c>
      <x:c r="M31" s="988" t="n">
        <x:f>(1440-L31)/60</x:f>
        <x:v>24</x:v>
      </x:c>
      <x:c r="N31" s="1313">
        <x:f t="shared" si="5"/>
        <x:v>1</x:v>
      </x:c>
      <x:c r="O31" s="988"/>
      <x:c r="P31" s="988"/>
      <x:c r="Q31" s="918"/>
      <x:c r="R31" s="918"/>
      <x:c r="S31" s="918"/>
    </x:row>
    <x:row r="32">
      <x:c r="A32" s="1560">
        <x:v>46291</x:v>
      </x:c>
      <x:c r="B32" s="1561"/>
      <x:c r="C32" s="1561"/>
      <x:c r="D32" s="988"/>
      <x:c r="E32" s="1567"/>
      <x:c r="F32" s="1567"/>
      <x:c r="G32" s="1360">
        <x:f t="shared" si="0"/>
        <x:v>0</x:v>
      </x:c>
      <x:c r="H32" s="1565"/>
      <x:c r="I32" s="918"/>
      <x:c r="J32" s="918"/>
      <x:c r="K32" s="984">
        <x:v>46291</x:v>
      </x:c>
      <x:c r="L32" s="1027">
        <x:f t="shared" si="3"/>
        <x:v>0</x:v>
      </x:c>
      <x:c r="M32" s="988" t="n">
        <x:f>(1440-L32)/60</x:f>
        <x:v>24</x:v>
      </x:c>
      <x:c r="N32" s="1313">
        <x:f t="shared" si="5"/>
        <x:v>1</x:v>
      </x:c>
      <x:c r="O32" s="988"/>
      <x:c r="P32" s="988"/>
      <x:c r="Q32" s="918"/>
      <x:c r="R32" s="918"/>
      <x:c r="S32" s="1211"/>
    </x:row>
    <x:row r="33">
      <x:c r="A33" s="1560">
        <x:v>46292</x:v>
      </x:c>
      <x:c r="B33" s="1561"/>
      <x:c r="C33" s="1561"/>
      <x:c r="D33" s="988"/>
      <x:c r="E33" s="1567"/>
      <x:c r="F33" s="1567"/>
      <x:c r="G33" s="1360">
        <x:f t="shared" si="0"/>
        <x:v>0</x:v>
      </x:c>
      <x:c r="H33" s="1565"/>
      <x:c r="I33" s="918"/>
      <x:c r="J33" s="918"/>
      <x:c r="K33" s="984">
        <x:v>46292</x:v>
      </x:c>
      <x:c r="L33" s="988">
        <x:f t="shared" si="3"/>
        <x:v>0</x:v>
      </x:c>
      <x:c r="M33" s="988">
        <x:f t="shared" si="4"/>
        <x:v>24</x:v>
      </x:c>
      <x:c r="N33" s="1313">
        <x:f t="shared" si="5"/>
        <x:v>1</x:v>
      </x:c>
      <x:c r="O33" s="988"/>
      <x:c r="P33" s="988"/>
      <x:c r="Q33" s="918"/>
      <x:c r="R33" s="918"/>
      <x:c r="S33" s="918"/>
    </x:row>
    <x:row r="34">
      <x:c r="A34" s="1560">
        <x:v>46293</x:v>
      </x:c>
      <x:c r="B34" s="1561"/>
      <x:c r="C34" s="1561"/>
      <x:c r="D34" s="988"/>
      <x:c r="E34" s="1567"/>
      <x:c r="F34" s="1567"/>
      <x:c r="G34" s="1360">
        <x:f t="shared" si="0"/>
        <x:v>0</x:v>
      </x:c>
      <x:c r="H34" s="1565"/>
      <x:c r="I34" s="918"/>
      <x:c r="J34" s="918"/>
      <x:c r="K34" s="984">
        <x:v>46293</x:v>
      </x:c>
      <x:c r="L34" s="1027" t="n">
        <x:f>SUM(G34:G36)</x:f>
        <x:v>0</x:v>
      </x:c>
      <x:c r="M34" s="1027">
        <x:f t="shared" si="4"/>
        <x:v>24</x:v>
      </x:c>
      <x:c r="N34" s="1313">
        <x:f t="shared" si="5"/>
        <x:v>1</x:v>
      </x:c>
      <x:c r="O34" s="988"/>
      <x:c r="P34" s="988"/>
      <x:c r="Q34" s="918"/>
      <x:c r="R34" s="918"/>
      <x:c r="S34" s="918"/>
    </x:row>
    <x:row r="35">
      <x:c r="A35" s="1560">
        <x:v>46294</x:v>
      </x:c>
      <x:c r="B35" s="1561"/>
      <x:c r="C35" s="1561"/>
      <x:c r="D35" s="988"/>
      <x:c r="E35" s="1567"/>
      <x:c r="F35" s="1567"/>
      <x:c r="G35" s="1360">
        <x:f t="shared" si="0"/>
        <x:v>0</x:v>
      </x:c>
      <x:c r="H35" s="1565"/>
      <x:c r="I35" s="918"/>
      <x:c r="J35" s="918"/>
      <x:c r="K35" s="984">
        <x:v>46294</x:v>
      </x:c>
      <x:c r="L35" s="1027" t="n">
        <x:f>SUM(G37:G39)</x:f>
        <x:v>0</x:v>
      </x:c>
      <x:c r="M35" s="1027" t="n">
        <x:f>(1440-L35)/60</x:f>
        <x:v>24</x:v>
      </x:c>
      <x:c r="N35" s="1313">
        <x:f t="shared" si="5"/>
        <x:v>1</x:v>
      </x:c>
      <x:c r="O35" s="988"/>
      <x:c r="P35" s="988"/>
      <x:c r="Q35" s="918"/>
      <x:c r="R35" s="918"/>
      <x:c r="S35" s="918"/>
    </x:row>
    <x:row r="36">
      <x:c r="A36" s="1560">
        <x:v>46295</x:v>
      </x:c>
      <x:c r="B36" s="1561"/>
      <x:c r="C36" s="1561"/>
      <x:c r="D36" s="988"/>
      <x:c r="E36" s="1567"/>
      <x:c r="F36" s="1567"/>
      <x:c r="G36" s="1360">
        <x:f t="shared" si="0"/>
        <x:v>0</x:v>
      </x:c>
      <x:c r="H36" s="1565"/>
      <x:c r="I36" s="918"/>
      <x:c r="J36" s="918"/>
      <x:c r="K36" s="984">
        <x:v>46295</x:v>
      </x:c>
      <x:c r="L36" s="988"/>
      <x:c r="M36" s="988"/>
      <x:c r="N36" s="1313">
        <x:f t="shared" si="5"/>
        <x:v>0</x:v>
      </x:c>
      <x:c r="O36" s="988"/>
      <x:c r="P36" s="988"/>
      <x:c r="Q36" s="918"/>
      <x:c r="R36" s="918"/>
      <x:c r="S36" s="918"/>
    </x:row>
    <x:row r="37">
      <x:c r="A37" s="1560">
        <x:v>46296</x:v>
      </x:c>
      <x:c r="B37" s="1561"/>
      <x:c r="C37" s="1561"/>
      <x:c r="D37" s="988"/>
      <x:c r="E37" s="1567"/>
      <x:c r="F37" s="1567"/>
      <x:c r="G37" s="1360">
        <x:f t="shared" si="0"/>
        <x:v>0</x:v>
      </x:c>
      <x:c r="H37" s="1565"/>
      <x:c r="I37" s="918"/>
      <x:c r="J37" s="918"/>
      <x:c r="K37" s="984">
        <x:v>46296</x:v>
      </x:c>
      <x:c r="L37" s="1027" t="n">
        <x:f>SUM(G41:G42)</x:f>
        <x:v>0</x:v>
      </x:c>
      <x:c r="M37" s="988">
        <x:f t="shared" si="4"/>
        <x:v>24</x:v>
      </x:c>
      <x:c r="N37" s="1313">
        <x:f t="shared" si="5"/>
        <x:v>1</x:v>
      </x:c>
      <x:c r="O37" s="988"/>
      <x:c r="P37" s="988"/>
      <x:c r="Q37" s="918"/>
      <x:c r="R37" s="918"/>
      <x:c r="S37" s="918"/>
    </x:row>
    <x:row r="38">
      <x:c r="A38" s="1560">
        <x:v>46297</x:v>
      </x:c>
      <x:c r="B38" s="1561"/>
      <x:c r="C38" s="1561"/>
      <x:c r="D38" s="988"/>
      <x:c r="E38" s="1567"/>
      <x:c r="F38" s="1567"/>
      <x:c r="G38" s="1360">
        <x:f t="shared" si="0"/>
        <x:v>0</x:v>
      </x:c>
      <x:c r="H38" s="1565"/>
      <x:c r="I38" s="918"/>
      <x:c r="J38" s="918"/>
      <x:c r="K38" s="984">
        <x:v>46297</x:v>
      </x:c>
      <x:c r="L38" s="1027" t="n">
        <x:f>SUM(G43:G45)</x:f>
        <x:v>0</x:v>
      </x:c>
      <x:c r="M38" s="1027">
        <x:f t="shared" si="4"/>
        <x:v>24</x:v>
      </x:c>
      <x:c r="N38" s="1313">
        <x:f t="shared" si="5"/>
        <x:v>1</x:v>
      </x:c>
      <x:c r="O38" s="988"/>
      <x:c r="P38" s="988"/>
      <x:c r="Q38" s="918"/>
      <x:c r="R38" s="918"/>
      <x:c r="S38" s="918"/>
    </x:row>
    <x:row r="39">
      <x:c r="A39" s="1560">
        <x:v>46298</x:v>
      </x:c>
      <x:c r="B39" s="1561"/>
      <x:c r="C39" s="1561"/>
      <x:c r="D39" s="988"/>
      <x:c r="E39" s="1567"/>
      <x:c r="F39" s="1567"/>
      <x:c r="G39" s="1360">
        <x:f t="shared" si="0"/>
        <x:v>0</x:v>
      </x:c>
      <x:c r="H39" s="1565"/>
      <x:c r="I39" s="918"/>
      <x:c r="J39" s="918"/>
      <x:c r="K39" s="984">
        <x:v>46298</x:v>
      </x:c>
      <x:c r="L39" s="1027" t="n">
        <x:f>SUM(G46:G48)</x:f>
        <x:v>0</x:v>
      </x:c>
      <x:c r="M39" s="1027" t="n">
        <x:f>(1440-L39)/60</x:f>
        <x:v>24</x:v>
      </x:c>
      <x:c r="N39" s="1313">
        <x:f t="shared" si="5"/>
        <x:v>1</x:v>
      </x:c>
      <x:c r="O39" s="988"/>
      <x:c r="P39" s="988"/>
      <x:c r="Q39" s="918"/>
      <x:c r="R39" s="918"/>
      <x:c r="S39" s="918"/>
    </x:row>
    <x:row r="40">
      <x:c r="A40" s="1560">
        <x:v>46299</x:v>
      </x:c>
      <x:c r="B40" s="1561"/>
      <x:c r="C40" s="1561"/>
      <x:c r="D40" s="988"/>
      <x:c r="E40" s="1567"/>
      <x:c r="F40" s="1567"/>
      <x:c r="G40" s="1360" t="n">
        <x:f t="shared" ref="G40:G41" si="6">(F40-E40)*1440</x:f>
        <x:v>0</x:v>
      </x:c>
      <x:c r="H40" s="1565"/>
      <x:c r="I40" s="918"/>
      <x:c r="J40" s="918"/>
      <x:c r="K40" s="984">
        <x:v>46299</x:v>
      </x:c>
      <x:c r="L40" s="1027" t="n">
        <x:f>SUM(G49:G50)</x:f>
        <x:v>0</x:v>
      </x:c>
      <x:c r="M40" s="1027" t="n">
        <x:f>(1440-L40)/60</x:f>
        <x:v>24</x:v>
      </x:c>
      <x:c r="N40" s="1313">
        <x:f t="shared" si="5"/>
        <x:v>1</x:v>
      </x:c>
      <x:c r="O40" s="988"/>
      <x:c r="P40" s="988"/>
      <x:c r="Q40" s="918"/>
      <x:c r="R40" s="918"/>
      <x:c r="S40" s="918"/>
    </x:row>
    <x:row r="41">
      <x:c r="A41" s="1560">
        <x:v>46300</x:v>
      </x:c>
      <x:c r="B41" s="1561"/>
      <x:c r="C41" s="1561"/>
      <x:c r="D41" s="988"/>
      <x:c r="E41" s="1567"/>
      <x:c r="F41" s="1567"/>
      <x:c r="G41" s="1360">
        <x:f t="shared" si="6"/>
        <x:v>0</x:v>
      </x:c>
      <x:c r="H41" s="1565"/>
      <x:c r="I41" s="918"/>
      <x:c r="J41" s="918"/>
      <x:c r="K41" s="984">
        <x:v>46300</x:v>
      </x:c>
      <x:c r="L41" s="1027" t="n">
        <x:f>SUM(G51:G54)</x:f>
        <x:v>0</x:v>
      </x:c>
      <x:c r="M41" s="1027" t="n">
        <x:f>(1440-L41)/60</x:f>
        <x:v>24</x:v>
      </x:c>
      <x:c r="N41" s="1313">
        <x:f t="shared" si="5"/>
        <x:v>1</x:v>
      </x:c>
      <x:c r="O41" s="988"/>
      <x:c r="P41" s="988"/>
      <x:c r="Q41" s="918"/>
      <x:c r="R41" s="918"/>
      <x:c r="S41" s="918"/>
    </x:row>
    <x:row r="42">
      <x:c r="A42" s="1560">
        <x:v>46301</x:v>
      </x:c>
      <x:c r="B42" s="1561"/>
      <x:c r="C42" s="1561"/>
      <x:c r="D42" s="988"/>
      <x:c r="E42" s="1567"/>
      <x:c r="F42" s="1567"/>
      <x:c r="G42" s="1360" t="n">
        <x:f t="shared" ref="G42" si="7">(F42-E42)*1440</x:f>
        <x:v>0</x:v>
      </x:c>
      <x:c r="H42" s="1565"/>
      <x:c r="I42" s="918"/>
      <x:c r="J42" s="918"/>
      <x:c r="K42" s="984">
        <x:v>46301</x:v>
      </x:c>
      <x:c r="L42" s="1027" t="n">
        <x:f>SUM(G55:G57)</x:f>
        <x:v>0</x:v>
      </x:c>
      <x:c r="M42" s="1027" t="n">
        <x:f>(1440-L42)/60</x:f>
        <x:v>24</x:v>
      </x:c>
      <x:c r="N42" s="1313">
        <x:f t="shared" si="5"/>
        <x:v>1</x:v>
      </x:c>
      <x:c r="O42" s="988"/>
      <x:c r="P42" s="988"/>
      <x:c r="Q42" s="918"/>
      <x:c r="R42" s="918"/>
      <x:c r="S42" s="918"/>
    </x:row>
    <x:row r="43" ht="13.5" customHeight="1">
      <x:c r="A43" s="1560">
        <x:v>46302</x:v>
      </x:c>
      <x:c r="B43" s="1561"/>
      <x:c r="C43" s="1561"/>
      <x:c r="D43" s="988"/>
      <x:c r="E43" s="1567"/>
      <x:c r="F43" s="1567"/>
      <x:c r="G43" s="1360" t="n">
        <x:f t="shared" ref="G43:G45" si="8">(F43-E43)*1440</x:f>
        <x:v>0</x:v>
      </x:c>
      <x:c r="H43" s="1565"/>
      <x:c r="I43" s="918"/>
      <x:c r="J43" s="918"/>
      <x:c r="K43" s="984">
        <x:v>46302</x:v>
      </x:c>
      <x:c r="L43" s="1027"/>
      <x:c r="M43" s="1027"/>
      <x:c r="N43" s="1313">
        <x:f t="shared" si="5"/>
        <x:v>0</x:v>
      </x:c>
      <x:c r="O43" s="988"/>
      <x:c r="P43" s="988"/>
      <x:c r="Q43" s="918"/>
      <x:c r="R43" s="918"/>
      <x:c r="S43" s="918"/>
    </x:row>
    <x:row r="44" ht="13.5" customHeight="1">
      <x:c r="A44" s="1560">
        <x:v>46303</x:v>
      </x:c>
      <x:c r="B44" s="1561"/>
      <x:c r="C44" s="1561"/>
      <x:c r="D44" s="988"/>
      <x:c r="E44" s="1567"/>
      <x:c r="F44" s="1567"/>
      <x:c r="G44" s="1360">
        <x:f t="shared" si="8"/>
        <x:v>0</x:v>
      </x:c>
      <x:c r="H44" s="1565"/>
      <x:c r="I44" s="918"/>
      <x:c r="J44" s="918"/>
      <x:c r="K44" s="984">
        <x:v>46303</x:v>
      </x:c>
      <x:c r="L44" s="1027"/>
      <x:c r="M44" s="1027"/>
      <x:c r="N44" s="1313">
        <x:f t="shared" si="5"/>
        <x:v>0</x:v>
      </x:c>
      <x:c r="O44" s="988"/>
      <x:c r="P44" s="988"/>
      <x:c r="Q44" s="918"/>
      <x:c r="R44" s="918"/>
      <x:c r="S44" s="918"/>
    </x:row>
    <x:row r="45">
      <x:c r="A45" s="1560">
        <x:v>46304</x:v>
      </x:c>
      <x:c r="B45" s="1561"/>
      <x:c r="C45" s="1561"/>
      <x:c r="D45" s="988"/>
      <x:c r="E45" s="1567"/>
      <x:c r="F45" s="1567"/>
      <x:c r="G45" s="1360">
        <x:f t="shared" si="8"/>
        <x:v>0</x:v>
      </x:c>
      <x:c r="H45" s="1565"/>
      <x:c r="I45" s="918"/>
      <x:c r="J45" s="918"/>
      <x:c r="K45" s="984">
        <x:v>46304</x:v>
      </x:c>
      <x:c r="L45" s="1027"/>
      <x:c r="M45" s="1027"/>
      <x:c r="N45" s="1313">
        <x:f t="shared" si="5"/>
        <x:v>0</x:v>
      </x:c>
      <x:c r="O45" s="988"/>
      <x:c r="P45" s="988"/>
      <x:c r="Q45" s="918"/>
      <x:c r="R45" s="918"/>
      <x:c r="S45" s="1144" t="n">
        <x:f>6.4+12</x:f>
        <x:v>18.4</x:v>
      </x:c>
    </x:row>
    <x:row r="46">
      <x:c r="A46" s="1560">
        <x:v>46305</x:v>
      </x:c>
      <x:c r="B46" s="1561"/>
      <x:c r="C46" s="1561"/>
      <x:c r="D46" s="988"/>
      <x:c r="E46" s="1567"/>
      <x:c r="F46" s="1567"/>
      <x:c r="G46" s="1360" t="n">
        <x:f>(F46-E46)*1440</x:f>
        <x:v>0</x:v>
      </x:c>
      <x:c r="H46" s="1565"/>
      <x:c r="I46" s="918"/>
      <x:c r="J46" s="918"/>
      <x:c r="K46" s="984">
        <x:v>46305</x:v>
      </x:c>
      <x:c r="L46" s="1027"/>
      <x:c r="M46" s="1027"/>
      <x:c r="N46" s="1313">
        <x:f t="shared" si="5"/>
        <x:v>0</x:v>
      </x:c>
      <x:c r="O46" s="988"/>
      <x:c r="P46" s="988"/>
      <x:c r="Q46" s="918"/>
      <x:c r="R46" s="918"/>
      <x:c r="S46" s="918"/>
    </x:row>
    <x:row r="47">
      <x:c r="A47" s="1560">
        <x:v>46306</x:v>
      </x:c>
      <x:c r="B47" s="1561"/>
      <x:c r="C47" s="1561"/>
      <x:c r="D47" s="988"/>
      <x:c r="E47" s="1567"/>
      <x:c r="F47" s="1567"/>
      <x:c r="G47" s="1360" t="n">
        <x:f t="shared" ref="G47:G51" si="9">(F47-E47)*1440</x:f>
        <x:v>0</x:v>
      </x:c>
      <x:c r="H47" s="1565"/>
      <x:c r="I47" s="918"/>
      <x:c r="J47" s="918"/>
      <x:c r="K47" s="984">
        <x:v>46306</x:v>
      </x:c>
      <x:c r="L47" s="1027"/>
      <x:c r="M47" s="1027"/>
      <x:c r="N47" s="1313">
        <x:f t="shared" si="5"/>
        <x:v>0</x:v>
      </x:c>
      <x:c r="O47" s="988"/>
      <x:c r="P47" s="988"/>
      <x:c r="Q47" s="918"/>
      <x:c r="R47" s="918"/>
      <x:c r="S47" s="918"/>
    </x:row>
    <x:row r="48">
      <x:c r="A48" s="1560">
        <x:v>46307</x:v>
      </x:c>
      <x:c r="B48" s="1561"/>
      <x:c r="C48" s="1561"/>
      <x:c r="D48" s="988"/>
      <x:c r="E48" s="1567"/>
      <x:c r="F48" s="1567"/>
      <x:c r="G48" s="1360">
        <x:f t="shared" si="9"/>
        <x:v>0</x:v>
      </x:c>
      <x:c r="H48" s="1565"/>
      <x:c r="I48" s="918"/>
      <x:c r="J48" s="918"/>
      <x:c r="K48" s="984">
        <x:v>46307</x:v>
      </x:c>
      <x:c r="L48" s="1027"/>
      <x:c r="M48" s="1027"/>
      <x:c r="N48" s="1313">
        <x:f t="shared" si="5"/>
        <x:v>0</x:v>
      </x:c>
      <x:c r="O48" s="988"/>
      <x:c r="P48" s="988"/>
      <x:c r="Q48" s="918"/>
      <x:c r="R48" s="918"/>
      <x:c r="S48" s="918"/>
    </x:row>
    <x:row r="49">
      <x:c r="A49" s="1560">
        <x:v>46308</x:v>
      </x:c>
      <x:c r="B49" s="1561"/>
      <x:c r="C49" s="1561"/>
      <x:c r="D49" s="988"/>
      <x:c r="E49" s="1567"/>
      <x:c r="F49" s="1567"/>
      <x:c r="G49" s="1360">
        <x:f t="shared" si="9"/>
        <x:v>0</x:v>
      </x:c>
      <x:c r="H49" s="1565"/>
      <x:c r="I49" s="918"/>
      <x:c r="J49" s="918"/>
      <x:c r="K49" s="984">
        <x:v>46308</x:v>
      </x:c>
      <x:c r="L49" s="1027"/>
      <x:c r="M49" s="1027"/>
      <x:c r="N49" s="1313">
        <x:f t="shared" si="5"/>
        <x:v>0</x:v>
      </x:c>
      <x:c r="O49" s="988"/>
      <x:c r="P49" s="988"/>
      <x:c r="Q49" s="918"/>
      <x:c r="R49" s="918"/>
      <x:c r="S49" s="918"/>
    </x:row>
    <x:row r="50">
      <x:c r="A50" s="1560">
        <x:v>46309</x:v>
      </x:c>
      <x:c r="B50" s="1561"/>
      <x:c r="C50" s="1561"/>
      <x:c r="D50" s="988"/>
      <x:c r="E50" s="1567"/>
      <x:c r="F50" s="1567"/>
      <x:c r="G50" s="1360">
        <x:f t="shared" si="9"/>
        <x:v>0</x:v>
      </x:c>
      <x:c r="H50" s="1565"/>
      <x:c r="I50" s="918"/>
      <x:c r="J50" s="918"/>
      <x:c r="K50" s="984">
        <x:v>46309</x:v>
      </x:c>
      <x:c r="L50" s="1027"/>
      <x:c r="M50" s="1027"/>
      <x:c r="N50" s="1313">
        <x:f t="shared" si="5"/>
        <x:v>0</x:v>
      </x:c>
      <x:c r="O50" s="988"/>
      <x:c r="P50" s="988"/>
      <x:c r="Q50" s="918"/>
      <x:c r="R50" s="918"/>
      <x:c r="S50" s="1144" t="n">
        <x:f>8*24</x:f>
        <x:v>192</x:v>
      </x:c>
    </x:row>
    <x:row r="51">
      <x:c r="A51" s="1560">
        <x:v>46310</x:v>
      </x:c>
      <x:c r="B51" s="1561"/>
      <x:c r="C51" s="1561"/>
      <x:c r="D51" s="988"/>
      <x:c r="E51" s="1567"/>
      <x:c r="F51" s="1567"/>
      <x:c r="G51" s="1360">
        <x:f t="shared" si="9"/>
        <x:v>0</x:v>
      </x:c>
      <x:c r="H51" s="1565"/>
      <x:c r="I51" s="918"/>
      <x:c r="J51" s="918"/>
      <x:c r="K51" s="984">
        <x:v>46310</x:v>
      </x:c>
      <x:c r="L51" s="1027"/>
      <x:c r="M51" s="1027"/>
      <x:c r="N51" s="1313">
        <x:f t="shared" si="5"/>
        <x:v>0</x:v>
      </x:c>
      <x:c r="O51" s="988"/>
      <x:c r="P51" s="988"/>
      <x:c r="Q51" s="918"/>
      <x:c r="R51" s="918"/>
      <x:c r="S51" s="918"/>
    </x:row>
    <x:row r="52">
      <x:c r="A52" s="1560">
        <x:v>46311</x:v>
      </x:c>
      <x:c r="B52" s="1561"/>
      <x:c r="C52" s="1561"/>
      <x:c r="D52" s="988"/>
      <x:c r="E52" s="1567"/>
      <x:c r="F52" s="1567"/>
      <x:c r="G52" s="1360" t="n">
        <x:f t="shared" ref="G52:G63" si="10">(F52-E52)*1440</x:f>
        <x:v>0</x:v>
      </x:c>
      <x:c r="H52" s="1565"/>
      <x:c r="I52" s="918"/>
      <x:c r="J52" s="918"/>
      <x:c r="K52" s="984">
        <x:v>46311</x:v>
      </x:c>
      <x:c r="L52" s="1027"/>
      <x:c r="M52" s="1027"/>
      <x:c r="N52" s="1313">
        <x:f t="shared" si="5"/>
        <x:v>0</x:v>
      </x:c>
      <x:c r="O52" s="988"/>
      <x:c r="P52" s="988"/>
      <x:c r="Q52" s="918"/>
      <x:c r="R52" s="918"/>
      <x:c r="S52" s="918"/>
    </x:row>
    <x:row r="53">
      <x:c r="A53" s="1560">
        <x:v>46312</x:v>
      </x:c>
      <x:c r="B53" s="1561"/>
      <x:c r="C53" s="1561"/>
      <x:c r="D53" s="988"/>
      <x:c r="E53" s="1567"/>
      <x:c r="F53" s="1567"/>
      <x:c r="G53" s="1360">
        <x:f t="shared" si="10"/>
        <x:v>0</x:v>
      </x:c>
      <x:c r="H53" s="1565"/>
      <x:c r="I53" s="918"/>
      <x:c r="J53" s="918"/>
      <x:c r="K53" s="984">
        <x:v>46312</x:v>
      </x:c>
      <x:c r="L53" s="1027"/>
      <x:c r="M53" s="1027"/>
      <x:c r="N53" s="1313">
        <x:f t="shared" si="5"/>
        <x:v>0</x:v>
      </x:c>
      <x:c r="O53" s="988"/>
      <x:c r="P53" s="988"/>
      <x:c r="Q53" s="918"/>
      <x:c r="R53" s="918"/>
      <x:c r="S53" s="918"/>
    </x:row>
    <x:row r="54">
      <x:c r="A54" s="1560">
        <x:v>46313</x:v>
      </x:c>
      <x:c r="B54" s="1561"/>
      <x:c r="C54" s="1561"/>
      <x:c r="D54" s="988"/>
      <x:c r="E54" s="1567"/>
      <x:c r="F54" s="1567"/>
      <x:c r="G54" s="1360">
        <x:f t="shared" si="10"/>
        <x:v>0</x:v>
      </x:c>
      <x:c r="H54" s="1565"/>
      <x:c r="I54" s="918"/>
      <x:c r="J54" s="918"/>
      <x:c r="K54" s="984">
        <x:v>46313</x:v>
      </x:c>
      <x:c r="L54" s="1027"/>
      <x:c r="M54" s="1027"/>
      <x:c r="N54" s="1313">
        <x:f t="shared" si="5"/>
        <x:v>0</x:v>
      </x:c>
      <x:c r="O54" s="988"/>
      <x:c r="P54" s="988"/>
      <x:c r="Q54" s="918"/>
      <x:c r="R54" s="918"/>
      <x:c r="S54" s="918"/>
    </x:row>
    <x:row r="55">
      <x:c r="A55" s="1560">
        <x:v>46314</x:v>
      </x:c>
      <x:c r="B55" s="1561"/>
      <x:c r="C55" s="1561"/>
      <x:c r="D55" s="988"/>
      <x:c r="E55" s="1567"/>
      <x:c r="F55" s="1567"/>
      <x:c r="G55" s="1360">
        <x:f t="shared" si="10"/>
        <x:v>0</x:v>
      </x:c>
      <x:c r="H55" s="1565"/>
      <x:c r="I55" s="918"/>
      <x:c r="J55" s="918"/>
      <x:c r="K55" s="984">
        <x:v>46314</x:v>
      </x:c>
      <x:c r="L55" s="1027"/>
      <x:c r="M55" s="1027"/>
      <x:c r="N55" s="1313">
        <x:f t="shared" si="5"/>
        <x:v>0</x:v>
      </x:c>
      <x:c r="O55" s="988"/>
      <x:c r="P55" s="988"/>
      <x:c r="Q55" s="918"/>
      <x:c r="R55" s="918"/>
      <x:c r="S55" s="918"/>
    </x:row>
    <x:row r="56">
      <x:c r="A56" s="1560">
        <x:v>46315</x:v>
      </x:c>
      <x:c r="B56" s="1561"/>
      <x:c r="C56" s="1561"/>
      <x:c r="D56" s="988"/>
      <x:c r="E56" s="1567"/>
      <x:c r="F56" s="1567"/>
      <x:c r="G56" s="1360">
        <x:f t="shared" si="10"/>
        <x:v>0</x:v>
      </x:c>
      <x:c r="H56" s="1565"/>
      <x:c r="I56" s="918"/>
      <x:c r="J56" s="918"/>
      <x:c r="K56" s="984">
        <x:v>46315</x:v>
      </x:c>
      <x:c r="L56" s="1027"/>
      <x:c r="M56" s="1027"/>
      <x:c r="N56" s="1313">
        <x:f t="shared" si="5"/>
        <x:v>0</x:v>
      </x:c>
      <x:c r="O56" s="988"/>
      <x:c r="P56" s="988"/>
      <x:c r="Q56" s="918"/>
      <x:c r="R56" s="918"/>
      <x:c r="S56" s="918"/>
    </x:row>
    <x:row r="57">
      <x:c r="A57" s="1560">
        <x:v>46316</x:v>
      </x:c>
      <x:c r="B57" s="1561"/>
      <x:c r="C57" s="1561"/>
      <x:c r="D57" s="988"/>
      <x:c r="E57" s="1567"/>
      <x:c r="F57" s="1567"/>
      <x:c r="G57" s="1360">
        <x:f t="shared" si="10"/>
        <x:v>0</x:v>
      </x:c>
      <x:c r="H57" s="1565"/>
      <x:c r="I57" s="918"/>
      <x:c r="J57" s="918"/>
      <x:c r="K57" s="984">
        <x:v>46316</x:v>
      </x:c>
      <x:c r="L57" s="1027"/>
      <x:c r="M57" s="1027"/>
      <x:c r="N57" s="1313">
        <x:f t="shared" si="5"/>
        <x:v>0</x:v>
      </x:c>
      <x:c r="O57" s="988"/>
      <x:c r="P57" s="988"/>
      <x:c r="Q57" s="918"/>
      <x:c r="R57" s="918"/>
      <x:c r="S57" s="918"/>
    </x:row>
    <x:row r="58">
      <x:c r="A58" s="1560">
        <x:v>46317</x:v>
      </x:c>
      <x:c r="B58" s="1561"/>
      <x:c r="C58" s="1561"/>
      <x:c r="D58" s="988"/>
      <x:c r="E58" s="1567"/>
      <x:c r="F58" s="1567"/>
      <x:c r="G58" s="1360">
        <x:f t="shared" si="10"/>
        <x:v>0</x:v>
      </x:c>
      <x:c r="H58" s="1565"/>
      <x:c r="I58" s="918"/>
      <x:c r="J58" s="918"/>
      <x:c r="K58" s="984"/>
      <x:c r="L58" s="1585" t="n">
        <x:f>SUM(L5:L28)</x:f>
        <x:v>3692</x:v>
      </x:c>
      <x:c r="M58" s="1585" t="n">
        <x:f>SUM(M5:M28)</x:f>
        <x:v>490.4666666666667</x:v>
      </x:c>
      <x:c r="N58" s="1586" t="n">
        <x:f>AVERAGE(N5:N28)</x:f>
        <x:v>0.8885265700483091</x:v>
      </x:c>
      <x:c r="O58" s="1027" t="n">
        <x:f>SUM(O5:O57)</x:f>
        <x:v>61.533333333333324</x:v>
      </x:c>
      <x:c r="P58" s="988"/>
      <x:c r="Q58" s="918"/>
      <x:c r="R58" s="918"/>
      <x:c r="S58" s="918"/>
    </x:row>
    <x:row r="59">
      <x:c r="A59" s="1560">
        <x:v>46318</x:v>
      </x:c>
      <x:c r="B59" s="1561"/>
      <x:c r="C59" s="1561"/>
      <x:c r="D59" s="988"/>
      <x:c r="E59" s="1567"/>
      <x:c r="F59" s="1567"/>
      <x:c r="G59" s="1360">
        <x:f t="shared" si="10"/>
        <x:v>0</x:v>
      </x:c>
      <x:c r="H59" s="1565"/>
      <x:c r="I59" s="918"/>
      <x:c r="J59" s="918"/>
      <x:c r="K59" s="984"/>
      <x:c r="L59" s="1587" t="n">
        <x:f>L58/60</x:f>
        <x:v>61.53333333333333</x:v>
      </x:c>
      <x:c r="M59" s="1295" t="n">
        <x:f>M58/24</x:f>
        <x:v>20.436111111111114</x:v>
      </x:c>
      <x:c r="N59" s="1155"/>
      <x:c r="O59" s="1294" t="n">
        <x:f>O58/24</x:f>
        <x:v>2.5638888888888887</x:v>
      </x:c>
      <x:c r="P59" s="918"/>
      <x:c r="Q59" s="918"/>
      <x:c r="R59" s="918"/>
      <x:c r="S59" s="918"/>
    </x:row>
    <x:row r="60">
      <x:c r="A60" s="1560">
        <x:v>46319</x:v>
      </x:c>
      <x:c r="B60" s="1561"/>
      <x:c r="C60" s="1561"/>
      <x:c r="D60" s="988"/>
      <x:c r="E60" s="1567"/>
      <x:c r="F60" s="1567"/>
      <x:c r="G60" s="1360">
        <x:f t="shared" si="10"/>
        <x:v>0</x:v>
      </x:c>
      <x:c r="H60" s="1565"/>
      <x:c r="I60" s="918"/>
      <x:c r="J60" s="918"/>
      <x:c r="K60" s="918"/>
      <x:c r="L60" s="918"/>
      <x:c r="M60" s="1295" t="n">
        <x:f>M59+O59</x:f>
        <x:v>23.000000000000004</x:v>
      </x:c>
      <x:c r="N60" s="918"/>
      <x:c r="O60" s="918"/>
      <x:c r="P60" s="918"/>
      <x:c r="Q60" s="918"/>
      <x:c r="R60" s="918"/>
      <x:c r="S60" s="918"/>
    </x:row>
    <x:row r="61">
      <x:c r="A61" s="1560">
        <x:v>46320</x:v>
      </x:c>
      <x:c r="B61" s="1561"/>
      <x:c r="C61" s="1561"/>
      <x:c r="D61" s="988"/>
      <x:c r="E61" s="1567"/>
      <x:c r="F61" s="1567"/>
      <x:c r="G61" s="1360">
        <x:f t="shared" si="10"/>
        <x:v>0</x:v>
      </x:c>
      <x:c r="H61" s="1565"/>
      <x:c r="I61" s="918"/>
      <x:c r="J61" s="918"/>
      <x:c r="K61" s="918"/>
      <x:c r="L61" s="918"/>
      <x:c r="M61" s="918"/>
      <x:c r="N61" s="1294" t="n">
        <x:f>'Au Cal Leaching Tank'!K61/238</x:f>
        <x:v>4.091858193277311</x:v>
      </x:c>
      <x:c r="O61" s="918"/>
      <x:c r="P61" s="918"/>
      <x:c r="Q61" s="918"/>
      <x:c r="R61" s="918"/>
      <x:c r="S61" s="918"/>
    </x:row>
    <x:row r="62">
      <x:c r="A62" s="1560">
        <x:v>46321</x:v>
      </x:c>
      <x:c r="B62" s="1561"/>
      <x:c r="C62" s="1561"/>
      <x:c r="D62" s="988"/>
      <x:c r="E62" s="1567"/>
      <x:c r="F62" s="1567"/>
      <x:c r="G62" s="1360">
        <x:f t="shared" si="10"/>
        <x:v>0</x:v>
      </x:c>
      <x:c r="H62" s="1565"/>
      <x:c r="I62" s="918"/>
      <x:c r="J62" s="918"/>
      <x:c r="K62" s="918"/>
      <x:c r="L62" s="918"/>
      <x:c r="M62" s="918"/>
      <x:c r="N62" s="1144" t="n">
        <x:f>N61*234</x:f>
        <x:v>957.4948172268907</x:v>
      </x:c>
      <x:c r="O62" s="918"/>
      <x:c r="P62" s="918"/>
      <x:c r="Q62" s="918"/>
      <x:c r="R62" s="918"/>
      <x:c r="S62" s="918"/>
    </x:row>
    <x:row r="63">
      <x:c r="A63" s="1560">
        <x:v>46322</x:v>
      </x:c>
      <x:c r="B63" s="1561"/>
      <x:c r="C63" s="1561"/>
      <x:c r="D63" s="988"/>
      <x:c r="E63" s="1567"/>
      <x:c r="F63" s="1567"/>
      <x:c r="G63" s="1360">
        <x:f t="shared" si="10"/>
        <x:v>0</x:v>
      </x:c>
      <x:c r="H63" s="1565"/>
      <x:c r="I63" s="918"/>
      <x:c r="J63" s="918"/>
      <x:c r="K63" s="918"/>
      <x:c r="L63" s="918"/>
      <x:c r="M63" s="918"/>
      <x:c r="N63" s="918"/>
      <x:c r="O63" s="918"/>
      <x:c r="P63" s="918"/>
      <x:c r="Q63" s="918"/>
      <x:c r="R63" s="918"/>
      <x:c r="S63" s="918"/>
    </x:row>
    <x:row r="66">
      <x:c r="M66" s="38"/>
    </x:row>
  </x:sheetData>
  <x:mergeCells>
    <x:mergeCell ref="A49:B49"/>
    <x:mergeCell ref="A50:B50"/>
    <x:mergeCell ref="A51:B51"/>
    <x:mergeCell ref="A13:B13"/>
    <x:mergeCell ref="A14:B14"/>
    <x:mergeCell ref="A46:B46"/>
    <x:mergeCell ref="A47:B47"/>
    <x:mergeCell ref="A48:B48"/>
    <x:mergeCell ref="A33:B33"/>
    <x:mergeCell ref="A34:B34"/>
    <x:mergeCell ref="A23:B23"/>
    <x:mergeCell ref="A24:B24"/>
    <x:mergeCell ref="A25:B25"/>
    <x:mergeCell ref="A26:B26"/>
    <x:mergeCell ref="A27:B27"/>
    <x:mergeCell ref="A28:B28"/>
    <x:mergeCell ref="A3:H3"/>
    <x:mergeCell ref="A5:B5"/>
    <x:mergeCell ref="A6:B6"/>
    <x:mergeCell ref="A7:B7"/>
    <x:mergeCell ref="A8:B8"/>
    <x:mergeCell ref="A4:B4"/>
    <x:mergeCell ref="A29:B29"/>
    <x:mergeCell ref="A30:B30"/>
    <x:mergeCell ref="A31:B31"/>
    <x:mergeCell ref="A32:B32"/>
    <x:mergeCell ref="A17:B17"/>
    <x:mergeCell ref="A18:B18"/>
    <x:mergeCell ref="A19:B19"/>
    <x:mergeCell ref="A20:B20"/>
    <x:mergeCell ref="A21:B21"/>
    <x:mergeCell ref="A22:B22"/>
    <x:mergeCell ref="A15:B15"/>
    <x:mergeCell ref="A9:B9"/>
    <x:mergeCell ref="A10:B10"/>
    <x:mergeCell ref="A11:B11"/>
    <x:mergeCell ref="A12:B12"/>
    <x:mergeCell ref="A44:B44"/>
    <x:mergeCell ref="A35:B35"/>
    <x:mergeCell ref="A36:B36"/>
    <x:mergeCell ref="A40:B40"/>
    <x:mergeCell ref="A41:B41"/>
    <x:mergeCell ref="A39:B39"/>
    <x:mergeCell ref="A37:B37"/>
    <x:mergeCell ref="A38:B38"/>
    <x:mergeCell ref="A16:B16"/>
    <x:mergeCell ref="A62:B62"/>
    <x:mergeCell ref="A63:B63"/>
    <x:mergeCell ref="A57:B57"/>
    <x:mergeCell ref="A58:B58"/>
    <x:mergeCell ref="A59:B59"/>
    <x:mergeCell ref="A60:B60"/>
    <x:mergeCell ref="A61:B61"/>
    <x:mergeCell ref="A52:B52"/>
    <x:mergeCell ref="A53:B53"/>
    <x:mergeCell ref="A54:B54"/>
    <x:mergeCell ref="A55:B55"/>
    <x:mergeCell ref="A56:B56"/>
    <x:mergeCell ref="A42:B42"/>
    <x:mergeCell ref="A43:B43"/>
    <x:mergeCell ref="A45:B45"/>
  </x:mergeCells>
  <x:dataValidations count="1">
    <x:dataValidation type="list" allowBlank="1" showInputMessage="1" showErrorMessage="1" sqref="C5:C63">
      <x:formula1>$I$5:$I$6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D8AE4B"/>
  </x:sheetPr>
  <x:sheetViews>
    <x:sheetView showGridLines="0" workbookViewId="0"/>
  </x:sheetViews>
  <x:sheetFormatPr defaultRowHeight="14.399999618530273"/>
  <x:cols>
    <x:col min="1" max="2" width="8.88671875" style="1" customWidth="0"/>
    <x:col min="3" max="3" width="10.5546875" style="1" customWidth="1"/>
    <x:col min="4" max="6" width="8.88671875" style="1" customWidth="0"/>
    <x:col min="7" max="7" width="13.5546875" style="1" customWidth="1"/>
    <x:col min="8" max="9" width="10.44140625" style="1" customWidth="1"/>
    <x:col min="10" max="10" width="8.88671875" style="1" customWidth="0"/>
    <x:col min="11" max="11" width="12.33203125" style="1" customWidth="1"/>
    <x:col min="12" max="14" width="8.88671875" style="1" customWidth="0"/>
    <x:col min="15" max="15" width="12.21875" style="1" customWidth="1"/>
    <x:col min="16" max="16" width="12.88671875" style="1" customWidth="1"/>
    <x:col min="17" max="17" width="10.5546875" style="1" customWidth="1"/>
    <x:col min="18" max="16384" width="8.88671875" style="1" customWidth="0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  <x:c r="S1" s="918"/>
      <x:c r="T1" s="918"/>
    </x:row>
    <x:row r="2">
      <x:c r="A2" s="918"/>
      <x:c r="B2" s="918"/>
      <x:c r="C2" s="918"/>
      <x:c r="D2" s="918"/>
      <x:c r="E2" s="918"/>
      <x:c r="F2" s="918"/>
      <x:c r="G2" s="918"/>
      <x:c r="H2" s="918"/>
      <x:c r="I2" s="918"/>
      <x:c r="J2" s="918"/>
      <x:c r="K2" s="918"/>
      <x:c r="L2" s="918"/>
      <x:c r="M2" s="918"/>
      <x:c r="N2" s="918"/>
      <x:c r="O2" s="918"/>
      <x:c r="P2" s="918"/>
      <x:c r="Q2" s="918"/>
      <x:c r="R2" s="918"/>
      <x:c r="S2" s="918"/>
      <x:c r="T2" s="918"/>
    </x:row>
    <x:row r="3" ht="22" customHeight="1">
      <x:c r="A3" s="918"/>
      <x:c r="B3" s="1697" t="s">
        <x:v>72</x:v>
      </x:c>
      <x:c r="C3" s="1697" t="s">
        <x:v>457</x:v>
      </x:c>
      <x:c r="D3" s="1697" t="s">
        <x:v>179</x:v>
      </x:c>
      <x:c r="E3" s="1697" t="s">
        <x:v>266</x:v>
      </x:c>
      <x:c r="F3" s="1697" t="s">
        <x:v>282</x:v>
      </x:c>
      <x:c r="G3" s="1697" t="s">
        <x:v>458</x:v>
      </x:c>
      <x:c r="H3" s="1697"/>
      <x:c r="I3" s="1697"/>
      <x:c r="J3" s="1697"/>
      <x:c r="K3" s="1697" t="s">
        <x:v>255</x:v>
      </x:c>
      <x:c r="L3" s="1697"/>
      <x:c r="M3" s="1697"/>
      <x:c r="N3" s="1697"/>
      <x:c r="O3" s="1697"/>
      <x:c r="P3" s="1697"/>
      <x:c r="Q3" s="1697"/>
      <x:c r="R3" s="1697"/>
      <x:c r="S3" s="1697"/>
      <x:c r="T3" s="1697"/>
    </x:row>
    <x:row r="4" ht="24" customHeight="1">
      <x:c r="A4" s="918"/>
      <x:c r="B4" s="1791"/>
      <x:c r="C4" s="1791"/>
      <x:c r="D4" s="1791"/>
      <x:c r="E4" s="1791" t="s">
        <x:v>286</x:v>
      </x:c>
      <x:c r="F4" s="1791" t="s">
        <x:v>299</x:v>
      </x:c>
      <x:c r="G4" s="1791" t="s">
        <x:v>296</x:v>
      </x:c>
      <x:c r="H4" s="1791"/>
      <x:c r="I4" s="1791"/>
      <x:c r="J4" s="1791" t="s">
        <x:v>298</x:v>
      </x:c>
      <x:c r="K4" s="1791"/>
      <x:c r="L4" s="1791"/>
      <x:c r="M4" s="1791"/>
      <x:c r="N4" s="1791"/>
      <x:c r="O4" s="1719" t="s">
        <x:v>459</x:v>
      </x:c>
      <x:c r="P4" s="1719" t="s">
        <x:v>255</x:v>
      </x:c>
      <x:c r="Q4" s="2099" t="s">
        <x:v>74</x:v>
      </x:c>
      <x:c r="R4" s="1719" t="s">
        <x:v>307</x:v>
      </x:c>
      <x:c r="S4" s="1719" t="s">
        <x:v>308</x:v>
      </x:c>
      <x:c r="T4" s="1719" t="s">
        <x:v>309</x:v>
      </x:c>
    </x:row>
    <x:row r="5" ht="24" customHeight="1">
      <x:c r="A5" s="918"/>
      <x:c r="B5" s="1719"/>
      <x:c r="C5" s="1719"/>
      <x:c r="D5" s="1719"/>
      <x:c r="E5" s="1719" t="s">
        <x:v>72</x:v>
      </x:c>
      <x:c r="F5" s="1719" t="s">
        <x:v>72</x:v>
      </x:c>
      <x:c r="G5" s="1719" t="s">
        <x:v>307</x:v>
      </x:c>
      <x:c r="H5" s="1719" t="s">
        <x:v>308</x:v>
      </x:c>
      <x:c r="I5" s="1719" t="s">
        <x:v>309</x:v>
      </x:c>
      <x:c r="J5" s="1719" t="s">
        <x:v>307</x:v>
      </x:c>
      <x:c r="K5" s="1021"/>
      <x:c r="L5" s="918"/>
      <x:c r="M5" s="918"/>
      <x:c r="N5" s="918"/>
      <x:c r="O5" s="1018" t="s">
        <x:v>460</x:v>
      </x:c>
      <x:c r="P5" s="1018">
        <x:v>1</x:v>
      </x:c>
      <x:c r="Q5" s="986">
        <x:v>46268</x:v>
      </x:c>
      <x:c r="R5" s="1018">
        <x:v>7.8E-2</x:v>
      </x:c>
      <x:c r="S5" s="1018">
        <x:v>0.6</x:v>
      </x:c>
      <x:c r="T5" s="1018">
        <x:v>9.08</x:v>
      </x:c>
    </x:row>
    <x:row r="6">
      <x:c r="A6" s="918"/>
      <x:c r="B6" s="1018">
        <x:v>1</x:v>
      </x:c>
      <x:c r="C6" s="986">
        <x:v>46268</x:v>
      </x:c>
      <x:c r="D6" s="1018" t="s">
        <x:v>164</x:v>
      </x:c>
      <x:c r="E6" s="1018">
        <x:v>2</x:v>
      </x:c>
      <x:c r="F6" s="1018">
        <x:v>1</x:v>
      </x:c>
      <x:c r="G6" s="1214" t="n">
        <x:f>AVERAGE(R5:R10)</x:f>
        <x:v>0.11299999999999999</x:v>
      </x:c>
      <x:c r="H6" s="1214" t="n">
        <x:f>AVERAGE(S5:S8)</x:f>
        <x:v>0.6174999999999999</x:v>
      </x:c>
      <x:c r="I6" s="1214" t="n">
        <x:f t="shared" ref="I6" si="0">AVERAGE(T5:T10)</x:f>
        <x:v>8.691666666666666</x:v>
      </x:c>
      <x:c r="J6" s="1018">
        <x:v>0.02</x:v>
      </x:c>
      <x:c r="K6" s="1018">
        <x:v>1</x:v>
      </x:c>
      <x:c r="L6" s="918"/>
      <x:c r="M6" s="918"/>
      <x:c r="N6" s="918"/>
      <x:c r="O6" s="1018" t="s">
        <x:v>461</x:v>
      </x:c>
      <x:c r="P6" s="1018">
        <x:v>1</x:v>
      </x:c>
      <x:c r="Q6" s="986">
        <x:v>46268</x:v>
      </x:c>
      <x:c r="R6" s="1018">
        <x:v>0.38</x:v>
      </x:c>
      <x:c r="S6" s="1018">
        <x:v>0.59</x:v>
      </x:c>
      <x:c r="T6" s="1018">
        <x:v>8.7100000000000009</x:v>
      </x:c>
    </x:row>
    <x:row r="7">
      <x:c r="A7" s="918"/>
      <x:c r="B7" s="1018">
        <x:v>2</x:v>
      </x:c>
      <x:c r="C7" s="986">
        <x:v>46269</x:v>
      </x:c>
      <x:c r="D7" s="1018" t="s">
        <x:v>164</x:v>
      </x:c>
      <x:c r="E7" s="1018">
        <x:v>3</x:v>
      </x:c>
      <x:c r="F7" s="1018">
        <x:v>2</x:v>
      </x:c>
      <x:c r="G7" s="1214" t="n">
        <x:f>AVERAGE(R9:R12)</x:f>
        <x:v>0.055749999999999994</x:v>
      </x:c>
      <x:c r="H7" s="1214" t="n">
        <x:f t="shared" ref="H7:I7" si="1">AVERAGE(S9:S12)</x:f>
        <x:v>0.25</x:v>
      </x:c>
      <x:c r="I7" s="1214">
        <x:f t="shared" si="1"/>
        <x:v>8.3524999999999991</x:v>
      </x:c>
      <x:c r="J7" s="1299">
        <x:v>2.9000000000000001E-2</x:v>
      </x:c>
      <x:c r="K7" s="1018">
        <x:v>2</x:v>
      </x:c>
      <x:c r="L7" s="918"/>
      <x:c r="M7" s="918"/>
      <x:c r="N7" s="918"/>
      <x:c r="O7" s="1018" t="s">
        <x:v>462</x:v>
      </x:c>
      <x:c r="P7" s="1018">
        <x:v>1</x:v>
      </x:c>
      <x:c r="Q7" s="986">
        <x:v>46268</x:v>
      </x:c>
      <x:c r="R7" s="1018">
        <x:v>3.7999999999999999E-2</x:v>
      </x:c>
      <x:c r="S7" s="1018">
        <x:v>0.61</x:v>
      </x:c>
      <x:c r="T7" s="1018">
        <x:v>8.8000000000000007</x:v>
      </x:c>
    </x:row>
    <x:row r="8">
      <x:c r="A8" s="918"/>
      <x:c r="B8" s="1018">
        <x:v>3</x:v>
      </x:c>
      <x:c r="C8" s="984"/>
      <x:c r="D8" s="1018"/>
      <x:c r="E8" s="1018"/>
      <x:c r="F8" s="1018"/>
      <x:c r="G8" s="1018"/>
      <x:c r="H8" s="1018"/>
      <x:c r="I8" s="1018"/>
      <x:c r="J8" s="988"/>
      <x:c r="K8" s="1018"/>
      <x:c r="L8" s="918"/>
      <x:c r="M8" s="918"/>
      <x:c r="N8" s="918"/>
      <x:c r="O8" s="1018" t="s">
        <x:v>463</x:v>
      </x:c>
      <x:c r="P8" s="1018">
        <x:v>1</x:v>
      </x:c>
      <x:c r="Q8" s="986">
        <x:v>46268</x:v>
      </x:c>
      <x:c r="R8" s="1018">
        <x:v>6.9000000000000006E-2</x:v>
      </x:c>
      <x:c r="S8" s="1018">
        <x:v>0.67</x:v>
      </x:c>
      <x:c r="T8" s="1018">
        <x:v>9.18</x:v>
      </x:c>
    </x:row>
    <x:row r="9">
      <x:c r="A9" s="918"/>
      <x:c r="B9" s="1018">
        <x:v>4</x:v>
      </x:c>
      <x:c r="C9" s="984"/>
      <x:c r="D9" s="1018"/>
      <x:c r="E9" s="1018"/>
      <x:c r="F9" s="1018"/>
      <x:c r="G9" s="988"/>
      <x:c r="H9" s="988"/>
      <x:c r="I9" s="988"/>
      <x:c r="J9" s="988"/>
      <x:c r="K9" s="1018"/>
      <x:c r="L9" s="918"/>
      <x:c r="M9" s="918"/>
      <x:c r="N9" s="918"/>
      <x:c r="O9" s="1018" t="s">
        <x:v>460</x:v>
      </x:c>
      <x:c r="P9" s="1018">
        <x:v>2</x:v>
      </x:c>
      <x:c r="Q9" s="986">
        <x:v>46269</x:v>
      </x:c>
      <x:c r="R9" s="1018">
        <x:v>3.4000000000000002E-2</x:v>
      </x:c>
      <x:c r="S9" s="1018">
        <x:v>0.26</x:v>
      </x:c>
      <x:c r="T9" s="1018">
        <x:v>8.2100000000000009</x:v>
      </x:c>
    </x:row>
    <x:row r="10">
      <x:c r="A10" s="918"/>
      <x:c r="B10" s="1018">
        <x:v>5</x:v>
      </x:c>
      <x:c r="C10" s="988"/>
      <x:c r="D10" s="988"/>
      <x:c r="E10" s="1018"/>
      <x:c r="F10" s="1018"/>
      <x:c r="G10" s="988"/>
      <x:c r="H10" s="988"/>
      <x:c r="I10" s="988"/>
      <x:c r="J10" s="988"/>
      <x:c r="K10" s="1018"/>
      <x:c r="L10" s="918"/>
      <x:c r="M10" s="918"/>
      <x:c r="N10" s="918"/>
      <x:c r="O10" s="1018" t="s">
        <x:v>461</x:v>
      </x:c>
      <x:c r="P10" s="1018">
        <x:v>2</x:v>
      </x:c>
      <x:c r="Q10" s="986">
        <x:v>46269</x:v>
      </x:c>
      <x:c r="R10" s="1018">
        <x:v>7.9000000000000001E-2</x:v>
      </x:c>
      <x:c r="S10" s="1018">
        <x:v>0.25</x:v>
      </x:c>
      <x:c r="T10" s="1018">
        <x:v>8.17</x:v>
      </x:c>
    </x:row>
    <x:row r="11">
      <x:c r="A11" s="918"/>
      <x:c r="B11" s="1018">
        <x:v>6</x:v>
      </x:c>
      <x:c r="C11" s="988"/>
      <x:c r="D11" s="988"/>
      <x:c r="E11" s="1018"/>
      <x:c r="F11" s="1018"/>
      <x:c r="G11" s="988"/>
      <x:c r="H11" s="988"/>
      <x:c r="I11" s="988"/>
      <x:c r="J11" s="988"/>
      <x:c r="K11" s="1018"/>
      <x:c r="L11" s="918"/>
      <x:c r="M11" s="918"/>
      <x:c r="N11" s="918"/>
      <x:c r="O11" s="1018" t="s">
        <x:v>462</x:v>
      </x:c>
      <x:c r="P11" s="1018">
        <x:v>2</x:v>
      </x:c>
      <x:c r="Q11" s="986">
        <x:v>46269</x:v>
      </x:c>
      <x:c r="R11" s="1018">
        <x:v>3.6999999999999998E-2</x:v>
      </x:c>
      <x:c r="S11" s="1018">
        <x:v>0.25</x:v>
      </x:c>
      <x:c r="T11" s="1018">
        <x:v>8.8699999999999992</x:v>
      </x:c>
    </x:row>
    <x:row r="12">
      <x:c r="A12" s="918"/>
      <x:c r="B12" s="1018">
        <x:v>7</x:v>
      </x:c>
      <x:c r="C12" s="984"/>
      <x:c r="D12" s="988"/>
      <x:c r="E12" s="1018"/>
      <x:c r="F12" s="1018"/>
      <x:c r="G12" s="1334"/>
      <x:c r="H12" s="1334"/>
      <x:c r="I12" s="1334"/>
      <x:c r="J12" s="988"/>
      <x:c r="K12" s="1018"/>
      <x:c r="L12" s="918"/>
      <x:c r="M12" s="918"/>
      <x:c r="N12" s="918"/>
      <x:c r="O12" s="1018" t="s">
        <x:v>463</x:v>
      </x:c>
      <x:c r="P12" s="1018">
        <x:v>2</x:v>
      </x:c>
      <x:c r="Q12" s="986">
        <x:v>46269</x:v>
      </x:c>
      <x:c r="R12" s="1018">
        <x:v>7.2999999999999995E-2</x:v>
      </x:c>
      <x:c r="S12" s="1018">
        <x:v>0.24</x:v>
      </x:c>
      <x:c r="T12" s="1018">
        <x:v>8.16</x:v>
      </x:c>
    </x:row>
    <x:row r="13">
      <x:c r="A13" s="918"/>
      <x:c r="B13" s="1018">
        <x:v>8</x:v>
      </x:c>
      <x:c r="C13" s="984"/>
      <x:c r="D13" s="988"/>
      <x:c r="E13" s="1018"/>
      <x:c r="F13" s="1018"/>
      <x:c r="G13" s="1334"/>
      <x:c r="H13" s="1334"/>
      <x:c r="I13" s="1334"/>
      <x:c r="J13" s="988"/>
      <x:c r="K13" s="1018"/>
      <x:c r="L13" s="918"/>
      <x:c r="M13" s="918"/>
      <x:c r="N13" s="918"/>
      <x:c r="O13" s="1018"/>
      <x:c r="P13" s="1018"/>
      <x:c r="Q13" s="986"/>
      <x:c r="R13" s="1018"/>
      <x:c r="S13" s="1018"/>
      <x:c r="T13" s="1018"/>
    </x:row>
    <x:row r="14">
      <x:c r="A14" s="918"/>
      <x:c r="B14" s="1018">
        <x:v>9</x:v>
      </x:c>
      <x:c r="C14" s="984"/>
      <x:c r="D14" s="988"/>
      <x:c r="E14" s="1018"/>
      <x:c r="F14" s="1018"/>
      <x:c r="G14" s="1334"/>
      <x:c r="H14" s="1334"/>
      <x:c r="I14" s="1334"/>
      <x:c r="J14" s="988"/>
      <x:c r="K14" s="1018"/>
      <x:c r="L14" s="918"/>
      <x:c r="M14" s="918"/>
      <x:c r="N14" s="918"/>
      <x:c r="O14" s="1018"/>
      <x:c r="P14" s="1018"/>
      <x:c r="Q14" s="986"/>
      <x:c r="R14" s="1018"/>
      <x:c r="S14" s="1018"/>
      <x:c r="T14" s="1018"/>
    </x:row>
    <x:row r="15">
      <x:c r="A15" s="918"/>
      <x:c r="B15" s="1018">
        <x:v>10</x:v>
      </x:c>
      <x:c r="C15" s="984"/>
      <x:c r="D15" s="988"/>
      <x:c r="E15" s="1018"/>
      <x:c r="F15" s="1018"/>
      <x:c r="G15" s="1334"/>
      <x:c r="H15" s="1334"/>
      <x:c r="I15" s="1334"/>
      <x:c r="J15" s="988"/>
      <x:c r="K15" s="1018"/>
      <x:c r="L15" s="918"/>
      <x:c r="M15" s="918"/>
      <x:c r="N15" s="918"/>
      <x:c r="O15" s="1018"/>
      <x:c r="P15" s="1018"/>
      <x:c r="Q15" s="986"/>
      <x:c r="R15" s="1018"/>
      <x:c r="S15" s="1018"/>
      <x:c r="T15" s="1018"/>
    </x:row>
    <x:row r="16">
      <x:c r="A16" s="918"/>
      <x:c r="B16" s="1018">
        <x:v>11</x:v>
      </x:c>
      <x:c r="C16" s="984"/>
      <x:c r="D16" s="988"/>
      <x:c r="E16" s="1018"/>
      <x:c r="F16" s="1018"/>
      <x:c r="G16" s="1334"/>
      <x:c r="H16" s="1334"/>
      <x:c r="I16" s="1334"/>
      <x:c r="J16" s="988"/>
      <x:c r="K16" s="1018"/>
      <x:c r="L16" s="918"/>
      <x:c r="M16" s="918"/>
      <x:c r="N16" s="918"/>
      <x:c r="O16" s="1018"/>
      <x:c r="P16" s="1018"/>
      <x:c r="Q16" s="986"/>
      <x:c r="R16" s="1018"/>
      <x:c r="S16" s="1018"/>
      <x:c r="T16" s="1018"/>
    </x:row>
    <x:row r="17">
      <x:c r="A17" s="918"/>
      <x:c r="B17" s="1018">
        <x:v>12</x:v>
      </x:c>
      <x:c r="C17" s="984"/>
      <x:c r="D17" s="988"/>
      <x:c r="E17" s="988"/>
      <x:c r="F17" s="988"/>
      <x:c r="G17" s="988"/>
      <x:c r="H17" s="988"/>
      <x:c r="I17" s="988"/>
      <x:c r="J17" s="988"/>
      <x:c r="K17" s="1018"/>
      <x:c r="L17" s="918"/>
      <x:c r="M17" s="918"/>
      <x:c r="N17" s="918"/>
      <x:c r="O17" s="1018"/>
      <x:c r="P17" s="1018"/>
      <x:c r="Q17" s="986"/>
      <x:c r="R17" s="1018"/>
      <x:c r="S17" s="1018"/>
      <x:c r="T17" s="1018"/>
    </x:row>
    <x:row r="18">
      <x:c r="A18" s="918"/>
      <x:c r="B18" s="1018">
        <x:v>13</x:v>
      </x:c>
      <x:c r="C18" s="984"/>
      <x:c r="D18" s="988"/>
      <x:c r="E18" s="988"/>
      <x:c r="F18" s="988"/>
      <x:c r="G18" s="988"/>
      <x:c r="H18" s="988"/>
      <x:c r="I18" s="988"/>
      <x:c r="J18" s="988"/>
      <x:c r="K18" s="1018"/>
      <x:c r="L18" s="918"/>
      <x:c r="M18" s="918"/>
      <x:c r="N18" s="918"/>
      <x:c r="O18" s="1018"/>
      <x:c r="P18" s="1018"/>
      <x:c r="Q18" s="986"/>
      <x:c r="R18" s="1018"/>
      <x:c r="S18" s="1018"/>
      <x:c r="T18" s="1018"/>
    </x:row>
    <x:row r="19">
      <x:c r="A19" s="918"/>
      <x:c r="B19" s="1018">
        <x:v>14</x:v>
      </x:c>
      <x:c r="C19" s="984"/>
      <x:c r="D19" s="988"/>
      <x:c r="E19" s="988"/>
      <x:c r="F19" s="988"/>
      <x:c r="G19" s="988"/>
      <x:c r="H19" s="988"/>
      <x:c r="I19" s="988"/>
      <x:c r="J19" s="988"/>
      <x:c r="K19" s="1018"/>
      <x:c r="L19" s="918"/>
      <x:c r="M19" s="918"/>
      <x:c r="N19" s="918"/>
      <x:c r="O19" s="1018"/>
      <x:c r="P19" s="1018"/>
      <x:c r="Q19" s="986"/>
      <x:c r="R19" s="1018"/>
      <x:c r="S19" s="1018"/>
      <x:c r="T19" s="1018"/>
    </x:row>
    <x:row r="20">
      <x:c r="A20" s="918"/>
      <x:c r="B20" s="1018">
        <x:v>15</x:v>
      </x:c>
      <x:c r="C20" s="984"/>
      <x:c r="D20" s="988"/>
      <x:c r="E20" s="988"/>
      <x:c r="F20" s="988"/>
      <x:c r="G20" s="988"/>
      <x:c r="H20" s="988"/>
      <x:c r="I20" s="988"/>
      <x:c r="J20" s="988"/>
      <x:c r="K20" s="1018"/>
      <x:c r="L20" s="918"/>
      <x:c r="M20" s="918"/>
      <x:c r="N20" s="918"/>
      <x:c r="O20" s="1018"/>
      <x:c r="P20" s="1018"/>
      <x:c r="Q20" s="986"/>
      <x:c r="R20" s="1018"/>
      <x:c r="S20" s="1018"/>
      <x:c r="T20" s="1018"/>
    </x:row>
    <x:row r="21">
      <x:c r="A21" s="918"/>
      <x:c r="B21" s="1018">
        <x:v>16</x:v>
      </x:c>
      <x:c r="C21" s="988"/>
      <x:c r="D21" s="988"/>
      <x:c r="E21" s="988"/>
      <x:c r="F21" s="988"/>
      <x:c r="G21" s="988"/>
      <x:c r="H21" s="988"/>
      <x:c r="I21" s="988"/>
      <x:c r="J21" s="988"/>
      <x:c r="K21" s="1018"/>
      <x:c r="L21" s="918"/>
      <x:c r="M21" s="918"/>
      <x:c r="N21" s="918"/>
      <x:c r="O21" s="1018"/>
      <x:c r="P21" s="1018"/>
      <x:c r="Q21" s="986"/>
      <x:c r="R21" s="1018"/>
      <x:c r="S21" s="1018"/>
      <x:c r="T21" s="1018"/>
    </x:row>
    <x:row r="22">
      <x:c r="A22" s="918"/>
      <x:c r="B22" s="1018">
        <x:v>17</x:v>
      </x:c>
      <x:c r="C22" s="988"/>
      <x:c r="D22" s="988"/>
      <x:c r="E22" s="988"/>
      <x:c r="F22" s="988"/>
      <x:c r="G22" s="988"/>
      <x:c r="H22" s="988"/>
      <x:c r="I22" s="988"/>
      <x:c r="J22" s="988"/>
      <x:c r="K22" s="1018"/>
      <x:c r="L22" s="918"/>
      <x:c r="M22" s="918"/>
      <x:c r="N22" s="918"/>
      <x:c r="O22" s="1018"/>
      <x:c r="P22" s="1018"/>
      <x:c r="Q22" s="986"/>
      <x:c r="R22" s="1018"/>
      <x:c r="S22" s="1018"/>
      <x:c r="T22" s="1018"/>
    </x:row>
    <x:row r="23">
      <x:c r="A23" s="918"/>
      <x:c r="B23" s="1018">
        <x:v>18</x:v>
      </x:c>
      <x:c r="C23" s="988"/>
      <x:c r="D23" s="988"/>
      <x:c r="E23" s="988"/>
      <x:c r="F23" s="988"/>
      <x:c r="G23" s="988"/>
      <x:c r="H23" s="988"/>
      <x:c r="I23" s="988"/>
      <x:c r="J23" s="988"/>
      <x:c r="K23" s="1018"/>
      <x:c r="L23" s="918"/>
      <x:c r="M23" s="918"/>
      <x:c r="N23" s="918"/>
      <x:c r="O23" s="1018"/>
      <x:c r="P23" s="1018"/>
      <x:c r="Q23" s="986"/>
      <x:c r="R23" s="1018"/>
      <x:c r="S23" s="1018"/>
      <x:c r="T23" s="1018"/>
    </x:row>
    <x:row r="24">
      <x:c r="A24" s="918"/>
      <x:c r="B24" s="1018">
        <x:v>19</x:v>
      </x:c>
      <x:c r="C24" s="988"/>
      <x:c r="D24" s="988"/>
      <x:c r="E24" s="988"/>
      <x:c r="F24" s="988"/>
      <x:c r="G24" s="988"/>
      <x:c r="H24" s="988"/>
      <x:c r="I24" s="988"/>
      <x:c r="J24" s="988"/>
      <x:c r="K24" s="1018"/>
      <x:c r="L24" s="918"/>
      <x:c r="M24" s="918"/>
      <x:c r="N24" s="918"/>
      <x:c r="O24" s="1018"/>
      <x:c r="P24" s="1018"/>
      <x:c r="Q24" s="986"/>
      <x:c r="R24" s="1018"/>
      <x:c r="S24" s="1018"/>
      <x:c r="T24" s="1018"/>
    </x:row>
    <x:row r="25">
      <x:c r="O25" s="16"/>
      <x:c r="P25" s="16"/>
      <x:c r="Q25" s="84"/>
      <x:c r="R25" s="16"/>
      <x:c r="S25" s="16"/>
      <x:c r="T25" s="16"/>
    </x:row>
    <x:row r="26">
      <x:c r="O26" s="16"/>
      <x:c r="P26" s="16"/>
      <x:c r="Q26" s="84"/>
      <x:c r="R26" s="16"/>
      <x:c r="S26" s="16"/>
      <x:c r="T26" s="16"/>
    </x:row>
    <x:row r="27">
      <x:c r="O27" s="16"/>
      <x:c r="P27" s="16"/>
      <x:c r="Q27" s="84"/>
      <x:c r="R27" s="16"/>
      <x:c r="S27" s="16"/>
      <x:c r="T27" s="16"/>
    </x:row>
    <x:row r="28">
      <x:c r="O28" s="16"/>
      <x:c r="P28" s="16"/>
      <x:c r="Q28" s="84"/>
      <x:c r="R28" s="16"/>
      <x:c r="S28" s="16"/>
      <x:c r="T28" s="16"/>
    </x:row>
    <x:row r="29">
      <x:c r="O29" s="16"/>
      <x:c r="P29" s="16"/>
      <x:c r="Q29" s="84"/>
      <x:c r="R29" s="16"/>
      <x:c r="S29" s="16"/>
      <x:c r="T29" s="16"/>
    </x:row>
    <x:row r="30">
      <x:c r="O30" s="16"/>
      <x:c r="P30" s="16"/>
      <x:c r="Q30" s="84"/>
      <x:c r="R30" s="16"/>
      <x:c r="S30" s="16"/>
      <x:c r="T30" s="16"/>
    </x:row>
  </x:sheetData>
  <x:mergeCells>
    <x:mergeCell ref="K3:K5"/>
    <x:mergeCell ref="B3:B5"/>
    <x:mergeCell ref="C3:C5"/>
    <x:mergeCell ref="D3:D5"/>
    <x:mergeCell ref="G3:J3"/>
    <x:mergeCell ref="G4:I4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B65E3C"/>
  </x:sheetPr>
  <x:sheetViews>
    <x:sheetView showGridLines="0" workbookViewId="0"/>
  </x:sheetViews>
  <x:sheetFormatPr defaultColWidth="8.77734375" defaultRowHeight="14.399999618530273"/>
  <x:cols>
    <x:col min="1" max="3" width="8.77734375" style="1" customWidth="0"/>
    <x:col min="4" max="4" width="9.77734375" style="1" customWidth="1"/>
    <x:col min="5" max="5" width="10" style="1" customWidth="1"/>
    <x:col min="6" max="6" width="17.44140625" style="1" customWidth="1"/>
    <x:col min="7" max="7" width="42" style="1" hidden="0" customWidth="1"/>
    <x:col min="8" max="9" width="8.77734375" style="1" customWidth="0"/>
    <x:col min="10" max="10" width="10.77734375" style="1" customWidth="1"/>
    <x:col min="11" max="11" width="22.44140625" style="1" customWidth="1"/>
    <x:col min="12" max="12" width="17.21875" style="1" customWidth="1"/>
    <x:col min="13" max="13" width="13.5546875" style="1" customWidth="1"/>
    <x:col min="14" max="16384" width="8.77734375" style="1" customWidth="0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</x:row>
    <x:row r="2">
      <x:c r="A2" s="918"/>
      <x:c r="B2" s="918"/>
      <x:c r="C2" s="918"/>
      <x:c r="D2" s="918"/>
      <x:c r="E2" s="918"/>
      <x:c r="F2" s="918"/>
      <x:c r="G2" s="918"/>
      <x:c r="H2" s="918"/>
      <x:c r="I2" s="1144">
        <x:f>60*24</x:f>
        <x:v>1440</x:v>
      </x:c>
      <x:c r="J2" s="918"/>
      <x:c r="K2" s="918"/>
      <x:c r="L2" s="918"/>
      <x:c r="M2" s="918"/>
      <x:c r="N2" s="918"/>
      <x:c r="O2" s="918"/>
      <x:c r="P2" s="918"/>
      <x:c r="Q2" s="918"/>
      <x:c r="R2" s="918"/>
    </x:row>
    <x:row r="3" ht="22" customHeight="1">
      <x:c r="A3" s="1697" t="s">
        <x:v>464</x:v>
      </x:c>
      <x:c r="B3" s="1697"/>
      <x:c r="C3" s="1697"/>
      <x:c r="D3" s="1697"/>
      <x:c r="E3" s="1697"/>
      <x:c r="F3" s="1697"/>
      <x:c r="G3" s="1697"/>
      <x:c r="H3" s="1697"/>
      <x:c r="I3" s="1697">
        <x:f>I2/2</x:f>
        <x:v>720</x:v>
      </x:c>
      <x:c r="J3" s="1697"/>
      <x:c r="K3" s="1697"/>
      <x:c r="L3" s="1697"/>
      <x:c r="M3" s="1697"/>
      <x:c r="N3" s="1697"/>
      <x:c r="O3" s="1697"/>
      <x:c r="P3" s="1697"/>
      <x:c r="Q3" s="1697"/>
      <x:c r="R3" s="1697"/>
    </x:row>
    <x:row r="4" ht="24" customHeight="1">
      <x:c r="A4" s="1719" t="s">
        <x:v>74</x:v>
      </x:c>
      <x:c r="B4" s="1719"/>
      <x:c r="C4" s="1719" t="s">
        <x:v>143</x:v>
      </x:c>
      <x:c r="D4" s="1719" t="s">
        <x:v>414</x:v>
      </x:c>
      <x:c r="E4" s="1719" t="s">
        <x:v>415</x:v>
      </x:c>
      <x:c r="F4" s="1719" t="s">
        <x:v>416</x:v>
      </x:c>
      <x:c r="G4" s="1719" t="s">
        <x:v>417</x:v>
      </x:c>
      <x:c r="H4" s="918"/>
      <x:c r="I4" s="918"/>
      <x:c r="J4" s="1719" t="s">
        <x:v>74</x:v>
      </x:c>
      <x:c r="K4" s="1719" t="s">
        <x:v>418</x:v>
      </x:c>
      <x:c r="L4" s="1719" t="s">
        <x:v>441</x:v>
      </x:c>
      <x:c r="M4" s="1719" t="s">
        <x:v>442</x:v>
      </x:c>
      <x:c r="N4" s="1719" t="s">
        <x:v>465</x:v>
      </x:c>
      <x:c r="O4" s="918"/>
      <x:c r="P4" s="918"/>
      <x:c r="Q4" s="918"/>
      <x:c r="R4" s="918"/>
    </x:row>
    <x:row r="5">
      <x:c r="A5" s="1560">
        <x:v>46268</x:v>
      </x:c>
      <x:c r="B5" s="1561"/>
      <x:c r="C5" s="1521" t="s">
        <x:v>199</x:v>
      </x:c>
      <x:c r="D5" s="1562">
        <x:v>6.9444444444444447E-4</x:v>
      </x:c>
      <x:c r="E5" s="1562">
        <x:v>0.44444444444444442</x:v>
      </x:c>
      <x:c r="F5" s="1360">
        <x:f>(E5-D5)*720</x:f>
        <x:v>319.5</x:v>
      </x:c>
      <x:c r="G5" s="2079" t="s">
        <x:v>466</x:v>
      </x:c>
      <x:c r="H5" s="918"/>
      <x:c r="I5" s="918"/>
      <x:c r="J5" s="984">
        <x:v>46142</x:v>
      </x:c>
      <x:c r="K5" s="1027">
        <x:f>F5</x:f>
        <x:v>319.5</x:v>
      </x:c>
      <x:c r="L5" s="1027">
        <x:f>(720-K5)/60</x:f>
        <x:v>6.6749999999999998</x:v>
      </x:c>
      <x:c r="M5" s="1313">
        <x:f>L5/12</x:f>
        <x:v>0.55625000000000002</x:v>
      </x:c>
      <x:c r="N5" s="1144" t="s">
        <x:v>467</x:v>
      </x:c>
      <x:c r="O5" s="918"/>
      <x:c r="P5" s="918"/>
      <x:c r="Q5" s="918"/>
      <x:c r="R5" s="918"/>
    </x:row>
    <x:row r="6">
      <x:c r="A6" s="1560">
        <x:v>46269</x:v>
      </x:c>
      <x:c r="B6" s="1561"/>
      <x:c r="C6" s="988"/>
      <x:c r="D6" s="1562">
        <x:v>6.9444444444444447E-4</x:v>
      </x:c>
      <x:c r="E6" s="1562">
        <x:v>2.9166666666666667E-2</x:v>
      </x:c>
      <x:c r="F6" s="1360">
        <x:f>(E6-D6)*720</x:f>
        <x:v>20.5</x:v>
      </x:c>
      <x:c r="G6" s="1208" t="s">
        <x:v>468</x:v>
      </x:c>
      <x:c r="H6" s="918"/>
      <x:c r="I6" s="918"/>
      <x:c r="J6" s="984">
        <x:v>46143</x:v>
      </x:c>
      <x:c r="K6" s="1027">
        <x:f t="shared" ref="K6:K32" si="0">F6</x:f>
        <x:v>20.5</x:v>
      </x:c>
      <x:c r="L6" s="1027">
        <x:f>(720-K6)/60</x:f>
        <x:v>11.658333333333333</x:v>
      </x:c>
      <x:c r="M6" s="1313">
        <x:f>L6/12</x:f>
        <x:v>0.97152777777777777</x:v>
      </x:c>
      <x:c r="N6" s="918"/>
      <x:c r="O6" s="918"/>
      <x:c r="P6" s="918"/>
      <x:c r="Q6" s="918"/>
      <x:c r="R6" s="918"/>
    </x:row>
    <x:row r="7">
      <x:c r="A7" s="1560">
        <x:v>46270</x:v>
      </x:c>
      <x:c r="B7" s="1561"/>
      <x:c r="C7" s="988"/>
      <x:c r="D7" s="1562"/>
      <x:c r="E7" s="1562"/>
      <x:c r="F7" s="1360"/>
      <x:c r="G7" s="1208"/>
      <x:c r="H7" s="918"/>
      <x:c r="I7" s="918"/>
      <x:c r="J7" s="984">
        <x:v>46144</x:v>
      </x:c>
      <x:c r="K7" s="988">
        <x:f t="shared" si="0"/>
        <x:v>0</x:v>
      </x:c>
      <x:c r="L7" s="1027">
        <x:f t="shared" ref="L7:L37" si="1">(1440-K7)/60</x:f>
        <x:v>24</x:v>
      </x:c>
      <x:c r="M7" s="1313">
        <x:f t="shared" ref="M7:M32" si="2">L7/24</x:f>
        <x:v>1</x:v>
      </x:c>
      <x:c r="N7" s="918"/>
      <x:c r="O7" s="918"/>
      <x:c r="P7" s="918"/>
      <x:c r="Q7" s="918"/>
      <x:c r="R7" s="918"/>
    </x:row>
    <x:row r="8">
      <x:c r="A8" s="1560">
        <x:v>46271</x:v>
      </x:c>
      <x:c r="B8" s="1561"/>
      <x:c r="C8" s="988"/>
      <x:c r="D8" s="1562"/>
      <x:c r="E8" s="1562"/>
      <x:c r="F8" s="1360"/>
      <x:c r="G8" s="1208"/>
      <x:c r="H8" s="918"/>
      <x:c r="I8" s="918"/>
      <x:c r="J8" s="984">
        <x:v>46145</x:v>
      </x:c>
      <x:c r="K8" s="988">
        <x:f t="shared" si="0"/>
        <x:v>0</x:v>
      </x:c>
      <x:c r="L8" s="1027">
        <x:f t="shared" si="1"/>
        <x:v>24</x:v>
      </x:c>
      <x:c r="M8" s="1313">
        <x:f t="shared" si="2"/>
        <x:v>1</x:v>
      </x:c>
      <x:c r="N8" s="918"/>
      <x:c r="O8" s="918"/>
      <x:c r="P8" s="918"/>
      <x:c r="Q8" s="918"/>
      <x:c r="R8" s="918"/>
    </x:row>
    <x:row r="9">
      <x:c r="A9" s="1560">
        <x:v>46272</x:v>
      </x:c>
      <x:c r="B9" s="1561"/>
      <x:c r="C9" s="988"/>
      <x:c r="D9" s="1562"/>
      <x:c r="E9" s="1562"/>
      <x:c r="F9" s="1360"/>
      <x:c r="G9" s="1208"/>
      <x:c r="H9" s="918"/>
      <x:c r="I9" s="918"/>
      <x:c r="J9" s="984">
        <x:v>46146</x:v>
      </x:c>
      <x:c r="K9" s="988">
        <x:f t="shared" si="0"/>
        <x:v>0</x:v>
      </x:c>
      <x:c r="L9" s="1027">
        <x:f t="shared" si="1"/>
        <x:v>24</x:v>
      </x:c>
      <x:c r="M9" s="1313">
        <x:f t="shared" si="2"/>
        <x:v>1</x:v>
      </x:c>
      <x:c r="N9" s="918"/>
      <x:c r="O9" s="918"/>
      <x:c r="P9" s="918"/>
      <x:c r="Q9" s="918"/>
      <x:c r="R9" s="918"/>
    </x:row>
    <x:row r="10">
      <x:c r="A10" s="1560">
        <x:v>46273</x:v>
      </x:c>
      <x:c r="B10" s="1561"/>
      <x:c r="C10" s="988"/>
      <x:c r="D10" s="1562"/>
      <x:c r="E10" s="1562"/>
      <x:c r="F10" s="1360"/>
      <x:c r="G10" s="1208"/>
      <x:c r="H10" s="918"/>
      <x:c r="I10" s="918"/>
      <x:c r="J10" s="984">
        <x:v>46147</x:v>
      </x:c>
      <x:c r="K10" s="988">
        <x:f t="shared" si="0"/>
        <x:v>0</x:v>
      </x:c>
      <x:c r="L10" s="1027">
        <x:f t="shared" si="1"/>
        <x:v>24</x:v>
      </x:c>
      <x:c r="M10" s="1313">
        <x:f t="shared" si="2"/>
        <x:v>1</x:v>
      </x:c>
      <x:c r="N10" s="918"/>
      <x:c r="O10" s="918"/>
      <x:c r="P10" s="918"/>
      <x:c r="Q10" s="918"/>
      <x:c r="R10" s="918"/>
    </x:row>
    <x:row r="11">
      <x:c r="A11" s="1560">
        <x:v>46274</x:v>
      </x:c>
      <x:c r="B11" s="1561"/>
      <x:c r="C11" s="988"/>
      <x:c r="D11" s="1562"/>
      <x:c r="E11" s="1562"/>
      <x:c r="F11" s="1360"/>
      <x:c r="G11" s="1208"/>
      <x:c r="H11" s="918"/>
      <x:c r="I11" s="918"/>
      <x:c r="J11" s="984">
        <x:v>46148</x:v>
      </x:c>
      <x:c r="K11" s="988">
        <x:f t="shared" si="0"/>
        <x:v>0</x:v>
      </x:c>
      <x:c r="L11" s="1027">
        <x:f t="shared" si="1"/>
        <x:v>24</x:v>
      </x:c>
      <x:c r="M11" s="1313">
        <x:f t="shared" si="2"/>
        <x:v>1</x:v>
      </x:c>
      <x:c r="N11" s="918"/>
      <x:c r="O11" s="918"/>
      <x:c r="P11" s="918"/>
      <x:c r="Q11" s="918"/>
      <x:c r="R11" s="918"/>
    </x:row>
    <x:row r="12">
      <x:c r="A12" s="1560">
        <x:v>46275</x:v>
      </x:c>
      <x:c r="B12" s="1561"/>
      <x:c r="C12" s="988"/>
      <x:c r="D12" s="1562"/>
      <x:c r="E12" s="1562"/>
      <x:c r="F12" s="1360">
        <x:f t="shared" ref="F12:F44" si="3">(E12-D12)*1440</x:f>
        <x:v>0</x:v>
      </x:c>
      <x:c r="G12" s="1208"/>
      <x:c r="H12" s="918"/>
      <x:c r="I12" s="918"/>
      <x:c r="J12" s="984">
        <x:v>46149</x:v>
      </x:c>
      <x:c r="K12" s="988">
        <x:f t="shared" si="0"/>
        <x:v>0</x:v>
      </x:c>
      <x:c r="L12" s="988">
        <x:f t="shared" si="1"/>
        <x:v>24</x:v>
      </x:c>
      <x:c r="M12" s="1313">
        <x:f t="shared" si="2"/>
        <x:v>1</x:v>
      </x:c>
      <x:c r="N12" s="918"/>
      <x:c r="O12" s="918"/>
      <x:c r="P12" s="918"/>
      <x:c r="Q12" s="918"/>
      <x:c r="R12" s="918"/>
    </x:row>
    <x:row r="13">
      <x:c r="A13" s="1560">
        <x:v>46276</x:v>
      </x:c>
      <x:c r="B13" s="1561"/>
      <x:c r="C13" s="988"/>
      <x:c r="D13" s="1562"/>
      <x:c r="E13" s="1562"/>
      <x:c r="F13" s="1360">
        <x:f t="shared" si="3"/>
        <x:v>0</x:v>
      </x:c>
      <x:c r="G13" s="1208"/>
      <x:c r="H13" s="918"/>
      <x:c r="I13" s="918"/>
      <x:c r="J13" s="984">
        <x:v>46150</x:v>
      </x:c>
      <x:c r="K13" s="988">
        <x:f t="shared" si="0"/>
        <x:v>0</x:v>
      </x:c>
      <x:c r="L13" s="988">
        <x:f t="shared" si="1"/>
        <x:v>24</x:v>
      </x:c>
      <x:c r="M13" s="1313">
        <x:f t="shared" si="2"/>
        <x:v>1</x:v>
      </x:c>
      <x:c r="N13" s="918"/>
      <x:c r="O13" s="918"/>
      <x:c r="P13" s="918"/>
      <x:c r="Q13" s="918"/>
      <x:c r="R13" s="918"/>
    </x:row>
    <x:row r="14">
      <x:c r="A14" s="1560">
        <x:v>46277</x:v>
      </x:c>
      <x:c r="B14" s="1561"/>
      <x:c r="C14" s="988"/>
      <x:c r="D14" s="1562"/>
      <x:c r="E14" s="1562"/>
      <x:c r="F14" s="1360">
        <x:f t="shared" si="3"/>
        <x:v>0</x:v>
      </x:c>
      <x:c r="G14" s="1208"/>
      <x:c r="H14" s="918"/>
      <x:c r="I14" s="918"/>
      <x:c r="J14" s="984">
        <x:v>46151</x:v>
      </x:c>
      <x:c r="K14" s="988">
        <x:f t="shared" si="0"/>
        <x:v>0</x:v>
      </x:c>
      <x:c r="L14" s="988">
        <x:f t="shared" si="1"/>
        <x:v>24</x:v>
      </x:c>
      <x:c r="M14" s="1313">
        <x:f t="shared" si="2"/>
        <x:v>1</x:v>
      </x:c>
      <x:c r="N14" s="918"/>
      <x:c r="O14" s="918"/>
      <x:c r="P14" s="918"/>
      <x:c r="Q14" s="918"/>
      <x:c r="R14" s="918"/>
    </x:row>
    <x:row r="15">
      <x:c r="A15" s="1560">
        <x:v>46278</x:v>
      </x:c>
      <x:c r="B15" s="1561"/>
      <x:c r="C15" s="988"/>
      <x:c r="D15" s="1562"/>
      <x:c r="E15" s="1562"/>
      <x:c r="F15" s="1360">
        <x:f>(E15-D15)*1440</x:f>
        <x:v>0</x:v>
      </x:c>
      <x:c r="G15" s="1208"/>
      <x:c r="H15" s="918"/>
      <x:c r="I15" s="918"/>
      <x:c r="J15" s="984">
        <x:v>46152</x:v>
      </x:c>
      <x:c r="K15" s="988">
        <x:f t="shared" si="0"/>
        <x:v>0</x:v>
      </x:c>
      <x:c r="L15" s="988">
        <x:f t="shared" si="1"/>
        <x:v>24</x:v>
      </x:c>
      <x:c r="M15" s="1313">
        <x:f t="shared" si="2"/>
        <x:v>1</x:v>
      </x:c>
      <x:c r="N15" s="918"/>
      <x:c r="O15" s="918"/>
      <x:c r="P15" s="918"/>
      <x:c r="Q15" s="918"/>
      <x:c r="R15" s="918"/>
    </x:row>
    <x:row r="16">
      <x:c r="A16" s="1560">
        <x:v>46279</x:v>
      </x:c>
      <x:c r="B16" s="1561"/>
      <x:c r="C16" s="988"/>
      <x:c r="D16" s="1562"/>
      <x:c r="E16" s="1562"/>
      <x:c r="F16" s="1360">
        <x:f t="shared" si="3"/>
        <x:v>0</x:v>
      </x:c>
      <x:c r="G16" s="1208"/>
      <x:c r="H16" s="918"/>
      <x:c r="I16" s="918"/>
      <x:c r="J16" s="984">
        <x:v>46153</x:v>
      </x:c>
      <x:c r="K16" s="988">
        <x:f t="shared" si="0"/>
        <x:v>0</x:v>
      </x:c>
      <x:c r="L16" s="988">
        <x:f t="shared" si="1"/>
        <x:v>24</x:v>
      </x:c>
      <x:c r="M16" s="1313">
        <x:f t="shared" si="2"/>
        <x:v>1</x:v>
      </x:c>
      <x:c r="N16" s="918"/>
      <x:c r="O16" s="918"/>
      <x:c r="P16" s="918"/>
      <x:c r="Q16" s="918"/>
      <x:c r="R16" s="918"/>
    </x:row>
    <x:row r="17">
      <x:c r="A17" s="1560">
        <x:v>46280</x:v>
      </x:c>
      <x:c r="B17" s="1561"/>
      <x:c r="C17" s="988"/>
      <x:c r="D17" s="1562"/>
      <x:c r="E17" s="1562"/>
      <x:c r="F17" s="1360">
        <x:f t="shared" si="3"/>
        <x:v>0</x:v>
      </x:c>
      <x:c r="G17" s="1208"/>
      <x:c r="H17" s="918"/>
      <x:c r="I17" s="918"/>
      <x:c r="J17" s="984">
        <x:v>46154</x:v>
      </x:c>
      <x:c r="K17" s="988">
        <x:f t="shared" si="0"/>
        <x:v>0</x:v>
      </x:c>
      <x:c r="L17" s="988">
        <x:f t="shared" si="1"/>
        <x:v>24</x:v>
      </x:c>
      <x:c r="M17" s="1313">
        <x:f t="shared" si="2"/>
        <x:v>1</x:v>
      </x:c>
      <x:c r="N17" s="918"/>
      <x:c r="O17" s="918"/>
      <x:c r="P17" s="918"/>
      <x:c r="Q17" s="918"/>
      <x:c r="R17" s="918"/>
    </x:row>
    <x:row r="18">
      <x:c r="A18" s="1560">
        <x:v>46281</x:v>
      </x:c>
      <x:c r="B18" s="1561"/>
      <x:c r="C18" s="988"/>
      <x:c r="D18" s="1562"/>
      <x:c r="E18" s="1562"/>
      <x:c r="F18" s="1360">
        <x:f t="shared" si="3"/>
        <x:v>0</x:v>
      </x:c>
      <x:c r="G18" s="1208"/>
      <x:c r="H18" s="918"/>
      <x:c r="I18" s="918"/>
      <x:c r="J18" s="984">
        <x:v>46155</x:v>
      </x:c>
      <x:c r="K18" s="988">
        <x:f t="shared" si="0"/>
        <x:v>0</x:v>
      </x:c>
      <x:c r="L18" s="988">
        <x:f t="shared" si="1"/>
        <x:v>24</x:v>
      </x:c>
      <x:c r="M18" s="1313">
        <x:f t="shared" si="2"/>
        <x:v>1</x:v>
      </x:c>
      <x:c r="N18" s="918"/>
      <x:c r="O18" s="918"/>
      <x:c r="P18" s="918"/>
      <x:c r="Q18" s="918"/>
      <x:c r="R18" s="918"/>
    </x:row>
    <x:row r="19">
      <x:c r="A19" s="1560">
        <x:v>46282</x:v>
      </x:c>
      <x:c r="B19" s="1561"/>
      <x:c r="C19" s="988"/>
      <x:c r="D19" s="1562"/>
      <x:c r="E19" s="1562"/>
      <x:c r="F19" s="1360">
        <x:f t="shared" si="3"/>
        <x:v>0</x:v>
      </x:c>
      <x:c r="G19" s="1208"/>
      <x:c r="H19" s="918"/>
      <x:c r="I19" s="918"/>
      <x:c r="J19" s="984">
        <x:v>46156</x:v>
      </x:c>
      <x:c r="K19" s="988">
        <x:f t="shared" si="0"/>
        <x:v>0</x:v>
      </x:c>
      <x:c r="L19" s="988">
        <x:f t="shared" si="1"/>
        <x:v>24</x:v>
      </x:c>
      <x:c r="M19" s="1313">
        <x:f t="shared" si="2"/>
        <x:v>1</x:v>
      </x:c>
      <x:c r="N19" s="918"/>
      <x:c r="O19" s="918"/>
      <x:c r="P19" s="918"/>
      <x:c r="Q19" s="918"/>
      <x:c r="R19" s="918"/>
    </x:row>
    <x:row r="20">
      <x:c r="A20" s="1560">
        <x:v>46283</x:v>
      </x:c>
      <x:c r="B20" s="1561"/>
      <x:c r="C20" s="988"/>
      <x:c r="D20" s="1562"/>
      <x:c r="E20" s="1562"/>
      <x:c r="F20" s="1360">
        <x:f t="shared" si="3"/>
        <x:v>0</x:v>
      </x:c>
      <x:c r="G20" s="1208"/>
      <x:c r="H20" s="918"/>
      <x:c r="I20" s="918"/>
      <x:c r="J20" s="984">
        <x:v>46157</x:v>
      </x:c>
      <x:c r="K20" s="988">
        <x:f t="shared" si="0"/>
        <x:v>0</x:v>
      </x:c>
      <x:c r="L20" s="988">
        <x:f t="shared" si="1"/>
        <x:v>24</x:v>
      </x:c>
      <x:c r="M20" s="1313">
        <x:f t="shared" si="2"/>
        <x:v>1</x:v>
      </x:c>
      <x:c r="N20" s="918"/>
      <x:c r="O20" s="918"/>
      <x:c r="P20" s="918"/>
      <x:c r="Q20" s="918"/>
      <x:c r="R20" s="918"/>
    </x:row>
    <x:row r="21">
      <x:c r="A21" s="1560">
        <x:v>46284</x:v>
      </x:c>
      <x:c r="B21" s="1561"/>
      <x:c r="C21" s="988"/>
      <x:c r="D21" s="1562"/>
      <x:c r="E21" s="1562"/>
      <x:c r="F21" s="1360">
        <x:f t="shared" si="3"/>
        <x:v>0</x:v>
      </x:c>
      <x:c r="G21" s="1208"/>
      <x:c r="H21" s="918"/>
      <x:c r="I21" s="918"/>
      <x:c r="J21" s="984">
        <x:v>46158</x:v>
      </x:c>
      <x:c r="K21" s="988">
        <x:f t="shared" si="0"/>
        <x:v>0</x:v>
      </x:c>
      <x:c r="L21" s="988">
        <x:f t="shared" si="1"/>
        <x:v>24</x:v>
      </x:c>
      <x:c r="M21" s="1313">
        <x:f t="shared" si="2"/>
        <x:v>1</x:v>
      </x:c>
      <x:c r="N21" s="918"/>
      <x:c r="O21" s="918"/>
      <x:c r="P21" s="918"/>
      <x:c r="Q21" s="918"/>
      <x:c r="R21" s="918"/>
    </x:row>
    <x:row r="22">
      <x:c r="A22" s="1560">
        <x:v>46285</x:v>
      </x:c>
      <x:c r="B22" s="1561"/>
      <x:c r="C22" s="988"/>
      <x:c r="D22" s="1562"/>
      <x:c r="E22" s="1562"/>
      <x:c r="F22" s="1360">
        <x:f t="shared" si="3"/>
        <x:v>0</x:v>
      </x:c>
      <x:c r="G22" s="1208"/>
      <x:c r="H22" s="918"/>
      <x:c r="I22" s="918"/>
      <x:c r="J22" s="984">
        <x:v>46159</x:v>
      </x:c>
      <x:c r="K22" s="988">
        <x:f t="shared" si="0"/>
        <x:v>0</x:v>
      </x:c>
      <x:c r="L22" s="988">
        <x:f t="shared" si="1"/>
        <x:v>24</x:v>
      </x:c>
      <x:c r="M22" s="1313">
        <x:f t="shared" si="2"/>
        <x:v>1</x:v>
      </x:c>
      <x:c r="N22" s="918"/>
      <x:c r="O22" s="918"/>
      <x:c r="P22" s="918"/>
      <x:c r="Q22" s="918"/>
      <x:c r="R22" s="918"/>
    </x:row>
    <x:row r="23">
      <x:c r="A23" s="1560">
        <x:v>46286</x:v>
      </x:c>
      <x:c r="B23" s="1561"/>
      <x:c r="C23" s="988"/>
      <x:c r="D23" s="1562"/>
      <x:c r="E23" s="1562"/>
      <x:c r="F23" s="1360">
        <x:f t="shared" si="3"/>
        <x:v>0</x:v>
      </x:c>
      <x:c r="G23" s="1208"/>
      <x:c r="H23" s="918"/>
      <x:c r="I23" s="918"/>
      <x:c r="J23" s="984">
        <x:v>46160</x:v>
      </x:c>
      <x:c r="K23" s="988">
        <x:f t="shared" si="0"/>
        <x:v>0</x:v>
      </x:c>
      <x:c r="L23" s="988">
        <x:f t="shared" si="1"/>
        <x:v>24</x:v>
      </x:c>
      <x:c r="M23" s="1313">
        <x:f t="shared" si="2"/>
        <x:v>1</x:v>
      </x:c>
      <x:c r="N23" s="918"/>
      <x:c r="O23" s="918"/>
      <x:c r="P23" s="918"/>
      <x:c r="Q23" s="918"/>
      <x:c r="R23" s="918"/>
    </x:row>
    <x:row r="24">
      <x:c r="A24" s="1560">
        <x:v>46287</x:v>
      </x:c>
      <x:c r="B24" s="1561"/>
      <x:c r="C24" s="988"/>
      <x:c r="D24" s="1562"/>
      <x:c r="E24" s="1562"/>
      <x:c r="F24" s="1360">
        <x:f t="shared" si="3"/>
        <x:v>0</x:v>
      </x:c>
      <x:c r="G24" s="1208"/>
      <x:c r="H24" s="918"/>
      <x:c r="I24" s="918"/>
      <x:c r="J24" s="984">
        <x:v>46161</x:v>
      </x:c>
      <x:c r="K24" s="988">
        <x:f t="shared" si="0"/>
        <x:v>0</x:v>
      </x:c>
      <x:c r="L24" s="988">
        <x:f t="shared" si="1"/>
        <x:v>24</x:v>
      </x:c>
      <x:c r="M24" s="1313">
        <x:f t="shared" si="2"/>
        <x:v>1</x:v>
      </x:c>
      <x:c r="N24" s="918"/>
      <x:c r="O24" s="918"/>
      <x:c r="P24" s="918"/>
      <x:c r="Q24" s="918"/>
      <x:c r="R24" s="918"/>
    </x:row>
    <x:row r="25">
      <x:c r="A25" s="1560">
        <x:v>46288</x:v>
      </x:c>
      <x:c r="B25" s="1561"/>
      <x:c r="C25" s="988"/>
      <x:c r="D25" s="1562"/>
      <x:c r="E25" s="1562"/>
      <x:c r="F25" s="1360">
        <x:f t="shared" si="3"/>
        <x:v>0</x:v>
      </x:c>
      <x:c r="G25" s="1208"/>
      <x:c r="H25" s="918"/>
      <x:c r="I25" s="918"/>
      <x:c r="J25" s="984">
        <x:v>46162</x:v>
      </x:c>
      <x:c r="K25" s="988">
        <x:f t="shared" si="0"/>
        <x:v>0</x:v>
      </x:c>
      <x:c r="L25" s="988">
        <x:f t="shared" si="1"/>
        <x:v>24</x:v>
      </x:c>
      <x:c r="M25" s="1313">
        <x:f t="shared" si="2"/>
        <x:v>1</x:v>
      </x:c>
      <x:c r="N25" s="918"/>
      <x:c r="O25" s="918"/>
      <x:c r="P25" s="918"/>
      <x:c r="Q25" s="918"/>
      <x:c r="R25" s="918"/>
    </x:row>
    <x:row r="26">
      <x:c r="A26" s="1560">
        <x:v>46289</x:v>
      </x:c>
      <x:c r="B26" s="1561"/>
      <x:c r="C26" s="988"/>
      <x:c r="D26" s="1562"/>
      <x:c r="E26" s="1562"/>
      <x:c r="F26" s="1360">
        <x:f t="shared" si="3"/>
        <x:v>0</x:v>
      </x:c>
      <x:c r="G26" s="1208"/>
      <x:c r="H26" s="918"/>
      <x:c r="I26" s="918"/>
      <x:c r="J26" s="984">
        <x:v>45952</x:v>
      </x:c>
      <x:c r="K26" s="988">
        <x:f t="shared" si="0"/>
        <x:v>0</x:v>
      </x:c>
      <x:c r="L26" s="988">
        <x:f t="shared" si="1"/>
        <x:v>24</x:v>
      </x:c>
      <x:c r="M26" s="1313">
        <x:f t="shared" si="2"/>
        <x:v>1</x:v>
      </x:c>
      <x:c r="N26" s="918"/>
      <x:c r="O26" s="918"/>
      <x:c r="P26" s="918"/>
      <x:c r="Q26" s="918"/>
      <x:c r="R26" s="918"/>
    </x:row>
    <x:row r="27">
      <x:c r="A27" s="1560">
        <x:v>46290</x:v>
      </x:c>
      <x:c r="B27" s="1561"/>
      <x:c r="C27" s="988"/>
      <x:c r="D27" s="1562"/>
      <x:c r="E27" s="1562"/>
      <x:c r="F27" s="1360">
        <x:f t="shared" si="3"/>
        <x:v>0</x:v>
      </x:c>
      <x:c r="G27" s="1208"/>
      <x:c r="H27" s="918"/>
      <x:c r="I27" s="918"/>
      <x:c r="J27" s="984">
        <x:v>45953</x:v>
      </x:c>
      <x:c r="K27" s="988">
        <x:f t="shared" si="0"/>
        <x:v>0</x:v>
      </x:c>
      <x:c r="L27" s="988">
        <x:f t="shared" si="1"/>
        <x:v>24</x:v>
      </x:c>
      <x:c r="M27" s="1313">
        <x:f t="shared" si="2"/>
        <x:v>1</x:v>
      </x:c>
      <x:c r="N27" s="918"/>
      <x:c r="O27" s="918"/>
      <x:c r="P27" s="918"/>
      <x:c r="Q27" s="918"/>
      <x:c r="R27" s="918"/>
    </x:row>
    <x:row r="28">
      <x:c r="A28" s="1560">
        <x:v>46291</x:v>
      </x:c>
      <x:c r="B28" s="1561"/>
      <x:c r="C28" s="988"/>
      <x:c r="D28" s="1562"/>
      <x:c r="E28" s="1562"/>
      <x:c r="F28" s="1360">
        <x:f t="shared" si="3"/>
        <x:v>0</x:v>
      </x:c>
      <x:c r="G28" s="1208"/>
      <x:c r="H28" s="918"/>
      <x:c r="I28" s="918"/>
      <x:c r="J28" s="984">
        <x:v>45954</x:v>
      </x:c>
      <x:c r="K28" s="988">
        <x:f t="shared" si="0"/>
        <x:v>0</x:v>
      </x:c>
      <x:c r="L28" s="988">
        <x:f t="shared" si="1"/>
        <x:v>24</x:v>
      </x:c>
      <x:c r="M28" s="1313">
        <x:f t="shared" si="2"/>
        <x:v>1</x:v>
      </x:c>
      <x:c r="N28" s="918"/>
      <x:c r="O28" s="918"/>
      <x:c r="P28" s="918"/>
      <x:c r="Q28" s="918"/>
      <x:c r="R28" s="918"/>
    </x:row>
    <x:row r="29">
      <x:c r="A29" s="1560">
        <x:v>46292</x:v>
      </x:c>
      <x:c r="B29" s="1561"/>
      <x:c r="C29" s="988"/>
      <x:c r="D29" s="1562"/>
      <x:c r="E29" s="1562"/>
      <x:c r="F29" s="1360">
        <x:f t="shared" si="3"/>
        <x:v>0</x:v>
      </x:c>
      <x:c r="G29" s="1208"/>
      <x:c r="H29" s="918"/>
      <x:c r="I29" s="918"/>
      <x:c r="J29" s="984">
        <x:v>45955</x:v>
      </x:c>
      <x:c r="K29" s="988">
        <x:f t="shared" si="0"/>
        <x:v>0</x:v>
      </x:c>
      <x:c r="L29" s="988">
        <x:f t="shared" si="1"/>
        <x:v>24</x:v>
      </x:c>
      <x:c r="M29" s="1313">
        <x:f t="shared" si="2"/>
        <x:v>1</x:v>
      </x:c>
      <x:c r="N29" s="918"/>
      <x:c r="O29" s="918"/>
      <x:c r="P29" s="918"/>
      <x:c r="Q29" s="918"/>
      <x:c r="R29" s="918"/>
    </x:row>
    <x:row r="30">
      <x:c r="A30" s="1560">
        <x:v>46293</x:v>
      </x:c>
      <x:c r="B30" s="1561"/>
      <x:c r="C30" s="988"/>
      <x:c r="D30" s="1567"/>
      <x:c r="E30" s="1567"/>
      <x:c r="F30" s="1360">
        <x:f t="shared" si="3"/>
        <x:v>0</x:v>
      </x:c>
      <x:c r="G30" s="1208"/>
      <x:c r="H30" s="918"/>
      <x:c r="I30" s="918"/>
      <x:c r="J30" s="984">
        <x:v>45956</x:v>
      </x:c>
      <x:c r="K30" s="1027">
        <x:f t="shared" si="0"/>
        <x:v>0</x:v>
      </x:c>
      <x:c r="L30" s="988">
        <x:f>(1440-K30)/60</x:f>
        <x:v>24</x:v>
      </x:c>
      <x:c r="M30" s="1313">
        <x:f t="shared" si="2"/>
        <x:v>1</x:v>
      </x:c>
      <x:c r="N30" s="918"/>
      <x:c r="O30" s="918"/>
      <x:c r="P30" s="918"/>
      <x:c r="Q30" s="918"/>
      <x:c r="R30" s="918"/>
    </x:row>
    <x:row r="31">
      <x:c r="A31" s="1560">
        <x:v>46294</x:v>
      </x:c>
      <x:c r="B31" s="1561"/>
      <x:c r="C31" s="988"/>
      <x:c r="D31" s="1567"/>
      <x:c r="E31" s="1567"/>
      <x:c r="F31" s="1360">
        <x:f t="shared" si="3"/>
        <x:v>0</x:v>
      </x:c>
      <x:c r="G31" s="1208"/>
      <x:c r="H31" s="918"/>
      <x:c r="I31" s="918"/>
      <x:c r="J31" s="984">
        <x:v>45957</x:v>
      </x:c>
      <x:c r="K31" s="1027">
        <x:f t="shared" si="0"/>
        <x:v>0</x:v>
      </x:c>
      <x:c r="L31" s="988">
        <x:f>(1440-K31)/60</x:f>
        <x:v>24</x:v>
      </x:c>
      <x:c r="M31" s="1313">
        <x:f t="shared" si="2"/>
        <x:v>1</x:v>
      </x:c>
      <x:c r="N31" s="918"/>
      <x:c r="O31" s="918"/>
      <x:c r="P31" s="918"/>
      <x:c r="Q31" s="918"/>
      <x:c r="R31" s="1211"/>
    </x:row>
    <x:row r="32">
      <x:c r="A32" s="1560">
        <x:v>46295</x:v>
      </x:c>
      <x:c r="B32" s="1561"/>
      <x:c r="C32" s="988"/>
      <x:c r="D32" s="1567"/>
      <x:c r="E32" s="1567"/>
      <x:c r="F32" s="1360">
        <x:f t="shared" si="3"/>
        <x:v>0</x:v>
      </x:c>
      <x:c r="G32" s="1208"/>
      <x:c r="H32" s="918"/>
      <x:c r="I32" s="918"/>
      <x:c r="J32" s="984">
        <x:v>45958</x:v>
      </x:c>
      <x:c r="K32" s="988">
        <x:f t="shared" si="0"/>
        <x:v>0</x:v>
      </x:c>
      <x:c r="L32" s="988">
        <x:f t="shared" si="1"/>
        <x:v>24</x:v>
      </x:c>
      <x:c r="M32" s="1313">
        <x:f t="shared" si="2"/>
        <x:v>1</x:v>
      </x:c>
      <x:c r="N32" s="918"/>
      <x:c r="O32" s="918"/>
      <x:c r="P32" s="918"/>
      <x:c r="Q32" s="918"/>
      <x:c r="R32" s="918"/>
    </x:row>
    <x:row r="33">
      <x:c r="A33" s="1560">
        <x:v>46296</x:v>
      </x:c>
      <x:c r="B33" s="1561"/>
      <x:c r="C33" s="988"/>
      <x:c r="D33" s="1567"/>
      <x:c r="E33" s="1567"/>
      <x:c r="F33" s="1360">
        <x:f t="shared" si="3"/>
        <x:v>0</x:v>
      </x:c>
      <x:c r="G33" s="1208"/>
      <x:c r="H33" s="918"/>
      <x:c r="I33" s="918"/>
      <x:c r="J33" s="984">
        <x:v>45959</x:v>
      </x:c>
      <x:c r="K33" s="1027">
        <x:f>SUM(F33:F35)</x:f>
        <x:v>0</x:v>
      </x:c>
      <x:c r="L33" s="1027">
        <x:f t="shared" si="1"/>
        <x:v>24</x:v>
      </x:c>
      <x:c r="M33" s="1313">
        <x:f>L33/12</x:f>
        <x:v>2</x:v>
      </x:c>
      <x:c r="N33" s="918"/>
      <x:c r="O33" s="918"/>
      <x:c r="P33" s="918"/>
      <x:c r="Q33" s="918"/>
      <x:c r="R33" s="918"/>
    </x:row>
    <x:row r="34">
      <x:c r="A34" s="1560">
        <x:v>46297</x:v>
      </x:c>
      <x:c r="B34" s="1561"/>
      <x:c r="C34" s="988"/>
      <x:c r="D34" s="1567"/>
      <x:c r="E34" s="1567"/>
      <x:c r="F34" s="1360">
        <x:f t="shared" si="3"/>
        <x:v>0</x:v>
      </x:c>
      <x:c r="G34" s="1208"/>
      <x:c r="H34" s="918"/>
      <x:c r="I34" s="918"/>
      <x:c r="J34" s="984">
        <x:v>45960</x:v>
      </x:c>
      <x:c r="K34" s="1027">
        <x:f>SUM(F36:F38)</x:f>
        <x:v>0</x:v>
      </x:c>
      <x:c r="L34" s="1027">
        <x:f>(1440-K34)/60</x:f>
        <x:v>24</x:v>
      </x:c>
      <x:c r="M34" s="1313">
        <x:f>L34/12</x:f>
        <x:v>2</x:v>
      </x:c>
      <x:c r="N34" s="918"/>
      <x:c r="O34" s="918"/>
      <x:c r="P34" s="918"/>
      <x:c r="Q34" s="918"/>
      <x:c r="R34" s="918"/>
    </x:row>
    <x:row r="35">
      <x:c r="A35" s="1560">
        <x:v>46298</x:v>
      </x:c>
      <x:c r="B35" s="1561"/>
      <x:c r="C35" s="988"/>
      <x:c r="D35" s="1567"/>
      <x:c r="E35" s="1567"/>
      <x:c r="F35" s="1360">
        <x:f t="shared" si="3"/>
        <x:v>0</x:v>
      </x:c>
      <x:c r="G35" s="1208"/>
      <x:c r="H35" s="918"/>
      <x:c r="I35" s="918"/>
      <x:c r="J35" s="984">
        <x:v>45961</x:v>
      </x:c>
      <x:c r="K35" s="988"/>
      <x:c r="L35" s="988"/>
      <x:c r="M35" s="1313"/>
      <x:c r="N35" s="918"/>
      <x:c r="O35" s="918"/>
      <x:c r="P35" s="918"/>
      <x:c r="Q35" s="918"/>
      <x:c r="R35" s="918"/>
    </x:row>
    <x:row r="36">
      <x:c r="A36" s="1560">
        <x:v>46299</x:v>
      </x:c>
      <x:c r="B36" s="1561"/>
      <x:c r="C36" s="988"/>
      <x:c r="D36" s="1567"/>
      <x:c r="E36" s="1567"/>
      <x:c r="F36" s="1360">
        <x:f t="shared" si="3"/>
        <x:v>0</x:v>
      </x:c>
      <x:c r="G36" s="1208"/>
      <x:c r="H36" s="918"/>
      <x:c r="I36" s="918"/>
      <x:c r="J36" s="984">
        <x:v>45962</x:v>
      </x:c>
      <x:c r="K36" s="1027">
        <x:f>SUM(F40:F41)</x:f>
        <x:v>0</x:v>
      </x:c>
      <x:c r="L36" s="988">
        <x:f t="shared" si="1"/>
        <x:v>24</x:v>
      </x:c>
      <x:c r="M36" s="1313">
        <x:f t="shared" ref="M36:M41" si="4">L36/12</x:f>
        <x:v>2</x:v>
      </x:c>
      <x:c r="N36" s="918"/>
      <x:c r="O36" s="918"/>
      <x:c r="P36" s="918"/>
      <x:c r="Q36" s="918"/>
      <x:c r="R36" s="918"/>
    </x:row>
    <x:row r="37">
      <x:c r="A37" s="1560">
        <x:v>46300</x:v>
      </x:c>
      <x:c r="B37" s="1561"/>
      <x:c r="C37" s="988"/>
      <x:c r="D37" s="1567"/>
      <x:c r="E37" s="1567"/>
      <x:c r="F37" s="1360">
        <x:f t="shared" si="3"/>
        <x:v>0</x:v>
      </x:c>
      <x:c r="G37" s="1208"/>
      <x:c r="H37" s="918"/>
      <x:c r="I37" s="918"/>
      <x:c r="J37" s="984">
        <x:v>45963</x:v>
      </x:c>
      <x:c r="K37" s="1027">
        <x:f>SUM(F42:F44)</x:f>
        <x:v>0</x:v>
      </x:c>
      <x:c r="L37" s="1027">
        <x:f t="shared" si="1"/>
        <x:v>24</x:v>
      </x:c>
      <x:c r="M37" s="1313">
        <x:f t="shared" si="4"/>
        <x:v>2</x:v>
      </x:c>
      <x:c r="N37" s="918"/>
      <x:c r="O37" s="918"/>
      <x:c r="P37" s="918"/>
      <x:c r="Q37" s="918"/>
      <x:c r="R37" s="918"/>
    </x:row>
    <x:row r="38">
      <x:c r="A38" s="1560">
        <x:v>46301</x:v>
      </x:c>
      <x:c r="B38" s="1561"/>
      <x:c r="C38" s="988"/>
      <x:c r="D38" s="1567"/>
      <x:c r="E38" s="1567"/>
      <x:c r="F38" s="1360">
        <x:f t="shared" si="3"/>
        <x:v>0</x:v>
      </x:c>
      <x:c r="G38" s="1208"/>
      <x:c r="H38" s="918"/>
      <x:c r="I38" s="918"/>
      <x:c r="J38" s="984">
        <x:v>45964</x:v>
      </x:c>
      <x:c r="K38" s="1027">
        <x:f>SUM(F45:F47)</x:f>
        <x:v>0</x:v>
      </x:c>
      <x:c r="L38" s="1027">
        <x:f>(1440-K38)/60</x:f>
        <x:v>24</x:v>
      </x:c>
      <x:c r="M38" s="1313">
        <x:f t="shared" si="4"/>
        <x:v>2</x:v>
      </x:c>
      <x:c r="N38" s="918"/>
      <x:c r="O38" s="918"/>
      <x:c r="P38" s="918"/>
      <x:c r="Q38" s="918"/>
      <x:c r="R38" s="918"/>
    </x:row>
    <x:row r="39">
      <x:c r="A39" s="1560">
        <x:v>46302</x:v>
      </x:c>
      <x:c r="B39" s="1561"/>
      <x:c r="C39" s="988"/>
      <x:c r="D39" s="1567"/>
      <x:c r="E39" s="1567"/>
      <x:c r="F39" s="1360">
        <x:f t="shared" si="3"/>
        <x:v>0</x:v>
      </x:c>
      <x:c r="G39" s="1208"/>
      <x:c r="H39" s="918"/>
      <x:c r="I39" s="918"/>
      <x:c r="J39" s="984">
        <x:v>45965</x:v>
      </x:c>
      <x:c r="K39" s="1027">
        <x:f>SUM(F48:F49)</x:f>
        <x:v>0</x:v>
      </x:c>
      <x:c r="L39" s="1027">
        <x:f>(1440-K39)/60</x:f>
        <x:v>24</x:v>
      </x:c>
      <x:c r="M39" s="1313">
        <x:f t="shared" si="4"/>
        <x:v>2</x:v>
      </x:c>
      <x:c r="N39" s="918"/>
      <x:c r="O39" s="918"/>
      <x:c r="P39" s="918"/>
      <x:c r="Q39" s="918"/>
      <x:c r="R39" s="918"/>
    </x:row>
    <x:row r="40">
      <x:c r="A40" s="1560">
        <x:v>46303</x:v>
      </x:c>
      <x:c r="B40" s="1561"/>
      <x:c r="C40" s="988"/>
      <x:c r="D40" s="1567"/>
      <x:c r="E40" s="1567"/>
      <x:c r="F40" s="1360">
        <x:f t="shared" si="3"/>
        <x:v>0</x:v>
      </x:c>
      <x:c r="G40" s="1208"/>
      <x:c r="H40" s="918"/>
      <x:c r="I40" s="918"/>
      <x:c r="J40" s="984">
        <x:v>45966</x:v>
      </x:c>
      <x:c r="K40" s="1027">
        <x:f>SUM(F50:F53)</x:f>
        <x:v>0</x:v>
      </x:c>
      <x:c r="L40" s="1027">
        <x:f>(1440-K40)/60</x:f>
        <x:v>24</x:v>
      </x:c>
      <x:c r="M40" s="1313">
        <x:f t="shared" si="4"/>
        <x:v>2</x:v>
      </x:c>
      <x:c r="N40" s="918"/>
      <x:c r="O40" s="918"/>
      <x:c r="P40" s="918"/>
      <x:c r="Q40" s="918"/>
      <x:c r="R40" s="918"/>
    </x:row>
    <x:row r="41">
      <x:c r="A41" s="1560">
        <x:v>46304</x:v>
      </x:c>
      <x:c r="B41" s="1561"/>
      <x:c r="C41" s="988"/>
      <x:c r="D41" s="1567"/>
      <x:c r="E41" s="1567"/>
      <x:c r="F41" s="1360">
        <x:f t="shared" si="3"/>
        <x:v>0</x:v>
      </x:c>
      <x:c r="G41" s="1208"/>
      <x:c r="H41" s="918"/>
      <x:c r="I41" s="918"/>
      <x:c r="J41" s="984">
        <x:v>45967</x:v>
      </x:c>
      <x:c r="K41" s="1027">
        <x:f>SUM(F54:F56)</x:f>
        <x:v>0</x:v>
      </x:c>
      <x:c r="L41" s="1027">
        <x:f>(1440-K41)/60</x:f>
        <x:v>24</x:v>
      </x:c>
      <x:c r="M41" s="1313">
        <x:f t="shared" si="4"/>
        <x:v>2</x:v>
      </x:c>
      <x:c r="N41" s="918"/>
      <x:c r="O41" s="918"/>
      <x:c r="P41" s="918"/>
      <x:c r="Q41" s="918"/>
      <x:c r="R41" s="918"/>
    </x:row>
    <x:row r="42" ht="13.5" customHeight="1">
      <x:c r="A42" s="1560">
        <x:v>46305</x:v>
      </x:c>
      <x:c r="B42" s="1561"/>
      <x:c r="C42" s="988"/>
      <x:c r="D42" s="1567"/>
      <x:c r="E42" s="1567"/>
      <x:c r="F42" s="1360">
        <x:f t="shared" si="3"/>
        <x:v>0</x:v>
      </x:c>
      <x:c r="G42" s="1208"/>
      <x:c r="H42" s="918"/>
      <x:c r="I42" s="918"/>
      <x:c r="J42" s="984">
        <x:v>45968</x:v>
      </x:c>
      <x:c r="K42" s="1027"/>
      <x:c r="L42" s="1027"/>
      <x:c r="M42" s="1313"/>
      <x:c r="N42" s="918"/>
      <x:c r="O42" s="918"/>
      <x:c r="P42" s="918"/>
      <x:c r="Q42" s="918"/>
      <x:c r="R42" s="918"/>
    </x:row>
    <x:row r="43" ht="13.5" customHeight="1">
      <x:c r="A43" s="1560">
        <x:v>46306</x:v>
      </x:c>
      <x:c r="B43" s="1561"/>
      <x:c r="C43" s="988"/>
      <x:c r="D43" s="1567"/>
      <x:c r="E43" s="1567"/>
      <x:c r="F43" s="1360">
        <x:f t="shared" si="3"/>
        <x:v>0</x:v>
      </x:c>
      <x:c r="G43" s="1208"/>
      <x:c r="H43" s="918"/>
      <x:c r="I43" s="918"/>
      <x:c r="J43" s="984">
        <x:v>45969</x:v>
      </x:c>
      <x:c r="K43" s="1027"/>
      <x:c r="L43" s="1027"/>
      <x:c r="M43" s="1313"/>
      <x:c r="N43" s="918"/>
      <x:c r="O43" s="918"/>
      <x:c r="P43" s="918"/>
      <x:c r="Q43" s="918"/>
      <x:c r="R43" s="918"/>
    </x:row>
    <x:row r="44">
      <x:c r="A44" s="1560">
        <x:v>46307</x:v>
      </x:c>
      <x:c r="B44" s="1561"/>
      <x:c r="C44" s="988"/>
      <x:c r="D44" s="1567"/>
      <x:c r="E44" s="1567"/>
      <x:c r="F44" s="1360">
        <x:f t="shared" si="3"/>
        <x:v>0</x:v>
      </x:c>
      <x:c r="G44" s="1208"/>
      <x:c r="H44" s="918"/>
      <x:c r="I44" s="918"/>
      <x:c r="J44" s="984">
        <x:v>45970</x:v>
      </x:c>
      <x:c r="K44" s="1027"/>
      <x:c r="L44" s="1027"/>
      <x:c r="M44" s="1313"/>
      <x:c r="N44" s="918"/>
      <x:c r="O44" s="918"/>
      <x:c r="P44" s="918"/>
      <x:c r="Q44" s="918"/>
      <x:c r="R44" s="918"/>
    </x:row>
    <x:row r="45">
      <x:c r="A45" s="1560">
        <x:v>46308</x:v>
      </x:c>
      <x:c r="B45" s="1561"/>
      <x:c r="C45" s="988"/>
      <x:c r="D45" s="1567"/>
      <x:c r="E45" s="1567"/>
      <x:c r="F45" s="1360">
        <x:f>(E45-D45)*1440</x:f>
        <x:v>0</x:v>
      </x:c>
      <x:c r="G45" s="1208"/>
      <x:c r="H45" s="918"/>
      <x:c r="I45" s="918"/>
      <x:c r="J45" s="984">
        <x:v>45971</x:v>
      </x:c>
      <x:c r="K45" s="1027"/>
      <x:c r="L45" s="1027"/>
      <x:c r="M45" s="1313"/>
      <x:c r="N45" s="918"/>
      <x:c r="O45" s="918"/>
      <x:c r="P45" s="918"/>
      <x:c r="Q45" s="918"/>
      <x:c r="R45" s="918"/>
    </x:row>
    <x:row r="46">
      <x:c r="A46" s="1560">
        <x:v>46309</x:v>
      </x:c>
      <x:c r="B46" s="1561"/>
      <x:c r="C46" s="988"/>
      <x:c r="D46" s="1567"/>
      <x:c r="E46" s="1567"/>
      <x:c r="F46" s="1360">
        <x:f t="shared" ref="F46:F62" si="5">(E46-D46)*1440</x:f>
        <x:v>0</x:v>
      </x:c>
      <x:c r="G46" s="1208"/>
      <x:c r="H46" s="918"/>
      <x:c r="I46" s="918"/>
      <x:c r="J46" s="984">
        <x:v>45972</x:v>
      </x:c>
      <x:c r="K46" s="1027"/>
      <x:c r="L46" s="1027"/>
      <x:c r="M46" s="1313"/>
      <x:c r="N46" s="918"/>
      <x:c r="O46" s="918"/>
      <x:c r="P46" s="918"/>
      <x:c r="Q46" s="918"/>
      <x:c r="R46" s="918"/>
    </x:row>
    <x:row r="47">
      <x:c r="A47" s="1560">
        <x:v>46310</x:v>
      </x:c>
      <x:c r="B47" s="1561"/>
      <x:c r="C47" s="988"/>
      <x:c r="D47" s="1567"/>
      <x:c r="E47" s="1567"/>
      <x:c r="F47" s="1360">
        <x:f t="shared" si="5"/>
        <x:v>0</x:v>
      </x:c>
      <x:c r="G47" s="1208"/>
      <x:c r="H47" s="918"/>
      <x:c r="I47" s="918"/>
      <x:c r="J47" s="984">
        <x:v>45973</x:v>
      </x:c>
      <x:c r="K47" s="1027"/>
      <x:c r="L47" s="1027"/>
      <x:c r="M47" s="1313"/>
      <x:c r="N47" s="918"/>
      <x:c r="O47" s="918"/>
      <x:c r="P47" s="918"/>
      <x:c r="Q47" s="918"/>
      <x:c r="R47" s="918"/>
    </x:row>
    <x:row r="48">
      <x:c r="A48" s="1560">
        <x:v>46311</x:v>
      </x:c>
      <x:c r="B48" s="1561"/>
      <x:c r="C48" s="988"/>
      <x:c r="D48" s="1567"/>
      <x:c r="E48" s="1567"/>
      <x:c r="F48" s="1360">
        <x:f t="shared" si="5"/>
        <x:v>0</x:v>
      </x:c>
      <x:c r="G48" s="1208"/>
      <x:c r="H48" s="918"/>
      <x:c r="I48" s="918"/>
      <x:c r="J48" s="984">
        <x:v>45974</x:v>
      </x:c>
      <x:c r="K48" s="1027"/>
      <x:c r="L48" s="1027"/>
      <x:c r="M48" s="1313"/>
      <x:c r="N48" s="918"/>
      <x:c r="O48" s="918"/>
      <x:c r="P48" s="918"/>
      <x:c r="Q48" s="918"/>
      <x:c r="R48" s="918"/>
    </x:row>
    <x:row r="49">
      <x:c r="A49" s="1560">
        <x:v>46312</x:v>
      </x:c>
      <x:c r="B49" s="1561"/>
      <x:c r="C49" s="988"/>
      <x:c r="D49" s="1567"/>
      <x:c r="E49" s="1567"/>
      <x:c r="F49" s="1360">
        <x:f t="shared" si="5"/>
        <x:v>0</x:v>
      </x:c>
      <x:c r="G49" s="1208"/>
      <x:c r="H49" s="918"/>
      <x:c r="I49" s="918"/>
      <x:c r="J49" s="984">
        <x:v>45975</x:v>
      </x:c>
      <x:c r="K49" s="1027"/>
      <x:c r="L49" s="1027"/>
      <x:c r="M49" s="1313"/>
      <x:c r="N49" s="918"/>
      <x:c r="O49" s="918"/>
      <x:c r="P49" s="918"/>
      <x:c r="Q49" s="918"/>
      <x:c r="R49" s="1144">
        <x:f>8*24</x:f>
        <x:v>192</x:v>
      </x:c>
    </x:row>
    <x:row r="50">
      <x:c r="A50" s="1560">
        <x:v>46313</x:v>
      </x:c>
      <x:c r="B50" s="1561"/>
      <x:c r="C50" s="988"/>
      <x:c r="D50" s="1567"/>
      <x:c r="E50" s="1567"/>
      <x:c r="F50" s="1360">
        <x:f t="shared" si="5"/>
        <x:v>0</x:v>
      </x:c>
      <x:c r="G50" s="1208"/>
      <x:c r="H50" s="918"/>
      <x:c r="I50" s="918"/>
      <x:c r="J50" s="984">
        <x:v>45976</x:v>
      </x:c>
      <x:c r="K50" s="1027"/>
      <x:c r="L50" s="1027"/>
      <x:c r="M50" s="1313"/>
      <x:c r="N50" s="918"/>
      <x:c r="O50" s="918"/>
      <x:c r="P50" s="918"/>
      <x:c r="Q50" s="918"/>
      <x:c r="R50" s="918"/>
    </x:row>
    <x:row r="51">
      <x:c r="A51" s="1560">
        <x:v>46314</x:v>
      </x:c>
      <x:c r="B51" s="1561"/>
      <x:c r="C51" s="988"/>
      <x:c r="D51" s="1567"/>
      <x:c r="E51" s="1567"/>
      <x:c r="F51" s="1360">
        <x:f t="shared" si="5"/>
        <x:v>0</x:v>
      </x:c>
      <x:c r="G51" s="1208"/>
      <x:c r="H51" s="918"/>
      <x:c r="I51" s="918"/>
      <x:c r="J51" s="984">
        <x:v>45977</x:v>
      </x:c>
      <x:c r="K51" s="1027"/>
      <x:c r="L51" s="1027"/>
      <x:c r="M51" s="1313"/>
      <x:c r="N51" s="918"/>
      <x:c r="O51" s="918"/>
      <x:c r="P51" s="918"/>
      <x:c r="Q51" s="918"/>
      <x:c r="R51" s="918"/>
    </x:row>
    <x:row r="52">
      <x:c r="A52" s="1560">
        <x:v>46315</x:v>
      </x:c>
      <x:c r="B52" s="1561"/>
      <x:c r="C52" s="988"/>
      <x:c r="D52" s="1567"/>
      <x:c r="E52" s="1567"/>
      <x:c r="F52" s="1360">
        <x:f t="shared" si="5"/>
        <x:v>0</x:v>
      </x:c>
      <x:c r="G52" s="1208"/>
      <x:c r="H52" s="918"/>
      <x:c r="I52" s="918"/>
      <x:c r="J52" s="984">
        <x:v>45978</x:v>
      </x:c>
      <x:c r="K52" s="1027"/>
      <x:c r="L52" s="1027"/>
      <x:c r="M52" s="1313"/>
      <x:c r="N52" s="918"/>
      <x:c r="O52" s="918"/>
      <x:c r="P52" s="918"/>
      <x:c r="Q52" s="918"/>
      <x:c r="R52" s="918"/>
    </x:row>
    <x:row r="53">
      <x:c r="A53" s="1560">
        <x:v>46316</x:v>
      </x:c>
      <x:c r="B53" s="1561"/>
      <x:c r="C53" s="988"/>
      <x:c r="D53" s="1567"/>
      <x:c r="E53" s="1567"/>
      <x:c r="F53" s="1360">
        <x:f t="shared" si="5"/>
        <x:v>0</x:v>
      </x:c>
      <x:c r="G53" s="1208"/>
      <x:c r="H53" s="918"/>
      <x:c r="I53" s="918"/>
      <x:c r="J53" s="984">
        <x:v>45979</x:v>
      </x:c>
      <x:c r="K53" s="1027"/>
      <x:c r="L53" s="1027"/>
      <x:c r="M53" s="1313"/>
      <x:c r="N53" s="918"/>
      <x:c r="O53" s="918"/>
      <x:c r="P53" s="918"/>
      <x:c r="Q53" s="918"/>
      <x:c r="R53" s="918"/>
    </x:row>
    <x:row r="54">
      <x:c r="A54" s="1560">
        <x:v>46317</x:v>
      </x:c>
      <x:c r="B54" s="1561"/>
      <x:c r="C54" s="988"/>
      <x:c r="D54" s="1567"/>
      <x:c r="E54" s="1567"/>
      <x:c r="F54" s="1360">
        <x:f t="shared" si="5"/>
        <x:v>0</x:v>
      </x:c>
      <x:c r="G54" s="1208"/>
      <x:c r="H54" s="918"/>
      <x:c r="I54" s="918"/>
      <x:c r="J54" s="984">
        <x:v>45980</x:v>
      </x:c>
      <x:c r="K54" s="1027"/>
      <x:c r="L54" s="1027"/>
      <x:c r="M54" s="1313"/>
      <x:c r="N54" s="918"/>
      <x:c r="O54" s="918"/>
      <x:c r="P54" s="918"/>
      <x:c r="Q54" s="918"/>
      <x:c r="R54" s="918"/>
    </x:row>
    <x:row r="55">
      <x:c r="A55" s="1560">
        <x:v>46318</x:v>
      </x:c>
      <x:c r="B55" s="1561"/>
      <x:c r="C55" s="988"/>
      <x:c r="D55" s="1567"/>
      <x:c r="E55" s="1567"/>
      <x:c r="F55" s="1360">
        <x:f t="shared" si="5"/>
        <x:v>0</x:v>
      </x:c>
      <x:c r="G55" s="1208"/>
      <x:c r="H55" s="918"/>
      <x:c r="I55" s="918"/>
      <x:c r="J55" s="984">
        <x:v>45981</x:v>
      </x:c>
      <x:c r="K55" s="1027"/>
      <x:c r="L55" s="1027"/>
      <x:c r="M55" s="1313"/>
      <x:c r="N55" s="918"/>
      <x:c r="O55" s="918"/>
      <x:c r="P55" s="918"/>
      <x:c r="Q55" s="918"/>
      <x:c r="R55" s="918"/>
    </x:row>
    <x:row r="56">
      <x:c r="A56" s="1560">
        <x:v>46319</x:v>
      </x:c>
      <x:c r="B56" s="1561"/>
      <x:c r="C56" s="988"/>
      <x:c r="D56" s="1567"/>
      <x:c r="E56" s="1567"/>
      <x:c r="F56" s="1360">
        <x:f t="shared" si="5"/>
        <x:v>0</x:v>
      </x:c>
      <x:c r="G56" s="1208"/>
      <x:c r="H56" s="918"/>
      <x:c r="I56" s="918"/>
      <x:c r="J56" s="984">
        <x:v>45982</x:v>
      </x:c>
      <x:c r="K56" s="1027"/>
      <x:c r="L56" s="1027"/>
      <x:c r="M56" s="1313"/>
      <x:c r="N56" s="918"/>
      <x:c r="O56" s="918"/>
      <x:c r="P56" s="918"/>
      <x:c r="Q56" s="918"/>
      <x:c r="R56" s="918"/>
    </x:row>
    <x:row r="57">
      <x:c r="A57" s="1560">
        <x:v>46320</x:v>
      </x:c>
      <x:c r="B57" s="1561"/>
      <x:c r="C57" s="988"/>
      <x:c r="D57" s="1567"/>
      <x:c r="E57" s="1567"/>
      <x:c r="F57" s="1360">
        <x:f t="shared" si="5"/>
        <x:v>0</x:v>
      </x:c>
      <x:c r="G57" s="1208"/>
      <x:c r="H57" s="918"/>
      <x:c r="I57" s="918"/>
      <x:c r="J57" s="2159" t="s">
        <x:v>59</x:v>
      </x:c>
      <x:c r="K57" s="1595">
        <x:f>SUM(K33:K40)</x:f>
        <x:v>0</x:v>
      </x:c>
      <x:c r="L57" s="1596">
        <x:f>SUM(L33:L41)</x:f>
        <x:v>192</x:v>
      </x:c>
      <x:c r="M57" s="1586">
        <x:f>L57/192</x:f>
        <x:v>1</x:v>
      </x:c>
      <x:c r="N57" s="918"/>
      <x:c r="O57" s="918"/>
      <x:c r="P57" s="918"/>
      <x:c r="Q57" s="918"/>
      <x:c r="R57" s="918"/>
    </x:row>
    <x:row r="58">
      <x:c r="A58" s="1560">
        <x:v>46321</x:v>
      </x:c>
      <x:c r="B58" s="1561"/>
      <x:c r="C58" s="988"/>
      <x:c r="D58" s="1567"/>
      <x:c r="E58" s="1567"/>
      <x:c r="F58" s="1360">
        <x:f t="shared" si="5"/>
        <x:v>0</x:v>
      </x:c>
      <x:c r="G58" s="1208"/>
      <x:c r="H58" s="918"/>
      <x:c r="I58" s="918"/>
      <x:c r="J58" s="1018" t="s">
        <x:v>439</x:v>
      </x:c>
      <x:c r="K58" s="1587">
        <x:f>K57/60</x:f>
        <x:v>0</x:v>
      </x:c>
      <x:c r="L58" s="1226"/>
      <x:c r="M58" s="1226"/>
      <x:c r="N58" s="918"/>
      <x:c r="O58" s="918"/>
      <x:c r="P58" s="918"/>
      <x:c r="Q58" s="918"/>
      <x:c r="R58" s="918"/>
    </x:row>
    <x:row r="59">
      <x:c r="A59" s="1560">
        <x:v>46322</x:v>
      </x:c>
      <x:c r="B59" s="1561"/>
      <x:c r="C59" s="988"/>
      <x:c r="D59" s="1567"/>
      <x:c r="E59" s="1567"/>
      <x:c r="F59" s="1360">
        <x:f t="shared" si="5"/>
        <x:v>0</x:v>
      </x:c>
      <x:c r="G59" s="1208"/>
      <x:c r="H59" s="918"/>
      <x:c r="I59" s="918"/>
      <x:c r="J59" s="918"/>
      <x:c r="K59" s="918"/>
      <x:c r="L59" s="918"/>
      <x:c r="M59" s="918"/>
      <x:c r="N59" s="918"/>
      <x:c r="O59" s="918"/>
      <x:c r="P59" s="918"/>
      <x:c r="Q59" s="918"/>
      <x:c r="R59" s="918"/>
    </x:row>
    <x:row r="60">
      <x:c r="A60" s="1560">
        <x:v>46323</x:v>
      </x:c>
      <x:c r="B60" s="1561"/>
      <x:c r="C60" s="988"/>
      <x:c r="D60" s="1567"/>
      <x:c r="E60" s="1567"/>
      <x:c r="F60" s="1360">
        <x:f t="shared" si="5"/>
        <x:v>0</x:v>
      </x:c>
      <x:c r="G60" s="1208"/>
      <x:c r="H60" s="918"/>
      <x:c r="I60" s="918"/>
      <x:c r="J60" s="918"/>
      <x:c r="K60" s="918"/>
      <x:c r="L60" s="918"/>
      <x:c r="M60" s="918"/>
      <x:c r="N60" s="918"/>
      <x:c r="O60" s="918"/>
      <x:c r="P60" s="918"/>
      <x:c r="Q60" s="918"/>
      <x:c r="R60" s="918"/>
    </x:row>
    <x:row r="61">
      <x:c r="A61" s="1560">
        <x:v>46324</x:v>
      </x:c>
      <x:c r="B61" s="1561"/>
      <x:c r="C61" s="988"/>
      <x:c r="D61" s="1567"/>
      <x:c r="E61" s="1567"/>
      <x:c r="F61" s="1360">
        <x:f t="shared" si="5"/>
        <x:v>0</x:v>
      </x:c>
      <x:c r="G61" s="1208"/>
      <x:c r="H61" s="918"/>
      <x:c r="I61" s="918"/>
      <x:c r="J61" s="918"/>
      <x:c r="K61" s="918"/>
      <x:c r="L61" s="918"/>
      <x:c r="M61" s="918"/>
      <x:c r="N61" s="918"/>
      <x:c r="O61" s="918"/>
      <x:c r="P61" s="918"/>
      <x:c r="Q61" s="918"/>
      <x:c r="R61" s="918"/>
    </x:row>
    <x:row r="62">
      <x:c r="A62" s="1560">
        <x:v>46325</x:v>
      </x:c>
      <x:c r="B62" s="1561"/>
      <x:c r="C62" s="988"/>
      <x:c r="D62" s="1567"/>
      <x:c r="E62" s="1567"/>
      <x:c r="F62" s="1360">
        <x:f t="shared" si="5"/>
        <x:v>0</x:v>
      </x:c>
      <x:c r="G62" s="1208"/>
      <x:c r="H62" s="918"/>
      <x:c r="I62" s="918"/>
      <x:c r="J62" s="918"/>
      <x:c r="K62" s="918"/>
      <x:c r="L62" s="918"/>
      <x:c r="M62" s="918"/>
      <x:c r="N62" s="918"/>
      <x:c r="O62" s="918"/>
      <x:c r="P62" s="918"/>
      <x:c r="Q62" s="918"/>
      <x:c r="R62" s="918"/>
    </x:row>
  </x:sheetData>
  <x:mergeCells>
    <x:mergeCell ref="A14:B14"/>
    <x:mergeCell ref="A3:G3"/>
    <x:mergeCell ref="A4:B4"/>
    <x:mergeCell ref="A5:B5"/>
    <x:mergeCell ref="A6:B6"/>
    <x:mergeCell ref="A7:B7"/>
    <x:mergeCell ref="A8:B8"/>
    <x:mergeCell ref="A9:B9"/>
    <x:mergeCell ref="A10:B10"/>
    <x:mergeCell ref="A11:B11"/>
    <x:mergeCell ref="A12:B12"/>
    <x:mergeCell ref="A13:B13"/>
    <x:mergeCell ref="A26:B26"/>
    <x:mergeCell ref="A15:B15"/>
    <x:mergeCell ref="A16:B16"/>
    <x:mergeCell ref="A17:B17"/>
    <x:mergeCell ref="A18:B18"/>
    <x:mergeCell ref="A19:B19"/>
    <x:mergeCell ref="A20:B20"/>
    <x:mergeCell ref="A21:B21"/>
    <x:mergeCell ref="A22:B22"/>
    <x:mergeCell ref="A23:B23"/>
    <x:mergeCell ref="A24:B24"/>
    <x:mergeCell ref="A25:B25"/>
    <x:mergeCell ref="A38:B38"/>
    <x:mergeCell ref="A27:B27"/>
    <x:mergeCell ref="A28:B28"/>
    <x:mergeCell ref="A29:B29"/>
    <x:mergeCell ref="A30:B30"/>
    <x:mergeCell ref="A31:B31"/>
    <x:mergeCell ref="A32:B32"/>
    <x:mergeCell ref="A33:B33"/>
    <x:mergeCell ref="A34:B34"/>
    <x:mergeCell ref="A35:B35"/>
    <x:mergeCell ref="A36:B36"/>
    <x:mergeCell ref="A37:B37"/>
    <x:mergeCell ref="A50:B50"/>
    <x:mergeCell ref="A39:B39"/>
    <x:mergeCell ref="A40:B40"/>
    <x:mergeCell ref="A41:B41"/>
    <x:mergeCell ref="A42:B42"/>
    <x:mergeCell ref="A43:B43"/>
    <x:mergeCell ref="A44:B44"/>
    <x:mergeCell ref="A45:B45"/>
    <x:mergeCell ref="A46:B46"/>
    <x:mergeCell ref="A47:B47"/>
    <x:mergeCell ref="A48:B48"/>
    <x:mergeCell ref="A49:B49"/>
    <x:mergeCell ref="A62:B62"/>
    <x:mergeCell ref="A51:B51"/>
    <x:mergeCell ref="A52:B52"/>
    <x:mergeCell ref="A53:B53"/>
    <x:mergeCell ref="A54:B54"/>
    <x:mergeCell ref="A55:B55"/>
    <x:mergeCell ref="A56:B56"/>
    <x:mergeCell ref="A57:B57"/>
    <x:mergeCell ref="A58:B58"/>
    <x:mergeCell ref="A59:B59"/>
    <x:mergeCell ref="A60:B60"/>
    <x:mergeCell ref="A61:B6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B65E3C"/>
  </x:sheetPr>
  <x:sheetViews>
    <x:sheetView showGridLines="0" workbookViewId="0"/>
  </x:sheetViews>
  <x:sheetFormatPr defaultColWidth="8.77734375" defaultRowHeight="14.399999618530273"/>
  <x:cols>
    <x:col min="1" max="2" width="8.77734375" style="1" customWidth="0"/>
    <x:col min="3" max="3" width="17.33203125" style="1" customWidth="1"/>
    <x:col min="4" max="4" width="8.77734375" style="1" customWidth="0"/>
    <x:col min="5" max="5" width="20.88671875" style="1" customWidth="1"/>
    <x:col min="6" max="6" width="13.33203125" style="15" customWidth="1"/>
    <x:col min="7" max="7" width="9.77734375" style="15" customWidth="1"/>
    <x:col min="8" max="8" width="10.6640625" style="15" customWidth="1"/>
    <x:col min="9" max="9" width="12.33203125" style="1" customWidth="1"/>
    <x:col min="10" max="10" width="16.44140625" style="15" customWidth="1"/>
    <x:col min="11" max="11" width="18.109375" style="1" customWidth="1"/>
    <x:col min="12" max="12" width="21.21875" style="1" customWidth="1"/>
    <x:col min="13" max="13" width="42" style="566" hidden="0" customWidth="1"/>
    <x:col min="14" max="14" width="13.77734375" style="1" customWidth="1"/>
    <x:col min="15" max="16" width="8.77734375" style="1" customWidth="0"/>
    <x:col min="17" max="17" width="22" style="1" customWidth="1"/>
    <x:col min="18" max="18" width="15.5546875" style="1" customWidth="1"/>
    <x:col min="19" max="19" width="14.77734375" style="1" customWidth="1"/>
    <x:col min="20" max="20" width="21.88671875" style="1" customWidth="1"/>
    <x:col min="21" max="16384" width="8.77734375" style="1" customWidth="0"/>
  </x:cols>
  <x:sheetData>
    <x:row r="1">
      <x:c r="A1" s="918"/>
      <x:c r="B1" s="918"/>
      <x:c r="C1" s="918"/>
      <x:c r="D1" s="918"/>
      <x:c r="E1" s="918"/>
      <x:c r="F1" s="918"/>
      <x:c r="G1" s="918"/>
      <x:c r="H1" s="918"/>
      <x:c r="I1" s="918"/>
      <x:c r="J1" s="918"/>
      <x:c r="K1" s="918"/>
      <x:c r="L1" s="918"/>
      <x:c r="M1" s="918"/>
      <x:c r="N1" s="918"/>
      <x:c r="O1" s="918"/>
      <x:c r="P1" s="918"/>
      <x:c r="Q1" s="918"/>
      <x:c r="R1" s="918"/>
      <x:c r="S1" s="918"/>
      <x:c r="T1" s="918"/>
      <x:c r="U1" s="918"/>
    </x:row>
    <x:row r="2">
      <x:c r="A2" s="918"/>
      <x:c r="B2" s="918"/>
      <x:c r="C2" s="918"/>
      <x:c r="D2" s="918"/>
      <x:c r="E2" s="918"/>
      <x:c r="F2" s="918"/>
      <x:c r="G2" s="918"/>
      <x:c r="H2" s="918"/>
      <x:c r="I2" s="918"/>
      <x:c r="J2" s="918"/>
      <x:c r="K2" s="918"/>
      <x:c r="L2" s="918"/>
      <x:c r="M2" s="918"/>
      <x:c r="N2" s="918"/>
      <x:c r="O2" s="918"/>
      <x:c r="P2" s="918"/>
      <x:c r="Q2" s="918"/>
      <x:c r="R2" s="918"/>
      <x:c r="S2" s="918"/>
      <x:c r="T2" s="918"/>
      <x:c r="U2" s="918"/>
    </x:row>
    <x:row r="3" ht="15">
      <x:c r="A3" s="918"/>
      <x:c r="B3" s="918"/>
      <x:c r="C3" s="918"/>
      <x:c r="D3" s="918"/>
      <x:c r="E3" s="918"/>
      <x:c r="F3" s="918"/>
      <x:c r="G3" s="918"/>
      <x:c r="H3" s="918"/>
      <x:c r="I3" s="918"/>
      <x:c r="J3" s="918"/>
      <x:c r="K3" s="918"/>
      <x:c r="L3" s="918"/>
      <x:c r="M3" s="918"/>
      <x:c r="N3" s="918"/>
      <x:c r="O3" s="918"/>
      <x:c r="P3" s="918"/>
      <x:c r="Q3" s="918"/>
      <x:c r="R3" s="918"/>
      <x:c r="S3" s="918"/>
      <x:c r="T3" s="918"/>
      <x:c r="U3" s="918"/>
    </x:row>
    <x:row r="4" ht="22" customHeight="1">
      <x:c r="A4" s="918"/>
      <x:c r="B4" s="1697" t="s">
        <x:v>72</x:v>
      </x:c>
      <x:c r="C4" s="1697" t="s">
        <x:v>469</x:v>
      </x:c>
      <x:c r="D4" s="1697" t="s">
        <x:v>286</x:v>
      </x:c>
      <x:c r="E4" s="1697" t="s">
        <x:v>470</x:v>
      </x:c>
      <x:c r="F4" s="1697" t="s">
        <x:v>471</x:v>
      </x:c>
      <x:c r="G4" s="1697" t="s">
        <x:v>472</x:v>
      </x:c>
      <x:c r="H4" s="1697" t="s">
        <x:v>473</x:v>
      </x:c>
      <x:c r="I4" s="1697" t="s">
        <x:v>474</x:v>
      </x:c>
      <x:c r="J4" s="1697" t="s">
        <x:v>475</x:v>
      </x:c>
      <x:c r="K4" s="1697" t="s">
        <x:v>421</x:v>
      </x:c>
      <x:c r="L4" s="1697" t="s">
        <x:v>476</x:v>
      </x:c>
      <x:c r="M4" s="1697" t="s">
        <x:v>477</x:v>
      </x:c>
      <x:c r="N4" s="918"/>
      <x:c r="O4" s="918"/>
      <x:c r="P4" s="918"/>
      <x:c r="Q4" s="1221" t="s">
        <x:v>478</x:v>
      </x:c>
      <x:c r="R4" s="1222"/>
      <x:c r="S4" s="1222"/>
      <x:c r="T4" s="1598"/>
      <x:c r="U4" s="918"/>
    </x:row>
    <x:row r="5" ht="15">
      <x:c r="A5" s="918"/>
      <x:c r="B5" s="1018">
        <x:v>1</x:v>
      </x:c>
      <x:c r="C5" s="1018">
        <x:v>1</x:v>
      </x:c>
      <x:c r="D5" s="1018">
        <x:v>2</x:v>
      </x:c>
      <x:c r="E5" s="1018" t="s">
        <x:v>479</x:v>
      </x:c>
      <x:c r="F5" s="986">
        <x:v>46266</x:v>
      </x:c>
      <x:c r="G5" s="1297">
        <x:v>6.9444444444444447E-4</x:v>
      </x:c>
      <x:c r="H5" s="1297">
        <x:v>4.2361111111111113E-2</x:v>
      </x:c>
      <x:c r="I5" s="986"/>
      <x:c r="J5" s="1263" t="n">
        <x:f>(H5-G5)*1440</x:f>
        <x:v>60.00000000000001</x:v>
      </x:c>
      <x:c r="K5" s="1018" t="s">
        <x:v>480</x:v>
      </x:c>
      <x:c r="L5" s="1263" t="n">
        <x:f>J5/60</x:f>
        <x:v>1.0000000000000002</x:v>
      </x:c>
      <x:c r="M5" s="1565" t="s">
        <x:v>481</x:v>
      </x:c>
      <x:c r="N5" s="918"/>
      <x:c r="O5" s="918"/>
      <x:c r="P5" s="918"/>
      <x:c r="Q5" s="1600"/>
      <x:c r="R5" s="1601"/>
      <x:c r="S5" s="1601"/>
      <x:c r="T5" s="1602"/>
      <x:c r="U5" s="918"/>
    </x:row>
    <x:row r="6">
      <x:c r="A6" s="918"/>
      <x:c r="B6" s="1018">
        <x:v>2</x:v>
      </x:c>
      <x:c r="C6" s="1018">
        <x:v>1</x:v>
      </x:c>
      <x:c r="D6" s="1018">
        <x:v>2</x:v>
      </x:c>
      <x:c r="E6" s="1018" t="s">
        <x:v>479</x:v>
      </x:c>
      <x:c r="F6" s="986">
        <x:v>46267</x:v>
      </x:c>
      <x:c r="G6" s="1297">
        <x:v>6.9444444444444447E-4</x:v>
      </x:c>
      <x:c r="H6" s="1297">
        <x:v>0.99930555555555556</x:v>
      </x:c>
      <x:c r="I6" s="984"/>
      <x:c r="J6" s="1263" t="n">
        <x:f>(H6-G6)*1440</x:f>
        <x:v>1438</x:v>
      </x:c>
      <x:c r="K6" s="1018"/>
      <x:c r="L6" s="1263" t="n">
        <x:f t="shared" ref="L6:L33" si="0">J6/60</x:f>
        <x:v>23.966666666666665</x:v>
      </x:c>
      <x:c r="M6" s="1565" t="s">
        <x:v>482</x:v>
      </x:c>
      <x:c r="N6" s="918"/>
      <x:c r="O6" s="918"/>
      <x:c r="P6" s="918"/>
      <x:c r="Q6" s="1226"/>
      <x:c r="R6" s="1226"/>
      <x:c r="S6" s="1226"/>
      <x:c r="T6" s="1226"/>
      <x:c r="U6" s="918"/>
    </x:row>
    <x:row r="7" ht="24" customHeight="1">
      <x:c r="A7" s="918"/>
      <x:c r="B7" s="1018">
        <x:v>2</x:v>
      </x:c>
      <x:c r="C7" s="986" t="s">
        <x:v>483</x:v>
      </x:c>
      <x:c r="D7" s="1018" t="s">
        <x:v>484</x:v>
      </x:c>
      <x:c r="E7" s="1018" t="s">
        <x:v>479</x:v>
      </x:c>
      <x:c r="F7" s="986">
        <x:v>46268</x:v>
      </x:c>
      <x:c r="G7" s="1297">
        <x:v>6.9444444444444447E-4</x:v>
      </x:c>
      <x:c r="H7" s="1297">
        <x:v>0.99930555555555556</x:v>
      </x:c>
      <x:c r="I7" s="984"/>
      <x:c r="J7" s="1263" t="n">
        <x:f t="shared" ref="J7:J33" si="1">(H7-G7)*1440</x:f>
        <x:v>1438</x:v>
      </x:c>
      <x:c r="K7" s="1240"/>
      <x:c r="L7" s="1263">
        <x:f t="shared" si="0"/>
        <x:v>23.966666666666665</x:v>
      </x:c>
      <x:c r="M7" s="1565" t="s">
        <x:v>485</x:v>
      </x:c>
      <x:c r="N7" s="1227"/>
      <x:c r="O7" s="918"/>
      <x:c r="P7" s="918"/>
      <x:c r="Q7" s="1719" t="s">
        <x:v>486</x:v>
      </x:c>
      <x:c r="R7" s="1719" t="s">
        <x:v>475</x:v>
      </x:c>
      <x:c r="S7" s="1719" t="s">
        <x:v>487</x:v>
      </x:c>
      <x:c r="T7" s="1719" t="s">
        <x:v>488</x:v>
      </x:c>
      <x:c r="U7" s="2164" t="s">
        <x:v>489</x:v>
      </x:c>
    </x:row>
    <x:row r="8" ht="37.20000076293945" customHeight="1">
      <x:c r="A8" s="918"/>
      <x:c r="B8" s="1018">
        <x:v>3</x:v>
      </x:c>
      <x:c r="C8" s="986" t="s">
        <x:v>483</x:v>
      </x:c>
      <x:c r="D8" s="1018">
        <x:v>2</x:v>
      </x:c>
      <x:c r="E8" s="1018" t="s">
        <x:v>479</x:v>
      </x:c>
      <x:c r="F8" s="986">
        <x:v>46269</x:v>
      </x:c>
      <x:c r="G8" s="1297">
        <x:v>6.9444444444444447E-4</x:v>
      </x:c>
      <x:c r="H8" s="1297">
        <x:v>0.95833333333333337</x:v>
      </x:c>
      <x:c r="I8" s="984"/>
      <x:c r="J8" s="1263">
        <x:f t="shared" si="1"/>
        <x:v>1379</x:v>
      </x:c>
      <x:c r="K8" s="1018"/>
      <x:c r="L8" s="1263">
        <x:f t="shared" si="0"/>
        <x:v>22.983333333333334</x:v>
      </x:c>
      <x:c r="M8" s="1565" t="s">
        <x:v>490</x:v>
      </x:c>
      <x:c r="N8" s="918"/>
      <x:c r="O8" s="918"/>
      <x:c r="P8" s="918"/>
      <x:c r="Q8" s="988" t="s">
        <x:v>479</x:v>
      </x:c>
      <x:c r="R8" s="1018" t="n">
        <x:f>SUMIFS(J5:J27,E5:E27,"Normal Operation")</x:f>
        <x:v>4315</x:v>
      </x:c>
      <x:c r="S8" s="1240" t="n">
        <x:f>R8/60</x:f>
        <x:v>71.91666666666667</x:v>
      </x:c>
      <x:c r="T8" s="1240" t="n">
        <x:f>S8/24</x:f>
        <x:v>2.996527777777778</x:v>
      </x:c>
      <x:c r="U8" s="1145" t="n">
        <x:f>S8/S11</x:f>
        <x:v>0.9862857142857143</x:v>
      </x:c>
    </x:row>
    <x:row r="9">
      <x:c r="A9" s="918"/>
      <x:c r="B9" s="1018">
        <x:v>4</x:v>
      </x:c>
      <x:c r="C9" s="1018">
        <x:v>2</x:v>
      </x:c>
      <x:c r="D9" s="1018">
        <x:v>2</x:v>
      </x:c>
      <x:c r="E9" s="1018" t="s">
        <x:v>491</x:v>
      </x:c>
      <x:c r="F9" s="986">
        <x:v>46269</x:v>
      </x:c>
      <x:c r="G9" s="1297">
        <x:v>6.9444444444444447E-4</x:v>
      </x:c>
      <x:c r="H9" s="1610">
        <x:v>4.2361111111111113E-2</x:v>
      </x:c>
      <x:c r="I9" s="988"/>
      <x:c r="J9" s="1263">
        <x:f t="shared" si="1"/>
        <x:v>60.000000000000007</x:v>
      </x:c>
      <x:c r="K9" s="1018"/>
      <x:c r="L9" s="1263">
        <x:f t="shared" si="0"/>
        <x:v>1.0000000000000002</x:v>
      </x:c>
      <x:c r="M9" s="1565" t="s">
        <x:v>492</x:v>
      </x:c>
      <x:c r="N9" s="918"/>
      <x:c r="O9" s="918"/>
      <x:c r="P9" s="918"/>
      <x:c r="Q9" s="988" t="s">
        <x:v>493</x:v>
      </x:c>
      <x:c r="R9" s="1018" t="n">
        <x:f>SUMIFS(J5:J27,E5:E27,"Downtime Planed")</x:f>
        <x:v>0</x:v>
      </x:c>
      <x:c r="S9" s="1018" t="n">
        <x:f t="shared" ref="S9" si="2">R9/60</x:f>
        <x:v>0</x:v>
      </x:c>
      <x:c r="T9" s="1240" t="n">
        <x:f t="shared" ref="T9" si="3">S9/24</x:f>
        <x:v>0</x:v>
      </x:c>
      <x:c r="U9" s="1018"/>
    </x:row>
    <x:row r="10">
      <x:c r="A10" s="918"/>
      <x:c r="B10" s="1018">
        <x:v>5</x:v>
      </x:c>
      <x:c r="C10" s="986"/>
      <x:c r="D10" s="1018">
        <x:v>3</x:v>
      </x:c>
      <x:c r="E10" s="1018"/>
      <x:c r="F10" s="1611"/>
      <x:c r="G10" s="1297"/>
      <x:c r="H10" s="1297"/>
      <x:c r="I10" s="988"/>
      <x:c r="J10" s="1263">
        <x:f t="shared" si="1"/>
        <x:v>0</x:v>
      </x:c>
      <x:c r="K10" s="1018"/>
      <x:c r="L10" s="1263">
        <x:f t="shared" si="0"/>
        <x:v>0</x:v>
      </x:c>
      <x:c r="M10" s="1565"/>
      <x:c r="N10" s="918"/>
      <x:c r="O10" s="918"/>
      <x:c r="P10" s="918"/>
      <x:c r="Q10" s="988" t="s">
        <x:v>494</x:v>
      </x:c>
      <x:c r="R10" s="1018" t="n">
        <x:f>SUMIFS(J5:J33,E5:E33,"Unplaned Downtime")</x:f>
        <x:v>60.00000000000001</x:v>
      </x:c>
      <x:c r="S10" s="1240" t="n">
        <x:f>R10/60</x:f>
        <x:v>1.0000000000000002</x:v>
      </x:c>
      <x:c r="T10" s="1240" t="n">
        <x:f>S10/24</x:f>
        <x:v>0.04166666666666668</x:v>
      </x:c>
      <x:c r="U10" s="1018"/>
    </x:row>
    <x:row r="11">
      <x:c r="A11" s="918"/>
      <x:c r="B11" s="1018">
        <x:v>6</x:v>
      </x:c>
      <x:c r="C11" s="986"/>
      <x:c r="D11" s="1018">
        <x:v>3</x:v>
      </x:c>
      <x:c r="E11" s="1018"/>
      <x:c r="F11" s="1611"/>
      <x:c r="G11" s="1297"/>
      <x:c r="H11" s="1297"/>
      <x:c r="I11" s="988"/>
      <x:c r="J11" s="1263">
        <x:f t="shared" si="1"/>
        <x:v>0</x:v>
      </x:c>
      <x:c r="K11" s="1018"/>
      <x:c r="L11" s="1263">
        <x:f t="shared" si="0"/>
        <x:v>0</x:v>
      </x:c>
      <x:c r="M11" s="1565"/>
      <x:c r="N11" s="918"/>
      <x:c r="O11" s="918"/>
      <x:c r="P11" s="918"/>
      <x:c r="Q11" s="2166" t="s">
        <x:v>495</x:v>
      </x:c>
      <x:c r="R11" s="1018"/>
      <x:c r="S11" s="1240" t="n">
        <x:f>SUM(S8:S10)</x:f>
        <x:v>72.91666666666667</x:v>
      </x:c>
      <x:c r="T11" s="1240" t="n">
        <x:f>S11/24</x:f>
        <x:v>3.0381944444444446</x:v>
      </x:c>
      <x:c r="U11" s="1018"/>
    </x:row>
    <x:row r="12">
      <x:c r="A12" s="918"/>
      <x:c r="B12" s="1018">
        <x:v>7</x:v>
      </x:c>
      <x:c r="C12" s="986"/>
      <x:c r="D12" s="1018">
        <x:v>3</x:v>
      </x:c>
      <x:c r="E12" s="1018"/>
      <x:c r="F12" s="1611"/>
      <x:c r="G12" s="1297"/>
      <x:c r="H12" s="1297"/>
      <x:c r="I12" s="988"/>
      <x:c r="J12" s="1263">
        <x:f t="shared" si="1"/>
        <x:v>0</x:v>
      </x:c>
      <x:c r="K12" s="1018"/>
      <x:c r="L12" s="1263">
        <x:f t="shared" si="0"/>
        <x:v>0</x:v>
      </x:c>
      <x:c r="M12" s="1565"/>
      <x:c r="N12" s="918"/>
      <x:c r="O12" s="918"/>
      <x:c r="P12" s="918"/>
      <x:c r="Q12" s="918"/>
      <x:c r="R12" s="918"/>
      <x:c r="S12" s="918"/>
      <x:c r="T12" s="918"/>
      <x:c r="U12" s="918"/>
    </x:row>
    <x:row r="13">
      <x:c r="A13" s="918"/>
      <x:c r="B13" s="1018">
        <x:v>8</x:v>
      </x:c>
      <x:c r="C13" s="986"/>
      <x:c r="D13" s="1018">
        <x:v>2</x:v>
      </x:c>
      <x:c r="E13" s="1018"/>
      <x:c r="F13" s="986"/>
      <x:c r="G13" s="1297"/>
      <x:c r="H13" s="1297"/>
      <x:c r="I13" s="988"/>
      <x:c r="J13" s="1263">
        <x:f t="shared" si="1"/>
        <x:v>0</x:v>
      </x:c>
      <x:c r="K13" s="1018"/>
      <x:c r="L13" s="1263">
        <x:f t="shared" si="0"/>
        <x:v>0</x:v>
      </x:c>
      <x:c r="M13" s="1565"/>
      <x:c r="N13" s="918"/>
      <x:c r="O13" s="918"/>
      <x:c r="P13" s="918"/>
      <x:c r="Q13" s="918"/>
      <x:c r="R13" s="918"/>
      <x:c r="S13" s="918"/>
      <x:c r="T13" s="918"/>
      <x:c r="U13" s="918"/>
    </x:row>
    <x:row r="14">
      <x:c r="A14" s="918"/>
      <x:c r="B14" s="1018">
        <x:v>10</x:v>
      </x:c>
      <x:c r="C14" s="986"/>
      <x:c r="D14" s="1018">
        <x:v>2</x:v>
      </x:c>
      <x:c r="E14" s="1018"/>
      <x:c r="F14" s="986"/>
      <x:c r="G14" s="1297"/>
      <x:c r="H14" s="1297"/>
      <x:c r="I14" s="988"/>
      <x:c r="J14" s="1263">
        <x:f t="shared" si="1"/>
        <x:v>0</x:v>
      </x:c>
      <x:c r="K14" s="1018"/>
      <x:c r="L14" s="1263">
        <x:f t="shared" si="0"/>
        <x:v>0</x:v>
      </x:c>
      <x:c r="M14" s="1565"/>
      <x:c r="N14" s="918"/>
      <x:c r="O14" s="918"/>
      <x:c r="P14" s="918"/>
      <x:c r="Q14" s="918"/>
      <x:c r="R14" s="918"/>
      <x:c r="S14" s="918"/>
      <x:c r="T14" s="918"/>
      <x:c r="U14" s="918"/>
    </x:row>
    <x:row r="15">
      <x:c r="A15" s="918"/>
      <x:c r="B15" s="1018">
        <x:v>11</x:v>
      </x:c>
      <x:c r="C15" s="986"/>
      <x:c r="D15" s="1018">
        <x:v>2</x:v>
      </x:c>
      <x:c r="E15" s="1018"/>
      <x:c r="F15" s="986"/>
      <x:c r="G15" s="1297"/>
      <x:c r="H15" s="1297"/>
      <x:c r="I15" s="988"/>
      <x:c r="J15" s="1263">
        <x:f t="shared" si="1"/>
        <x:v>0</x:v>
      </x:c>
      <x:c r="K15" s="1018"/>
      <x:c r="L15" s="1263">
        <x:f t="shared" si="0"/>
        <x:v>0</x:v>
      </x:c>
      <x:c r="M15" s="1565"/>
      <x:c r="N15" s="918"/>
      <x:c r="O15" s="918"/>
      <x:c r="P15" s="918"/>
      <x:c r="Q15" s="918"/>
      <x:c r="R15" s="918"/>
      <x:c r="S15" s="918"/>
      <x:c r="T15" s="918"/>
      <x:c r="U15" s="918"/>
    </x:row>
    <x:row r="16">
      <x:c r="A16" s="918"/>
      <x:c r="B16" s="1018">
        <x:v>12</x:v>
      </x:c>
      <x:c r="C16" s="986"/>
      <x:c r="D16" s="1018">
        <x:v>3</x:v>
      </x:c>
      <x:c r="E16" s="1018"/>
      <x:c r="F16" s="986"/>
      <x:c r="G16" s="1297"/>
      <x:c r="H16" s="1297"/>
      <x:c r="I16" s="988"/>
      <x:c r="J16" s="1263">
        <x:f t="shared" si="1"/>
        <x:v>0</x:v>
      </x:c>
      <x:c r="K16" s="1018"/>
      <x:c r="L16" s="1263">
        <x:f t="shared" si="0"/>
        <x:v>0</x:v>
      </x:c>
      <x:c r="M16" s="1565"/>
      <x:c r="N16" s="918"/>
      <x:c r="O16" s="918"/>
      <x:c r="P16" s="918"/>
      <x:c r="Q16" s="918"/>
      <x:c r="R16" s="918"/>
      <x:c r="S16" s="918"/>
      <x:c r="T16" s="918"/>
      <x:c r="U16" s="918"/>
    </x:row>
    <x:row r="17">
      <x:c r="A17" s="918"/>
      <x:c r="B17" s="1018">
        <x:v>13</x:v>
      </x:c>
      <x:c r="C17" s="986"/>
      <x:c r="D17" s="1018">
        <x:v>3</x:v>
      </x:c>
      <x:c r="E17" s="1018"/>
      <x:c r="F17" s="1297"/>
      <x:c r="G17" s="1297"/>
      <x:c r="H17" s="1297"/>
      <x:c r="I17" s="988"/>
      <x:c r="J17" s="1263">
        <x:f t="shared" si="1"/>
        <x:v>0</x:v>
      </x:c>
      <x:c r="K17" s="1018"/>
      <x:c r="L17" s="1263">
        <x:f t="shared" si="0"/>
        <x:v>0</x:v>
      </x:c>
      <x:c r="M17" s="1565"/>
      <x:c r="N17" s="918"/>
      <x:c r="O17" s="918"/>
      <x:c r="P17" s="918"/>
      <x:c r="Q17" s="918"/>
      <x:c r="R17" s="918"/>
      <x:c r="S17" s="918"/>
      <x:c r="T17" s="918"/>
      <x:c r="U17" s="918"/>
    </x:row>
    <x:row r="18">
      <x:c r="A18" s="918"/>
      <x:c r="B18" s="1018">
        <x:v>14</x:v>
      </x:c>
      <x:c r="C18" s="986"/>
      <x:c r="D18" s="1018">
        <x:v>3</x:v>
      </x:c>
      <x:c r="E18" s="1018"/>
      <x:c r="F18" s="986"/>
      <x:c r="G18" s="1297"/>
      <x:c r="H18" s="1297"/>
      <x:c r="I18" s="988"/>
      <x:c r="J18" s="1263">
        <x:f t="shared" si="1"/>
        <x:v>0</x:v>
      </x:c>
      <x:c r="K18" s="1018"/>
      <x:c r="L18" s="1263">
        <x:f t="shared" si="0"/>
        <x:v>0</x:v>
      </x:c>
      <x:c r="M18" s="1565"/>
      <x:c r="N18" s="918"/>
      <x:c r="O18" s="918"/>
      <x:c r="P18" s="918"/>
      <x:c r="Q18" s="918"/>
      <x:c r="R18" s="918"/>
      <x:c r="S18" s="918"/>
      <x:c r="T18" s="918"/>
      <x:c r="U18" s="918"/>
    </x:row>
    <x:row r="19" s="15" customFormat="1">
      <x:c r="A19" s="918"/>
      <x:c r="B19" s="1018">
        <x:v>15</x:v>
      </x:c>
      <x:c r="C19" s="986"/>
      <x:c r="D19" s="1018">
        <x:v>3</x:v>
      </x:c>
      <x:c r="E19" s="1018"/>
      <x:c r="F19" s="1611"/>
      <x:c r="G19" s="1297"/>
      <x:c r="H19" s="1297"/>
      <x:c r="I19" s="1018"/>
      <x:c r="J19" s="1263">
        <x:f t="shared" si="1"/>
        <x:v>0</x:v>
      </x:c>
      <x:c r="K19" s="1018"/>
      <x:c r="L19" s="1263">
        <x:f t="shared" si="0"/>
        <x:v>0</x:v>
      </x:c>
      <x:c r="M19" s="1565"/>
      <x:c r="N19" s="918"/>
      <x:c r="O19" s="918"/>
      <x:c r="P19" s="918"/>
      <x:c r="Q19" s="1295"/>
      <x:c r="R19" s="918"/>
      <x:c r="S19" s="918"/>
      <x:c r="T19" s="918"/>
      <x:c r="U19" s="918"/>
    </x:row>
    <x:row r="20">
      <x:c r="A20" s="918"/>
      <x:c r="B20" s="1018">
        <x:v>16</x:v>
      </x:c>
      <x:c r="C20" s="986"/>
      <x:c r="D20" s="1018">
        <x:v>3</x:v>
      </x:c>
      <x:c r="E20" s="1018"/>
      <x:c r="F20" s="986"/>
      <x:c r="G20" s="1297"/>
      <x:c r="H20" s="1297"/>
      <x:c r="I20" s="1018"/>
      <x:c r="J20" s="1263">
        <x:f t="shared" si="1"/>
        <x:v>0</x:v>
      </x:c>
      <x:c r="K20" s="1018"/>
      <x:c r="L20" s="1263">
        <x:f t="shared" si="0"/>
        <x:v>0</x:v>
      </x:c>
      <x:c r="M20" s="1565"/>
      <x:c r="N20" s="918"/>
      <x:c r="O20" s="918"/>
      <x:c r="P20" s="918"/>
      <x:c r="Q20" s="1294"/>
      <x:c r="R20" s="918"/>
      <x:c r="S20" s="918"/>
      <x:c r="T20" s="918"/>
      <x:c r="U20" s="918"/>
    </x:row>
    <x:row r="21">
      <x:c r="A21" s="918"/>
      <x:c r="B21" s="1018">
        <x:v>18</x:v>
      </x:c>
      <x:c r="C21" s="986"/>
      <x:c r="D21" s="1018">
        <x:v>2</x:v>
      </x:c>
      <x:c r="E21" s="1018"/>
      <x:c r="F21" s="986"/>
      <x:c r="G21" s="1297"/>
      <x:c r="H21" s="1297"/>
      <x:c r="I21" s="988"/>
      <x:c r="J21" s="1263">
        <x:f t="shared" si="1"/>
        <x:v>0</x:v>
      </x:c>
      <x:c r="K21" s="1018"/>
      <x:c r="L21" s="1263">
        <x:f t="shared" si="0"/>
        <x:v>0</x:v>
      </x:c>
      <x:c r="M21" s="1565"/>
      <x:c r="N21" s="918"/>
      <x:c r="O21" s="918"/>
      <x:c r="P21" s="918"/>
      <x:c r="Q21" s="918"/>
      <x:c r="R21" s="918"/>
      <x:c r="S21" s="918"/>
      <x:c r="T21" s="918"/>
      <x:c r="U21" s="918"/>
    </x:row>
    <x:row r="22">
      <x:c r="A22" s="918"/>
      <x:c r="B22" s="1018">
        <x:v>19</x:v>
      </x:c>
      <x:c r="C22" s="986"/>
      <x:c r="D22" s="1018">
        <x:v>3</x:v>
      </x:c>
      <x:c r="E22" s="1018"/>
      <x:c r="F22" s="986"/>
      <x:c r="G22" s="1297"/>
      <x:c r="H22" s="1297"/>
      <x:c r="I22" s="988"/>
      <x:c r="J22" s="1263">
        <x:f t="shared" si="1"/>
        <x:v>0</x:v>
      </x:c>
      <x:c r="K22" s="1018"/>
      <x:c r="L22" s="1263">
        <x:f t="shared" si="0"/>
        <x:v>0</x:v>
      </x:c>
      <x:c r="M22" s="1565"/>
      <x:c r="N22" s="918"/>
      <x:c r="O22" s="918"/>
      <x:c r="P22" s="918"/>
      <x:c r="Q22" s="918"/>
      <x:c r="R22" s="918"/>
      <x:c r="S22" s="918"/>
      <x:c r="T22" s="918"/>
      <x:c r="U22" s="918"/>
    </x:row>
    <x:row r="23">
      <x:c r="A23" s="918"/>
      <x:c r="B23" s="1018">
        <x:v>20</x:v>
      </x:c>
      <x:c r="C23" s="986"/>
      <x:c r="D23" s="1018">
        <x:v>3</x:v>
      </x:c>
      <x:c r="E23" s="1018"/>
      <x:c r="F23" s="986"/>
      <x:c r="G23" s="1297"/>
      <x:c r="H23" s="1297"/>
      <x:c r="I23" s="988"/>
      <x:c r="J23" s="1263">
        <x:f t="shared" si="1"/>
        <x:v>0</x:v>
      </x:c>
      <x:c r="K23" s="1018"/>
      <x:c r="L23" s="1263">
        <x:f t="shared" si="0"/>
        <x:v>0</x:v>
      </x:c>
      <x:c r="M23" s="1565"/>
      <x:c r="N23" s="918"/>
      <x:c r="O23" s="918"/>
      <x:c r="P23" s="918"/>
      <x:c r="Q23" s="918"/>
      <x:c r="R23" s="918"/>
      <x:c r="S23" s="918"/>
      <x:c r="T23" s="918"/>
      <x:c r="U23" s="918"/>
    </x:row>
    <x:row r="24">
      <x:c r="A24" s="918"/>
      <x:c r="B24" s="1018">
        <x:v>21</x:v>
      </x:c>
      <x:c r="C24" s="986"/>
      <x:c r="D24" s="988">
        <x:v>3</x:v>
      </x:c>
      <x:c r="E24" s="988"/>
      <x:c r="F24" s="986"/>
      <x:c r="G24" s="1297"/>
      <x:c r="H24" s="1297"/>
      <x:c r="I24" s="988"/>
      <x:c r="J24" s="1263">
        <x:f t="shared" si="1"/>
        <x:v>0</x:v>
      </x:c>
      <x:c r="K24" s="988"/>
      <x:c r="L24" s="1263">
        <x:f t="shared" si="0"/>
        <x:v>0</x:v>
      </x:c>
      <x:c r="M24" s="1565"/>
      <x:c r="N24" s="918"/>
      <x:c r="O24" s="918"/>
      <x:c r="P24" s="918"/>
      <x:c r="Q24" s="918"/>
      <x:c r="R24" s="918"/>
      <x:c r="S24" s="918"/>
      <x:c r="T24" s="918"/>
      <x:c r="U24" s="918"/>
    </x:row>
    <x:row r="25">
      <x:c r="A25" s="918"/>
      <x:c r="B25" s="1018">
        <x:v>22</x:v>
      </x:c>
      <x:c r="C25" s="986"/>
      <x:c r="D25" s="988"/>
      <x:c r="E25" s="988"/>
      <x:c r="F25" s="1018"/>
      <x:c r="G25" s="1018"/>
      <x:c r="H25" s="1018"/>
      <x:c r="I25" s="988"/>
      <x:c r="J25" s="1263">
        <x:f t="shared" si="1"/>
        <x:v>0</x:v>
      </x:c>
      <x:c r="K25" s="988"/>
      <x:c r="L25" s="1263">
        <x:f t="shared" si="0"/>
        <x:v>0</x:v>
      </x:c>
      <x:c r="M25" s="1565"/>
      <x:c r="N25" s="918"/>
      <x:c r="O25" s="918"/>
      <x:c r="P25" s="918"/>
      <x:c r="Q25" s="918"/>
      <x:c r="R25" s="918"/>
      <x:c r="S25" s="918"/>
      <x:c r="T25" s="918"/>
      <x:c r="U25" s="918"/>
    </x:row>
    <x:row r="26">
      <x:c r="A26" s="918"/>
      <x:c r="B26" s="1018">
        <x:v>23</x:v>
      </x:c>
      <x:c r="C26" s="986"/>
      <x:c r="D26" s="988"/>
      <x:c r="E26" s="988"/>
      <x:c r="F26" s="1018"/>
      <x:c r="G26" s="1018"/>
      <x:c r="H26" s="1018"/>
      <x:c r="I26" s="988"/>
      <x:c r="J26" s="1263">
        <x:f t="shared" si="1"/>
        <x:v>0</x:v>
      </x:c>
      <x:c r="K26" s="988"/>
      <x:c r="L26" s="1263">
        <x:f t="shared" si="0"/>
        <x:v>0</x:v>
      </x:c>
      <x:c r="M26" s="1565"/>
      <x:c r="N26" s="918"/>
      <x:c r="O26" s="918"/>
      <x:c r="P26" s="918"/>
      <x:c r="Q26" s="918"/>
      <x:c r="R26" s="918"/>
      <x:c r="S26" s="918"/>
      <x:c r="T26" s="918"/>
      <x:c r="U26" s="918"/>
    </x:row>
    <x:row r="27">
      <x:c r="A27" s="918"/>
      <x:c r="B27" s="1018">
        <x:v>24</x:v>
      </x:c>
      <x:c r="C27" s="986"/>
      <x:c r="D27" s="988"/>
      <x:c r="E27" s="988"/>
      <x:c r="F27" s="1018"/>
      <x:c r="G27" s="1018"/>
      <x:c r="H27" s="1018"/>
      <x:c r="I27" s="988"/>
      <x:c r="J27" s="1263">
        <x:f t="shared" si="1"/>
        <x:v>0</x:v>
      </x:c>
      <x:c r="K27" s="988"/>
      <x:c r="L27" s="1263">
        <x:f t="shared" si="0"/>
        <x:v>0</x:v>
      </x:c>
      <x:c r="M27" s="1565"/>
      <x:c r="N27" s="918"/>
      <x:c r="O27" s="918"/>
      <x:c r="P27" s="918"/>
      <x:c r="Q27" s="918"/>
      <x:c r="R27" s="918"/>
      <x:c r="S27" s="918"/>
      <x:c r="T27" s="918"/>
      <x:c r="U27" s="918"/>
    </x:row>
    <x:row r="28">
      <x:c r="A28" s="918"/>
      <x:c r="B28" s="1018">
        <x:v>25</x:v>
      </x:c>
      <x:c r="C28" s="986"/>
      <x:c r="D28" s="988"/>
      <x:c r="E28" s="988"/>
      <x:c r="F28" s="1018"/>
      <x:c r="G28" s="1018"/>
      <x:c r="H28" s="1018"/>
      <x:c r="I28" s="988"/>
      <x:c r="J28" s="1263">
        <x:f t="shared" si="1"/>
        <x:v>0</x:v>
      </x:c>
      <x:c r="K28" s="988"/>
      <x:c r="L28" s="1263">
        <x:f t="shared" si="0"/>
        <x:v>0</x:v>
      </x:c>
      <x:c r="M28" s="1565"/>
      <x:c r="N28" s="918"/>
      <x:c r="O28" s="918"/>
      <x:c r="P28" s="918"/>
      <x:c r="Q28" s="918"/>
      <x:c r="R28" s="918"/>
      <x:c r="S28" s="918"/>
      <x:c r="T28" s="918"/>
      <x:c r="U28" s="918"/>
    </x:row>
    <x:row r="29">
      <x:c r="A29" s="918"/>
      <x:c r="B29" s="1018">
        <x:v>26</x:v>
      </x:c>
      <x:c r="C29" s="986"/>
      <x:c r="D29" s="988"/>
      <x:c r="E29" s="988"/>
      <x:c r="F29" s="1018"/>
      <x:c r="G29" s="1018"/>
      <x:c r="H29" s="1018"/>
      <x:c r="I29" s="988"/>
      <x:c r="J29" s="1263">
        <x:f t="shared" si="1"/>
        <x:v>0</x:v>
      </x:c>
      <x:c r="K29" s="988"/>
      <x:c r="L29" s="1263">
        <x:f t="shared" si="0"/>
        <x:v>0</x:v>
      </x:c>
      <x:c r="M29" s="1565"/>
      <x:c r="N29" s="918"/>
      <x:c r="O29" s="918"/>
      <x:c r="P29" s="918"/>
      <x:c r="Q29" s="918"/>
      <x:c r="R29" s="918"/>
      <x:c r="S29" s="918"/>
      <x:c r="T29" s="918"/>
      <x:c r="U29" s="918"/>
    </x:row>
    <x:row r="30">
      <x:c r="A30" s="918"/>
      <x:c r="B30" s="1018">
        <x:v>27</x:v>
      </x:c>
      <x:c r="C30" s="986"/>
      <x:c r="D30" s="988"/>
      <x:c r="E30" s="988"/>
      <x:c r="F30" s="1018"/>
      <x:c r="G30" s="1018"/>
      <x:c r="H30" s="1018"/>
      <x:c r="I30" s="988"/>
      <x:c r="J30" s="1263">
        <x:f t="shared" si="1"/>
        <x:v>0</x:v>
      </x:c>
      <x:c r="K30" s="988"/>
      <x:c r="L30" s="1263">
        <x:f t="shared" si="0"/>
        <x:v>0</x:v>
      </x:c>
      <x:c r="M30" s="1565"/>
      <x:c r="N30" s="918"/>
      <x:c r="O30" s="918"/>
      <x:c r="P30" s="918"/>
      <x:c r="Q30" s="918"/>
      <x:c r="R30" s="918"/>
      <x:c r="S30" s="918"/>
      <x:c r="T30" s="918"/>
      <x:c r="U30" s="918"/>
    </x:row>
    <x:row r="31">
      <x:c r="A31" s="918"/>
      <x:c r="B31" s="1018">
        <x:v>28</x:v>
      </x:c>
      <x:c r="C31" s="986"/>
      <x:c r="D31" s="988"/>
      <x:c r="E31" s="988"/>
      <x:c r="F31" s="1018"/>
      <x:c r="G31" s="1018"/>
      <x:c r="H31" s="1018"/>
      <x:c r="I31" s="988"/>
      <x:c r="J31" s="1263">
        <x:f t="shared" si="1"/>
        <x:v>0</x:v>
      </x:c>
      <x:c r="K31" s="988"/>
      <x:c r="L31" s="1263">
        <x:f t="shared" si="0"/>
        <x:v>0</x:v>
      </x:c>
      <x:c r="M31" s="1565"/>
      <x:c r="N31" s="918"/>
      <x:c r="O31" s="918"/>
      <x:c r="P31" s="918"/>
      <x:c r="Q31" s="918"/>
      <x:c r="R31" s="918"/>
      <x:c r="S31" s="918"/>
      <x:c r="T31" s="918"/>
      <x:c r="U31" s="918"/>
    </x:row>
    <x:row r="32">
      <x:c r="A32" s="918"/>
      <x:c r="B32" s="1018">
        <x:v>29</x:v>
      </x:c>
      <x:c r="C32" s="986"/>
      <x:c r="D32" s="988"/>
      <x:c r="E32" s="988"/>
      <x:c r="F32" s="1018"/>
      <x:c r="G32" s="1018"/>
      <x:c r="H32" s="1018"/>
      <x:c r="I32" s="988"/>
      <x:c r="J32" s="1263">
        <x:f t="shared" si="1"/>
        <x:v>0</x:v>
      </x:c>
      <x:c r="K32" s="988"/>
      <x:c r="L32" s="1263">
        <x:f t="shared" si="0"/>
        <x:v>0</x:v>
      </x:c>
      <x:c r="M32" s="1565"/>
      <x:c r="N32" s="918"/>
      <x:c r="O32" s="918"/>
      <x:c r="P32" s="918"/>
      <x:c r="Q32" s="918"/>
      <x:c r="R32" s="918"/>
      <x:c r="S32" s="918"/>
      <x:c r="T32" s="918"/>
      <x:c r="U32" s="918"/>
    </x:row>
    <x:row r="33">
      <x:c r="A33" s="918"/>
      <x:c r="B33" s="1018">
        <x:v>30</x:v>
      </x:c>
      <x:c r="C33" s="986"/>
      <x:c r="D33" s="988"/>
      <x:c r="E33" s="988"/>
      <x:c r="F33" s="1018"/>
      <x:c r="G33" s="1018"/>
      <x:c r="H33" s="1018"/>
      <x:c r="I33" s="988"/>
      <x:c r="J33" s="1263">
        <x:f t="shared" si="1"/>
        <x:v>0</x:v>
      </x:c>
      <x:c r="K33" s="988"/>
      <x:c r="L33" s="1263">
        <x:f t="shared" si="0"/>
        <x:v>0</x:v>
      </x:c>
      <x:c r="M33" s="1565"/>
      <x:c r="N33" s="918"/>
      <x:c r="O33" s="918"/>
      <x:c r="P33" s="918"/>
      <x:c r="Q33" s="918"/>
      <x:c r="R33" s="918"/>
      <x:c r="S33" s="918"/>
      <x:c r="T33" s="918"/>
      <x:c r="U33" s="918"/>
    </x:row>
  </x:sheetData>
  <x:mergeCells>
    <x:mergeCell ref="Q4:T5"/>
  </x:mergeCells>
  <x:dataValidations count="1">
    <x:dataValidation type="list" allowBlank="1" showInputMessage="1" showErrorMessage="1" sqref="E5:E33">
      <x:formula1>"Normal Operation, Unplaned Downtime, Downtime Planed"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274C67"/>
  </x:sheetPr>
  <x:sheetViews>
    <x:sheetView showGridLines="0" workbookViewId="0">
      <x:pane xSplit="2" ySplit="5" topLeftCell="C6" activePane="bottomRight" state="frozen"/>
    </x:sheetView>
  </x:sheetViews>
  <x:sheetFormatPr defaultRowHeight="14.399999618530273"/>
  <x:cols>
    <x:col min="1" max="1" width="11.33203125" customWidth="1"/>
    <x:col min="2" max="2" width="28.33203125" customWidth="1"/>
    <x:col min="3" max="3" width="16" customWidth="1"/>
    <x:col min="4" max="4" width="23.88671875" customWidth="1"/>
    <x:col min="5" max="5" width="18.88671875" customWidth="1"/>
    <x:col min="6" max="6" width="15.77734375" customWidth="1"/>
    <x:col min="7" max="7" width="9.21875" style="61" customWidth="1"/>
    <x:col min="8" max="8" width="15.5546875" customWidth="1"/>
    <x:col min="9" max="9" width="22.77734375" customWidth="1"/>
    <x:col min="10" max="14" width="22.77734375" customWidth="1"/>
    <x:col min="15" max="16" width="9.21875" customWidth="1"/>
    <x:col min="17" max="17" width="11.88671875" customWidth="1"/>
    <x:col min="18" max="19" width="9.21875" customWidth="1"/>
    <x:col min="20" max="20" width="11.88671875" customWidth="1"/>
    <x:col min="21" max="22" width="9.21875" customWidth="1"/>
    <x:col min="23" max="23" width="11.88671875" customWidth="1"/>
    <x:col min="24" max="25" width="9.21875" customWidth="1"/>
    <x:col min="26" max="26" width="11.88671875" customWidth="1"/>
    <x:col min="27" max="28" width="9.21875" customWidth="1"/>
    <x:col min="29" max="29" width="11.88671875" customWidth="1"/>
    <x:col min="30" max="31" width="9.21875" customWidth="1"/>
    <x:col min="32" max="32" width="11.88671875" customWidth="1"/>
    <x:col min="33" max="34" width="9.21875" customWidth="1"/>
    <x:col min="35" max="35" width="11.88671875" customWidth="1"/>
    <x:col min="36" max="37" width="9.21875" customWidth="1"/>
    <x:col min="38" max="38" width="11.88671875" customWidth="1"/>
    <x:col min="39" max="40" width="9.21875" customWidth="1"/>
    <x:col min="41" max="41" width="11.88671875" customWidth="1"/>
    <x:col min="42" max="43" width="9.21875" customWidth="1"/>
    <x:col min="44" max="44" width="11.88671875" customWidth="1"/>
    <x:col min="45" max="46" width="11.88671875" customWidth="1"/>
    <x:col min="47" max="47" width="11.88671875" customWidth="1"/>
    <x:col min="48" max="48" width="34" hidden="0" customWidth="1"/>
    <x:col min="49" max="49" width="34" hidden="0" customWidth="1"/>
  </x:cols>
  <x:sheetData>
    <x:row r="1">
      <x:c r="A1" s="1144"/>
      <x:c r="B1" s="1144"/>
      <x:c r="C1" s="1144"/>
      <x:c r="D1" s="1144"/>
      <x:c r="E1" s="1144"/>
      <x:c r="F1" s="1144"/>
      <x:c r="G1" s="1226"/>
      <x:c r="H1" s="1144"/>
      <x:c r="I1" s="1144"/>
      <x:c r="J1" s="1144"/>
      <x:c r="K1" s="1144"/>
      <x:c r="L1" s="1144"/>
      <x:c r="M1" s="1144"/>
      <x:c r="N1" s="1144"/>
      <x:c r="O1" s="1144"/>
      <x:c r="P1" s="1144"/>
      <x:c r="Q1" s="1144"/>
      <x:c r="R1" s="1144"/>
      <x:c r="S1" s="1144"/>
      <x:c r="T1" s="1144"/>
      <x:c r="U1" s="1144"/>
      <x:c r="V1" s="1144"/>
      <x:c r="W1" s="1144"/>
      <x:c r="X1" s="1144"/>
      <x:c r="Y1" s="1144"/>
      <x:c r="Z1" s="1144"/>
      <x:c r="AA1" s="1144"/>
      <x:c r="AB1" s="1144"/>
      <x:c r="AC1" s="1144"/>
      <x:c r="AD1" s="1144"/>
      <x:c r="AE1" s="1144"/>
      <x:c r="AF1" s="1144"/>
      <x:c r="AG1" s="1144"/>
      <x:c r="AH1" s="1144"/>
      <x:c r="AI1" s="1144"/>
      <x:c r="AJ1" s="1144"/>
      <x:c r="AK1" s="1144"/>
      <x:c r="AL1" s="1144"/>
      <x:c r="AM1" s="1144"/>
      <x:c r="AN1" s="1144"/>
      <x:c r="AO1" s="1144"/>
      <x:c r="AP1" s="1144"/>
      <x:c r="AQ1" s="1144"/>
      <x:c r="AR1" s="1144"/>
      <x:c r="AS1" s="1144"/>
      <x:c r="AT1" s="1144"/>
      <x:c r="AU1" s="1144"/>
      <x:c r="AV1" s="1144"/>
      <x:c r="AW1" s="1144"/>
    </x:row>
    <x:row r="2">
      <x:c r="A2" s="1144"/>
      <x:c r="B2" s="1144"/>
      <x:c r="C2" s="1144"/>
      <x:c r="D2" s="1144"/>
      <x:c r="E2" s="1144"/>
      <x:c r="F2" s="1144"/>
      <x:c r="G2" s="1226"/>
      <x:c r="H2" s="1144"/>
      <x:c r="I2" s="1144"/>
      <x:c r="J2" s="1294"/>
      <x:c r="K2" s="1144"/>
      <x:c r="L2" s="1144"/>
      <x:c r="M2" s="1144"/>
      <x:c r="N2" s="1144"/>
      <x:c r="O2" s="1144"/>
      <x:c r="P2" s="1144"/>
      <x:c r="Q2" s="1144"/>
      <x:c r="R2" s="1144"/>
      <x:c r="S2" s="1144"/>
      <x:c r="T2" s="1144"/>
      <x:c r="U2" s="1144"/>
      <x:c r="V2" s="1144"/>
      <x:c r="W2" s="1144"/>
      <x:c r="X2" s="1144"/>
      <x:c r="Y2" s="1144"/>
      <x:c r="Z2" s="1144"/>
      <x:c r="AA2" s="1144"/>
      <x:c r="AB2" s="1144"/>
      <x:c r="AC2" s="1144"/>
      <x:c r="AD2" s="1144"/>
      <x:c r="AE2" s="1144"/>
      <x:c r="AF2" s="1144"/>
      <x:c r="AG2" s="1144"/>
      <x:c r="AH2" s="1144"/>
      <x:c r="AI2" s="1144"/>
      <x:c r="AJ2" s="1144"/>
      <x:c r="AK2" s="1144"/>
      <x:c r="AL2" s="1144"/>
      <x:c r="AM2" s="1144"/>
      <x:c r="AN2" s="1144"/>
      <x:c r="AO2" s="1144"/>
      <x:c r="AP2" s="1144"/>
      <x:c r="AQ2" s="1144"/>
      <x:c r="AR2" s="1144"/>
      <x:c r="AS2" s="1144"/>
      <x:c r="AT2" s="1144"/>
      <x:c r="AU2" s="1144"/>
      <x:c r="AV2" s="1144"/>
      <x:c r="AW2" s="1144"/>
    </x:row>
    <x:row r="3">
      <x:c r="A3" s="1144"/>
      <x:c r="B3" s="1144"/>
      <x:c r="C3" s="1144"/>
      <x:c r="D3" s="1144"/>
      <x:c r="E3" s="1144"/>
      <x:c r="F3" s="1144"/>
      <x:c r="G3" s="1226"/>
      <x:c r="H3" s="1144"/>
      <x:c r="I3" s="1144"/>
      <x:c r="J3" s="1144"/>
      <x:c r="K3" s="1144"/>
      <x:c r="L3" s="1144"/>
      <x:c r="M3" s="1144"/>
      <x:c r="N3" s="1144"/>
      <x:c r="O3" s="1144"/>
      <x:c r="P3" s="1144"/>
      <x:c r="Q3" s="1144"/>
      <x:c r="R3" s="1144"/>
      <x:c r="S3" s="1144"/>
      <x:c r="T3" s="1144"/>
      <x:c r="U3" s="1144"/>
      <x:c r="V3" s="1144"/>
      <x:c r="W3" s="1144"/>
      <x:c r="X3" s="1144"/>
      <x:c r="Y3" s="1144"/>
      <x:c r="Z3" s="1144"/>
      <x:c r="AA3" s="1144"/>
      <x:c r="AB3" s="1144"/>
      <x:c r="AC3" s="1144"/>
      <x:c r="AD3" s="1144"/>
      <x:c r="AE3" s="1144"/>
      <x:c r="AF3" s="1144"/>
      <x:c r="AG3" s="1144"/>
      <x:c r="AH3" s="1144"/>
      <x:c r="AI3" s="1144"/>
      <x:c r="AJ3" s="1144"/>
      <x:c r="AK3" s="1144"/>
      <x:c r="AL3" s="1144"/>
      <x:c r="AM3" s="1144"/>
      <x:c r="AN3" s="1144"/>
      <x:c r="AO3" s="1144"/>
      <x:c r="AP3" s="1144"/>
      <x:c r="AQ3" s="1144"/>
      <x:c r="AR3" s="1144"/>
      <x:c r="AS3" s="1144"/>
      <x:c r="AT3" s="1144"/>
      <x:c r="AU3" s="1144"/>
      <x:c r="AV3" s="1144"/>
      <x:c r="AW3" s="1144"/>
    </x:row>
    <x:row r="4" ht="22" customHeight="1">
      <x:c r="A4" s="1697" t="s">
        <x:v>74</x:v>
      </x:c>
      <x:c r="B4" s="1697" t="s">
        <x:v>496</x:v>
      </x:c>
      <x:c r="C4" s="1697"/>
      <x:c r="D4" s="1697"/>
      <x:c r="E4" s="1697"/>
      <x:c r="F4" s="1697"/>
      <x:c r="G4" s="1697"/>
      <x:c r="H4" s="1697"/>
      <x:c r="I4" s="1697"/>
      <x:c r="J4" s="1697"/>
      <x:c r="K4" s="1697"/>
      <x:c r="L4" s="1697" t="s">
        <x:v>497</x:v>
      </x:c>
      <x:c r="M4" s="1697"/>
      <x:c r="N4" s="1697"/>
      <x:c r="O4" s="1697" t="s">
        <x:v>498</x:v>
      </x:c>
      <x:c r="P4" s="1697"/>
      <x:c r="Q4" s="1697"/>
      <x:c r="R4" s="1697" t="s">
        <x:v>499</x:v>
      </x:c>
      <x:c r="S4" s="1697"/>
      <x:c r="T4" s="1697"/>
      <x:c r="U4" s="1697" t="s">
        <x:v>500</x:v>
      </x:c>
      <x:c r="V4" s="1697"/>
      <x:c r="W4" s="1697"/>
      <x:c r="X4" s="1697" t="s">
        <x:v>501</x:v>
      </x:c>
      <x:c r="Y4" s="1697"/>
      <x:c r="Z4" s="1697"/>
      <x:c r="AA4" s="1697" t="s">
        <x:v>502</x:v>
      </x:c>
      <x:c r="AB4" s="1697"/>
      <x:c r="AC4" s="1697"/>
      <x:c r="AD4" s="1697" t="s">
        <x:v>503</x:v>
      </x:c>
      <x:c r="AE4" s="1697"/>
      <x:c r="AF4" s="1697"/>
      <x:c r="AG4" s="2132">
        <x:v>0.83333333333333337</x:v>
      </x:c>
      <x:c r="AH4" s="1697"/>
      <x:c r="AI4" s="1697"/>
      <x:c r="AJ4" s="2132">
        <x:v>0.91666666666666663</x:v>
      </x:c>
      <x:c r="AK4" s="2132"/>
      <x:c r="AL4" s="2132"/>
      <x:c r="AM4" s="2132">
        <x:v>0</x:v>
      </x:c>
      <x:c r="AN4" s="2132"/>
      <x:c r="AO4" s="2132"/>
      <x:c r="AP4" s="2132">
        <x:v>8.3333333333333329E-2</x:v>
      </x:c>
      <x:c r="AQ4" s="2132"/>
      <x:c r="AR4" s="2132"/>
      <x:c r="AS4" s="2132">
        <x:v>0.16666666666666666</x:v>
      </x:c>
      <x:c r="AT4" s="2132"/>
      <x:c r="AU4" s="2132"/>
      <x:c r="AV4" s="1697" t="s">
        <x:v>504</x:v>
      </x:c>
      <x:c r="AW4" s="1697"/>
    </x:row>
    <x:row r="5" ht="24" customHeight="1">
      <x:c r="A5" s="1719"/>
      <x:c r="B5" s="1719" t="s">
        <x:v>505</x:v>
      </x:c>
      <x:c r="C5" s="1719" t="s">
        <x:v>506</x:v>
      </x:c>
      <x:c r="D5" s="2099" t="s">
        <x:v>507</x:v>
      </x:c>
      <x:c r="E5" s="2099" t="s">
        <x:v>508</x:v>
      </x:c>
      <x:c r="F5" s="1719" t="s">
        <x:v>509</x:v>
      </x:c>
      <x:c r="G5" s="1719" t="s">
        <x:v>286</x:v>
      </x:c>
      <x:c r="H5" s="1719" t="s">
        <x:v>510</x:v>
      </x:c>
      <x:c r="I5" s="1719" t="s">
        <x:v>262</x:v>
      </x:c>
      <x:c r="J5" s="1719" t="s">
        <x:v>511</x:v>
      </x:c>
      <x:c r="K5" s="1719" t="s">
        <x:v>512</x:v>
      </x:c>
      <x:c r="L5" s="1719" t="s">
        <x:v>513</x:v>
      </x:c>
      <x:c r="M5" s="1719" t="s">
        <x:v>360</x:v>
      </x:c>
      <x:c r="N5" s="1719" t="s">
        <x:v>514</x:v>
      </x:c>
      <x:c r="O5" s="1719" t="s">
        <x:v>513</x:v>
      </x:c>
      <x:c r="P5" s="1719" t="s">
        <x:v>360</x:v>
      </x:c>
      <x:c r="Q5" s="1719" t="s">
        <x:v>514</x:v>
      </x:c>
      <x:c r="R5" s="1719" t="s">
        <x:v>513</x:v>
      </x:c>
      <x:c r="S5" s="1719" t="s">
        <x:v>360</x:v>
      </x:c>
      <x:c r="T5" s="1719" t="s">
        <x:v>514</x:v>
      </x:c>
      <x:c r="U5" s="1719" t="s">
        <x:v>513</x:v>
      </x:c>
      <x:c r="V5" s="1719" t="s">
        <x:v>360</x:v>
      </x:c>
      <x:c r="W5" s="1719" t="s">
        <x:v>514</x:v>
      </x:c>
      <x:c r="X5" s="1719" t="s">
        <x:v>513</x:v>
      </x:c>
      <x:c r="Y5" s="1719" t="s">
        <x:v>360</x:v>
      </x:c>
      <x:c r="Z5" s="1719" t="s">
        <x:v>514</x:v>
      </x:c>
      <x:c r="AA5" s="1719" t="s">
        <x:v>513</x:v>
      </x:c>
      <x:c r="AB5" s="1719" t="s">
        <x:v>360</x:v>
      </x:c>
      <x:c r="AC5" s="1719" t="s">
        <x:v>514</x:v>
      </x:c>
      <x:c r="AD5" s="1719" t="s">
        <x:v>513</x:v>
      </x:c>
      <x:c r="AE5" s="1719" t="s">
        <x:v>360</x:v>
      </x:c>
      <x:c r="AF5" s="1719" t="s">
        <x:v>514</x:v>
      </x:c>
      <x:c r="AG5" s="1719" t="s">
        <x:v>513</x:v>
      </x:c>
      <x:c r="AH5" s="1719" t="s">
        <x:v>360</x:v>
      </x:c>
      <x:c r="AI5" s="1719" t="s">
        <x:v>514</x:v>
      </x:c>
      <x:c r="AJ5" s="1719" t="s">
        <x:v>513</x:v>
      </x:c>
      <x:c r="AK5" s="1719" t="s">
        <x:v>360</x:v>
      </x:c>
      <x:c r="AL5" s="1719" t="s">
        <x:v>514</x:v>
      </x:c>
      <x:c r="AM5" s="1719" t="s">
        <x:v>513</x:v>
      </x:c>
      <x:c r="AN5" s="1719" t="s">
        <x:v>360</x:v>
      </x:c>
      <x:c r="AO5" s="1719" t="s">
        <x:v>514</x:v>
      </x:c>
      <x:c r="AP5" s="1719" t="s">
        <x:v>513</x:v>
      </x:c>
      <x:c r="AQ5" s="1719" t="s">
        <x:v>360</x:v>
      </x:c>
      <x:c r="AR5" s="1719" t="s">
        <x:v>514</x:v>
      </x:c>
      <x:c r="AS5" s="1719" t="s">
        <x:v>513</x:v>
      </x:c>
      <x:c r="AT5" s="1719" t="s">
        <x:v>360</x:v>
      </x:c>
      <x:c r="AU5" s="1719" t="s">
        <x:v>514</x:v>
      </x:c>
      <x:c r="AV5" s="1719" t="s">
        <x:v>515</x:v>
      </x:c>
      <x:c r="AW5" s="1719" t="s">
        <x:v>516</x:v>
      </x:c>
    </x:row>
    <x:row r="6">
      <x:c r="A6" s="986">
        <x:v>46147</x:v>
      </x:c>
      <x:c r="B6" s="1414"/>
      <x:c r="C6" s="984" t="s">
        <x:v>199</x:v>
      </x:c>
      <x:c r="D6" s="984" t="s">
        <x:v>517</x:v>
      </x:c>
      <x:c r="E6" s="984"/>
      <x:c r="F6" s="986" t="s">
        <x:v>518</x:v>
      </x:c>
      <x:c r="G6" s="1018">
        <x:v>1</x:v>
      </x:c>
      <x:c r="H6" s="1240"/>
      <x:c r="I6" s="1018"/>
      <x:c r="J6" s="1018"/>
      <x:c r="K6" s="1018"/>
      <x:c r="L6" s="1018"/>
      <x:c r="M6" s="1018"/>
      <x:c r="N6" s="1018"/>
      <x:c r="O6" s="1018"/>
      <x:c r="P6" s="1145"/>
      <x:c r="Q6" s="1145"/>
      <x:c r="R6" s="1018"/>
      <x:c r="S6" s="1018"/>
      <x:c r="T6" s="1018"/>
      <x:c r="U6" s="1018"/>
      <x:c r="V6" s="1018"/>
      <x:c r="W6" s="1018"/>
      <x:c r="X6" s="1018"/>
      <x:c r="Y6" s="1145"/>
      <x:c r="Z6" s="1145"/>
      <x:c r="AA6" s="1018">
        <x:v>11</x:v>
      </x:c>
      <x:c r="AB6" s="1145">
        <x:v>0.38</x:v>
      </x:c>
      <x:c r="AC6" s="1018">
        <x:v>200</x:v>
      </x:c>
      <x:c r="AD6" s="1018"/>
      <x:c r="AE6" s="1018"/>
      <x:c r="AF6" s="1018"/>
      <x:c r="AG6" s="1018"/>
      <x:c r="AH6" s="1018"/>
      <x:c r="AI6" s="1018"/>
      <x:c r="AJ6" s="1018"/>
      <x:c r="AK6" s="1018"/>
      <x:c r="AL6" s="1018"/>
      <x:c r="AM6" s="1018"/>
      <x:c r="AN6" s="1018"/>
      <x:c r="AO6" s="1018"/>
      <x:c r="AP6" s="1018"/>
      <x:c r="AQ6" s="1018"/>
      <x:c r="AR6" s="1018"/>
      <x:c r="AS6" s="1018"/>
      <x:c r="AT6" s="1018"/>
      <x:c r="AU6" s="1018"/>
      <x:c r="AV6" s="1208" t="s">
        <x:v>519</x:v>
      </x:c>
      <x:c r="AW6" s="2141"/>
    </x:row>
    <x:row r="7">
      <x:c r="A7" s="986"/>
      <x:c r="B7" s="1629"/>
      <x:c r="C7" s="984"/>
      <x:c r="D7" s="984"/>
      <x:c r="E7" s="988"/>
      <x:c r="F7" s="988"/>
      <x:c r="G7" s="1018">
        <x:v>2</x:v>
      </x:c>
      <x:c r="H7" s="1018"/>
      <x:c r="I7" s="1018"/>
      <x:c r="J7" s="1018"/>
      <x:c r="K7" s="1018"/>
      <x:c r="L7" s="1018"/>
      <x:c r="M7" s="1018"/>
      <x:c r="N7" s="1018"/>
      <x:c r="O7" s="1018"/>
      <x:c r="P7" s="1018"/>
      <x:c r="Q7" s="1018"/>
      <x:c r="R7" s="1018"/>
      <x:c r="S7" s="1018"/>
      <x:c r="T7" s="1018"/>
      <x:c r="U7" s="1018"/>
      <x:c r="V7" s="1018"/>
      <x:c r="W7" s="1018"/>
      <x:c r="X7" s="1018"/>
      <x:c r="Y7" s="1018"/>
      <x:c r="Z7" s="1018"/>
      <x:c r="AA7" s="1018"/>
      <x:c r="AB7" s="1018"/>
      <x:c r="AC7" s="1018"/>
      <x:c r="AD7" s="1018"/>
      <x:c r="AE7" s="1018"/>
      <x:c r="AF7" s="1018"/>
      <x:c r="AG7" s="1018"/>
      <x:c r="AH7" s="1018"/>
      <x:c r="AI7" s="1018"/>
      <x:c r="AJ7" s="1018"/>
      <x:c r="AK7" s="1018"/>
      <x:c r="AL7" s="1018"/>
      <x:c r="AM7" s="1018"/>
      <x:c r="AN7" s="1018"/>
      <x:c r="AO7" s="1018"/>
      <x:c r="AP7" s="1018"/>
      <x:c r="AQ7" s="1018"/>
      <x:c r="AR7" s="1018"/>
      <x:c r="AS7" s="1018"/>
      <x:c r="AT7" s="1018"/>
      <x:c r="AU7" s="1018"/>
      <x:c r="AV7" s="1208"/>
      <x:c r="AW7" s="2142"/>
    </x:row>
    <x:row r="8">
      <x:c r="A8" s="986"/>
      <x:c r="B8" s="1629"/>
      <x:c r="C8" s="984"/>
      <x:c r="D8" s="984"/>
      <x:c r="E8" s="988"/>
      <x:c r="F8" s="988"/>
      <x:c r="G8" s="1018">
        <x:v>3</x:v>
      </x:c>
      <x:c r="H8" s="1018"/>
      <x:c r="I8" s="1018"/>
      <x:c r="J8" s="1018"/>
      <x:c r="K8" s="1018"/>
      <x:c r="L8" s="1018"/>
      <x:c r="M8" s="1018"/>
      <x:c r="N8" s="1018"/>
      <x:c r="O8" s="1018"/>
      <x:c r="P8" s="1018"/>
      <x:c r="Q8" s="1018"/>
      <x:c r="R8" s="1018"/>
      <x:c r="S8" s="1018"/>
      <x:c r="T8" s="1018"/>
      <x:c r="U8" s="1018"/>
      <x:c r="V8" s="1018"/>
      <x:c r="W8" s="1018"/>
      <x:c r="X8" s="1018"/>
      <x:c r="Y8" s="1018"/>
      <x:c r="Z8" s="1018"/>
      <x:c r="AA8" s="1018"/>
      <x:c r="AB8" s="1018"/>
      <x:c r="AC8" s="1018"/>
      <x:c r="AD8" s="1018"/>
      <x:c r="AE8" s="1018"/>
      <x:c r="AF8" s="1018"/>
      <x:c r="AG8" s="1018"/>
      <x:c r="AH8" s="1018"/>
      <x:c r="AI8" s="1018"/>
      <x:c r="AJ8" s="1018"/>
      <x:c r="AK8" s="1018"/>
      <x:c r="AL8" s="1018"/>
      <x:c r="AM8" s="1018"/>
      <x:c r="AN8" s="1018"/>
      <x:c r="AO8" s="1018"/>
      <x:c r="AP8" s="1018"/>
      <x:c r="AQ8" s="1018"/>
      <x:c r="AR8" s="1018"/>
      <x:c r="AS8" s="1018"/>
      <x:c r="AT8" s="1018"/>
      <x:c r="AU8" s="1018"/>
      <x:c r="AV8" s="1208"/>
      <x:c r="AW8" s="2142"/>
    </x:row>
    <x:row r="9" ht="15">
      <x:c r="A9" s="1414"/>
      <x:c r="B9" s="1629"/>
      <x:c r="C9" s="1631"/>
      <x:c r="D9" s="1631"/>
      <x:c r="E9" s="1094"/>
      <x:c r="F9" s="1094"/>
      <x:c r="G9" s="1523">
        <x:v>4</x:v>
      </x:c>
      <x:c r="H9" s="1523"/>
      <x:c r="I9" s="1523"/>
      <x:c r="J9" s="1523"/>
      <x:c r="K9" s="1523"/>
      <x:c r="L9" s="1523"/>
      <x:c r="M9" s="1523"/>
      <x:c r="N9" s="1523"/>
      <x:c r="O9" s="1523"/>
      <x:c r="P9" s="1523"/>
      <x:c r="Q9" s="1523"/>
      <x:c r="R9" s="1523"/>
      <x:c r="S9" s="1523"/>
      <x:c r="T9" s="1523"/>
      <x:c r="U9" s="1523"/>
      <x:c r="V9" s="1523"/>
      <x:c r="W9" s="1523"/>
      <x:c r="X9" s="1523"/>
      <x:c r="Y9" s="1523"/>
      <x:c r="Z9" s="1523"/>
      <x:c r="AA9" s="1523"/>
      <x:c r="AB9" s="1523"/>
      <x:c r="AC9" s="1523"/>
      <x:c r="AD9" s="1523"/>
      <x:c r="AE9" s="1523"/>
      <x:c r="AF9" s="1523"/>
      <x:c r="AG9" s="1523"/>
      <x:c r="AH9" s="1523"/>
      <x:c r="AI9" s="1523"/>
      <x:c r="AJ9" s="1523"/>
      <x:c r="AK9" s="1523"/>
      <x:c r="AL9" s="1523"/>
      <x:c r="AM9" s="1523"/>
      <x:c r="AN9" s="1523"/>
      <x:c r="AO9" s="1523"/>
      <x:c r="AP9" s="1523"/>
      <x:c r="AQ9" s="1523"/>
      <x:c r="AR9" s="1523"/>
      <x:c r="AS9" s="1523"/>
      <x:c r="AT9" s="1523"/>
      <x:c r="AU9" s="1523"/>
      <x:c r="AV9" s="2141"/>
      <x:c r="AW9" s="2079"/>
    </x:row>
    <x:row r="10">
      <x:c r="A10" s="1632">
        <x:v>46148</x:v>
      </x:c>
      <x:c r="B10" s="1633" t="s">
        <x:v>520</x:v>
      </x:c>
      <x:c r="C10" s="1634" t="s">
        <x:v>199</x:v>
      </x:c>
      <x:c r="D10" s="1340" t="s">
        <x:v>521</x:v>
      </x:c>
      <x:c r="E10" s="1634"/>
      <x:c r="F10" s="1340"/>
      <x:c r="G10" s="1454">
        <x:v>1</x:v>
      </x:c>
      <x:c r="H10" s="1343" t="n">
        <x:f>(1.5*1000)/I10</x:f>
        <x:v>2.7777777777777777</x:v>
      </x:c>
      <x:c r="I10" s="1454">
        <x:v>540</x:v>
      </x:c>
      <x:c r="J10" s="1454">
        <x:v>258</x:v>
      </x:c>
      <x:c r="K10" s="1454"/>
      <x:c r="L10" s="1454"/>
      <x:c r="M10" s="1454"/>
      <x:c r="N10" s="1454"/>
      <x:c r="O10" s="1454"/>
      <x:c r="P10" s="1454"/>
      <x:c r="Q10" s="1454"/>
      <x:c r="R10" s="1454"/>
      <x:c r="S10" s="1454"/>
      <x:c r="T10" s="1454"/>
      <x:c r="U10" s="1454">
        <x:v>11</x:v>
      </x:c>
      <x:c r="V10" s="1454"/>
      <x:c r="W10" s="1454">
        <x:v>170</x:v>
      </x:c>
      <x:c r="X10" s="1018">
        <x:v>11.1</x:v>
      </x:c>
      <x:c r="Y10" s="1145">
        <x:v>0.38</x:v>
      </x:c>
      <x:c r="Z10" s="1454"/>
      <x:c r="AA10" s="1454">
        <x:v>11</x:v>
      </x:c>
      <x:c r="AB10" s="1454"/>
      <x:c r="AC10" s="1454">
        <x:v>170</x:v>
      </x:c>
      <x:c r="AD10" s="1454"/>
      <x:c r="AE10" s="1454"/>
      <x:c r="AF10" s="1454"/>
      <x:c r="AG10" s="1454"/>
      <x:c r="AH10" s="1454"/>
      <x:c r="AI10" s="1454"/>
      <x:c r="AJ10" s="1454"/>
      <x:c r="AK10" s="1454"/>
      <x:c r="AL10" s="1454"/>
      <x:c r="AM10" s="1454"/>
      <x:c r="AN10" s="1454"/>
      <x:c r="AO10" s="1454"/>
      <x:c r="AP10" s="1454"/>
      <x:c r="AQ10" s="1454"/>
      <x:c r="AR10" s="1454"/>
      <x:c r="AS10" s="1454"/>
      <x:c r="AT10" s="1454"/>
      <x:c r="AU10" s="1454"/>
      <x:c r="AV10" s="1654" t="s">
        <x:v>522</x:v>
      </x:c>
      <x:c r="AW10" s="1655" t="s">
        <x:v>523</x:v>
      </x:c>
    </x:row>
    <x:row r="11">
      <x:c r="A11" s="1637"/>
      <x:c r="B11" s="1629"/>
      <x:c r="C11" s="984"/>
      <x:c r="D11" s="984"/>
      <x:c r="E11" s="984"/>
      <x:c r="F11" s="986"/>
      <x:c r="G11" s="1018">
        <x:v>2</x:v>
      </x:c>
      <x:c r="H11" s="1018"/>
      <x:c r="I11" s="1018"/>
      <x:c r="J11" s="1018"/>
      <x:c r="K11" s="1018"/>
      <x:c r="L11" s="1018"/>
      <x:c r="M11" s="1018"/>
      <x:c r="N11" s="1018"/>
      <x:c r="O11" s="1018"/>
      <x:c r="P11" s="1018"/>
      <x:c r="Q11" s="1018"/>
      <x:c r="R11" s="1018"/>
      <x:c r="S11" s="1018"/>
      <x:c r="T11" s="1018"/>
      <x:c r="U11" s="1018"/>
      <x:c r="V11" s="1018"/>
      <x:c r="W11" s="1018"/>
      <x:c r="X11" s="1018"/>
      <x:c r="Y11" s="1018"/>
      <x:c r="Z11" s="1018"/>
      <x:c r="AA11" s="1018"/>
      <x:c r="AB11" s="1018"/>
      <x:c r="AC11" s="1018"/>
      <x:c r="AD11" s="1018"/>
      <x:c r="AE11" s="1018"/>
      <x:c r="AF11" s="1018"/>
      <x:c r="AG11" s="1018"/>
      <x:c r="AH11" s="1018"/>
      <x:c r="AI11" s="1018"/>
      <x:c r="AJ11" s="1018"/>
      <x:c r="AK11" s="1018"/>
      <x:c r="AL11" s="1018"/>
      <x:c r="AM11" s="1018"/>
      <x:c r="AN11" s="1018"/>
      <x:c r="AO11" s="1018"/>
      <x:c r="AP11" s="1018"/>
      <x:c r="AQ11" s="1018"/>
      <x:c r="AR11" s="1018"/>
      <x:c r="AS11" s="1018"/>
      <x:c r="AT11" s="1018"/>
      <x:c r="AU11" s="1018"/>
      <x:c r="AV11" s="1656"/>
      <x:c r="AW11" s="1657"/>
    </x:row>
    <x:row r="12">
      <x:c r="A12" s="1637"/>
      <x:c r="B12" s="1629"/>
      <x:c r="C12" s="984"/>
      <x:c r="D12" s="984"/>
      <x:c r="E12" s="984"/>
      <x:c r="F12" s="986"/>
      <x:c r="G12" s="1018">
        <x:v>3</x:v>
      </x:c>
      <x:c r="H12" s="937"/>
      <x:c r="I12" s="937"/>
      <x:c r="J12" s="937"/>
      <x:c r="K12" s="937"/>
      <x:c r="L12" s="937"/>
      <x:c r="M12" s="937"/>
      <x:c r="N12" s="937"/>
      <x:c r="O12" s="1018"/>
      <x:c r="P12" s="1018"/>
      <x:c r="Q12" s="1018"/>
      <x:c r="R12" s="1018"/>
      <x:c r="S12" s="1018"/>
      <x:c r="T12" s="1018"/>
      <x:c r="U12" s="1018"/>
      <x:c r="V12" s="1018"/>
      <x:c r="W12" s="1018"/>
      <x:c r="X12" s="1018"/>
      <x:c r="Y12" s="1018"/>
      <x:c r="Z12" s="1018"/>
      <x:c r="AA12" s="1018"/>
      <x:c r="AB12" s="1018"/>
      <x:c r="AC12" s="1018"/>
      <x:c r="AD12" s="1018"/>
      <x:c r="AE12" s="1018"/>
      <x:c r="AF12" s="1018"/>
      <x:c r="AG12" s="1018"/>
      <x:c r="AH12" s="1018"/>
      <x:c r="AI12" s="1018"/>
      <x:c r="AJ12" s="1018"/>
      <x:c r="AK12" s="1018"/>
      <x:c r="AL12" s="1018"/>
      <x:c r="AM12" s="1018"/>
      <x:c r="AN12" s="1018"/>
      <x:c r="AO12" s="1018"/>
      <x:c r="AP12" s="1018"/>
      <x:c r="AQ12" s="1018"/>
      <x:c r="AR12" s="1018"/>
      <x:c r="AS12" s="1018"/>
      <x:c r="AT12" s="1018"/>
      <x:c r="AU12" s="1018"/>
      <x:c r="AV12" s="1656"/>
      <x:c r="AW12" s="1657"/>
    </x:row>
    <x:row r="13" ht="15">
      <x:c r="A13" s="1640"/>
      <x:c r="B13" s="1629"/>
      <x:c r="C13" s="1641"/>
      <x:c r="D13" s="1641"/>
      <x:c r="E13" s="1641"/>
      <x:c r="F13" s="1393"/>
      <x:c r="G13" s="1501">
        <x:v>4</x:v>
      </x:c>
      <x:c r="H13" s="1658"/>
      <x:c r="I13" s="1658"/>
      <x:c r="J13" s="1658"/>
      <x:c r="K13" s="1658"/>
      <x:c r="L13" s="1658"/>
      <x:c r="M13" s="1658"/>
      <x:c r="N13" s="1658"/>
      <x:c r="O13" s="1501"/>
      <x:c r="P13" s="1501"/>
      <x:c r="Q13" s="1501"/>
      <x:c r="R13" s="1501"/>
      <x:c r="S13" s="1501"/>
      <x:c r="T13" s="1501"/>
      <x:c r="U13" s="918"/>
      <x:c r="V13" s="1501"/>
      <x:c r="W13" s="1501"/>
      <x:c r="X13" s="1501"/>
      <x:c r="Y13" s="1501"/>
      <x:c r="Z13" s="1501"/>
      <x:c r="AA13" s="1501"/>
      <x:c r="AB13" s="1501"/>
      <x:c r="AC13" s="1501"/>
      <x:c r="AD13" s="1501"/>
      <x:c r="AE13" s="1501"/>
      <x:c r="AF13" s="1501"/>
      <x:c r="AG13" s="1501"/>
      <x:c r="AH13" s="1501"/>
      <x:c r="AI13" s="1501"/>
      <x:c r="AJ13" s="1501"/>
      <x:c r="AK13" s="1501"/>
      <x:c r="AL13" s="1501"/>
      <x:c r="AM13" s="1501"/>
      <x:c r="AN13" s="1501"/>
      <x:c r="AO13" s="1501"/>
      <x:c r="AP13" s="1501"/>
      <x:c r="AQ13" s="1501"/>
      <x:c r="AR13" s="1501"/>
      <x:c r="AS13" s="1501"/>
      <x:c r="AT13" s="1501"/>
      <x:c r="AU13" s="1501"/>
      <x:c r="AV13" s="1659"/>
      <x:c r="AW13" s="1660"/>
    </x:row>
    <x:row r="14" ht="15">
      <x:c r="A14" s="1632">
        <x:v>46149</x:v>
      </x:c>
      <x:c r="B14" s="986" t="s">
        <x:v>524</x:v>
      </x:c>
      <x:c r="C14" s="1634"/>
      <x:c r="D14" s="1046"/>
      <x:c r="E14" s="1046"/>
      <x:c r="F14" s="1454"/>
      <x:c r="G14" s="1454">
        <x:v>1</x:v>
      </x:c>
      <x:c r="H14" s="1343" t="n">
        <x:f>(1.5*1000)/I14</x:f>
        <x:v>2.7777777777777777</x:v>
      </x:c>
      <x:c r="I14" s="1454">
        <x:v>540</x:v>
      </x:c>
      <x:c r="J14" s="1454">
        <x:v>258</x:v>
      </x:c>
      <x:c r="K14" s="1343" t="n">
        <x:f>J14*((1-38%)/38%)</x:f>
        <x:v>420.9473684210526</x:v>
      </x:c>
      <x:c r="L14" s="1343"/>
      <x:c r="M14" s="1343"/>
      <x:c r="N14" s="1343"/>
      <x:c r="O14" s="1454"/>
      <x:c r="P14" s="1454"/>
      <x:c r="Q14" s="1454"/>
      <x:c r="R14" s="1454">
        <x:v>11</x:v>
      </x:c>
      <x:c r="S14" s="1454"/>
      <x:c r="T14" s="1454">
        <x:v>180</x:v>
      </x:c>
      <x:c r="U14" s="1454">
        <x:v>11</x:v>
      </x:c>
      <x:c r="V14" s="1454"/>
      <x:c r="W14" s="1454">
        <x:v>180</x:v>
      </x:c>
      <x:c r="X14" s="1454"/>
      <x:c r="Y14" s="1454"/>
      <x:c r="Z14" s="1454"/>
      <x:c r="AA14" s="1454"/>
      <x:c r="AB14" s="1454"/>
      <x:c r="AC14" s="1454"/>
      <x:c r="AD14" s="1454"/>
      <x:c r="AE14" s="1454"/>
      <x:c r="AF14" s="1454"/>
      <x:c r="AG14" s="1454"/>
      <x:c r="AH14" s="1454"/>
      <x:c r="AI14" s="1454"/>
      <x:c r="AJ14" s="1454"/>
      <x:c r="AK14" s="1454"/>
      <x:c r="AL14" s="1454"/>
      <x:c r="AM14" s="1454"/>
      <x:c r="AN14" s="1454"/>
      <x:c r="AO14" s="1454"/>
      <x:c r="AP14" s="1454"/>
      <x:c r="AQ14" s="1454"/>
      <x:c r="AR14" s="1454"/>
      <x:c r="AS14" s="1454"/>
      <x:c r="AT14" s="1454"/>
      <x:c r="AU14" s="1454"/>
      <x:c r="AV14" s="1654" t="s">
        <x:v>525</x:v>
      </x:c>
      <x:c r="AW14" s="1655"/>
    </x:row>
    <x:row r="15">
      <x:c r="A15" s="1637"/>
      <x:c r="B15" s="986" t="s">
        <x:v>526</x:v>
      </x:c>
      <x:c r="C15" s="984" t="s">
        <x:v>199</x:v>
      </x:c>
      <x:c r="D15" s="988" t="s">
        <x:v>527</x:v>
      </x:c>
      <x:c r="E15" s="988"/>
      <x:c r="F15" s="1018"/>
      <x:c r="G15" s="1018">
        <x:v>2</x:v>
      </x:c>
      <x:c r="H15" s="1240" t="n">
        <x:f>1200/I15</x:f>
        <x:v>2.2222222222222223</x:v>
      </x:c>
      <x:c r="I15" s="1018">
        <x:v>540</x:v>
      </x:c>
      <x:c r="J15" s="1018">
        <x:v>265</x:v>
      </x:c>
      <x:c r="K15" s="1343" t="n">
        <x:f>J15*((1-39%)/39%)</x:f>
        <x:v>414.4871794871795</x:v>
      </x:c>
      <x:c r="L15" s="1360"/>
      <x:c r="M15" s="1360"/>
      <x:c r="N15" s="1360"/>
      <x:c r="O15" s="1018">
        <x:v>11</x:v>
      </x:c>
      <x:c r="P15" s="1145">
        <x:v>0.39</x:v>
      </x:c>
      <x:c r="Q15" s="1018"/>
      <x:c r="R15" s="1018"/>
      <x:c r="S15" s="1018"/>
      <x:c r="T15" s="1018"/>
      <x:c r="U15" s="1018"/>
      <x:c r="V15" s="1018"/>
      <x:c r="W15" s="1018"/>
      <x:c r="X15" s="1018"/>
      <x:c r="Y15" s="1018"/>
      <x:c r="Z15" s="1018"/>
      <x:c r="AA15" s="1018"/>
      <x:c r="AB15" s="1018"/>
      <x:c r="AC15" s="1018"/>
      <x:c r="AD15" s="1018"/>
      <x:c r="AE15" s="1018"/>
      <x:c r="AF15" s="1018"/>
      <x:c r="AG15" s="1018"/>
      <x:c r="AH15" s="1018"/>
      <x:c r="AI15" s="1018"/>
      <x:c r="AJ15" s="1018"/>
      <x:c r="AK15" s="1018"/>
      <x:c r="AL15" s="1018"/>
      <x:c r="AM15" s="1018"/>
      <x:c r="AN15" s="1018"/>
      <x:c r="AO15" s="1018"/>
      <x:c r="AP15" s="1018"/>
      <x:c r="AQ15" s="1018"/>
      <x:c r="AR15" s="1018"/>
      <x:c r="AS15" s="1018"/>
      <x:c r="AT15" s="1018"/>
      <x:c r="AU15" s="1018"/>
      <x:c r="AV15" s="1656"/>
      <x:c r="AW15" s="1657"/>
    </x:row>
    <x:row r="16">
      <x:c r="A16" s="1637"/>
      <x:c r="B16" s="986"/>
      <x:c r="C16" s="984"/>
      <x:c r="D16" s="988"/>
      <x:c r="E16" s="988"/>
      <x:c r="F16" s="1018"/>
      <x:c r="G16" s="1018">
        <x:v>3</x:v>
      </x:c>
      <x:c r="H16" s="1018"/>
      <x:c r="I16" s="1018"/>
      <x:c r="J16" s="1018"/>
      <x:c r="K16" s="1018"/>
      <x:c r="L16" s="1018"/>
      <x:c r="M16" s="1018"/>
      <x:c r="N16" s="1018"/>
      <x:c r="O16" s="1018"/>
      <x:c r="P16" s="1018"/>
      <x:c r="Q16" s="1018"/>
      <x:c r="R16" s="1018"/>
      <x:c r="S16" s="1018"/>
      <x:c r="T16" s="1018"/>
      <x:c r="U16" s="1018"/>
      <x:c r="V16" s="1018"/>
      <x:c r="W16" s="1018"/>
      <x:c r="X16" s="1018"/>
      <x:c r="Y16" s="1018"/>
      <x:c r="Z16" s="1018"/>
      <x:c r="AA16" s="1018"/>
      <x:c r="AB16" s="1018"/>
      <x:c r="AC16" s="1018"/>
      <x:c r="AD16" s="1018"/>
      <x:c r="AE16" s="1018"/>
      <x:c r="AF16" s="1018"/>
      <x:c r="AG16" s="1018"/>
      <x:c r="AH16" s="1018"/>
      <x:c r="AI16" s="1018"/>
      <x:c r="AJ16" s="1018"/>
      <x:c r="AK16" s="1018"/>
      <x:c r="AL16" s="1018"/>
      <x:c r="AM16" s="1018"/>
      <x:c r="AN16" s="1018"/>
      <x:c r="AO16" s="1018"/>
      <x:c r="AP16" s="1018"/>
      <x:c r="AQ16" s="1018"/>
      <x:c r="AR16" s="1018"/>
      <x:c r="AS16" s="1018"/>
      <x:c r="AT16" s="1018"/>
      <x:c r="AU16" s="1018"/>
      <x:c r="AV16" s="1656"/>
      <x:c r="AW16" s="1657"/>
    </x:row>
    <x:row r="17" ht="15">
      <x:c r="A17" s="1640"/>
      <x:c r="B17" s="986"/>
      <x:c r="C17" s="1641"/>
      <x:c r="D17" s="1089"/>
      <x:c r="E17" s="1089"/>
      <x:c r="F17" s="1501"/>
      <x:c r="G17" s="1501">
        <x:v>4</x:v>
      </x:c>
      <x:c r="H17" s="1501"/>
      <x:c r="I17" s="1501"/>
      <x:c r="J17" s="1501"/>
      <x:c r="K17" s="1501"/>
      <x:c r="L17" s="1501"/>
      <x:c r="M17" s="1501"/>
      <x:c r="N17" s="1501"/>
      <x:c r="O17" s="1501"/>
      <x:c r="P17" s="1501"/>
      <x:c r="Q17" s="1501"/>
      <x:c r="R17" s="1501"/>
      <x:c r="S17" s="1501"/>
      <x:c r="T17" s="1501"/>
      <x:c r="U17" s="1501"/>
      <x:c r="V17" s="1501"/>
      <x:c r="W17" s="1501"/>
      <x:c r="X17" s="1501"/>
      <x:c r="Y17" s="1501"/>
      <x:c r="Z17" s="1501"/>
      <x:c r="AA17" s="1501"/>
      <x:c r="AB17" s="1501"/>
      <x:c r="AC17" s="1501"/>
      <x:c r="AD17" s="1501"/>
      <x:c r="AE17" s="1501"/>
      <x:c r="AF17" s="1501"/>
      <x:c r="AG17" s="1501"/>
      <x:c r="AH17" s="1501"/>
      <x:c r="AI17" s="1501"/>
      <x:c r="AJ17" s="1501"/>
      <x:c r="AK17" s="1501"/>
      <x:c r="AL17" s="1501"/>
      <x:c r="AM17" s="1501"/>
      <x:c r="AN17" s="1501"/>
      <x:c r="AO17" s="1501"/>
      <x:c r="AP17" s="1501"/>
      <x:c r="AQ17" s="1501"/>
      <x:c r="AR17" s="1501"/>
      <x:c r="AS17" s="1501"/>
      <x:c r="AT17" s="1501"/>
      <x:c r="AU17" s="1501"/>
      <x:c r="AV17" s="1656"/>
      <x:c r="AW17" s="1660"/>
    </x:row>
    <x:row r="18">
      <x:c r="A18" s="1406">
        <x:v>46150</x:v>
      </x:c>
      <x:c r="B18" s="986" t="s">
        <x:v>528</x:v>
      </x:c>
      <x:c r="C18" s="1583"/>
      <x:c r="D18" s="1521"/>
      <x:c r="E18" s="1521"/>
      <x:c r="F18" s="1446"/>
      <x:c r="G18" s="1446">
        <x:v>1</x:v>
      </x:c>
      <x:c r="H18" s="1446"/>
      <x:c r="I18" s="1446"/>
      <x:c r="J18" s="1446"/>
      <x:c r="K18" s="1446"/>
      <x:c r="L18" s="1446"/>
      <x:c r="M18" s="1446"/>
      <x:c r="N18" s="1446"/>
      <x:c r="O18" s="1446"/>
      <x:c r="P18" s="1446"/>
      <x:c r="Q18" s="1446"/>
      <x:c r="R18" s="1446"/>
      <x:c r="S18" s="1446"/>
      <x:c r="T18" s="1446"/>
      <x:c r="U18" s="1446"/>
      <x:c r="V18" s="1446"/>
      <x:c r="W18" s="1446"/>
      <x:c r="X18" s="1446"/>
      <x:c r="Y18" s="1446"/>
      <x:c r="Z18" s="1446"/>
      <x:c r="AA18" s="1446"/>
      <x:c r="AB18" s="1446"/>
      <x:c r="AC18" s="1446"/>
      <x:c r="AD18" s="1446"/>
      <x:c r="AE18" s="1446"/>
      <x:c r="AF18" s="1446"/>
      <x:c r="AG18" s="1446"/>
      <x:c r="AH18" s="1446"/>
      <x:c r="AI18" s="1446"/>
      <x:c r="AJ18" s="1446"/>
      <x:c r="AK18" s="1446"/>
      <x:c r="AL18" s="1446"/>
      <x:c r="AM18" s="1446"/>
      <x:c r="AN18" s="1446"/>
      <x:c r="AO18" s="1446"/>
      <x:c r="AP18" s="1446"/>
      <x:c r="AQ18" s="1446"/>
      <x:c r="AR18" s="1446"/>
      <x:c r="AS18" s="1446"/>
      <x:c r="AT18" s="1446"/>
      <x:c r="AU18" s="1446"/>
      <x:c r="AV18" s="1154" t="s">
        <x:v>529</x:v>
      </x:c>
      <x:c r="AW18" s="1565"/>
    </x:row>
    <x:row r="19">
      <x:c r="A19" s="986"/>
      <x:c r="B19" s="986" t="s">
        <x:v>530</x:v>
      </x:c>
      <x:c r="C19" s="984"/>
      <x:c r="D19" s="988"/>
      <x:c r="E19" s="988"/>
      <x:c r="F19" s="1018"/>
      <x:c r="G19" s="1018">
        <x:v>2</x:v>
      </x:c>
      <x:c r="H19" s="1018"/>
      <x:c r="I19" s="1018"/>
      <x:c r="J19" s="1018"/>
      <x:c r="K19" s="1018"/>
      <x:c r="L19" s="1018"/>
      <x:c r="M19" s="1018"/>
      <x:c r="N19" s="1018"/>
      <x:c r="O19" s="1018"/>
      <x:c r="P19" s="1018"/>
      <x:c r="Q19" s="1018"/>
      <x:c r="R19" s="1018"/>
      <x:c r="S19" s="1018"/>
      <x:c r="T19" s="1018"/>
      <x:c r="U19" s="1018"/>
      <x:c r="V19" s="1018"/>
      <x:c r="W19" s="1018"/>
      <x:c r="X19" s="1018"/>
      <x:c r="Y19" s="1018"/>
      <x:c r="Z19" s="1018"/>
      <x:c r="AA19" s="1018"/>
      <x:c r="AB19" s="1018"/>
      <x:c r="AC19" s="1018"/>
      <x:c r="AD19" s="1018"/>
      <x:c r="AE19" s="1018"/>
      <x:c r="AF19" s="1018"/>
      <x:c r="AG19" s="1018"/>
      <x:c r="AH19" s="1018"/>
      <x:c r="AI19" s="1018"/>
      <x:c r="AJ19" s="1018"/>
      <x:c r="AK19" s="1018"/>
      <x:c r="AL19" s="1018"/>
      <x:c r="AM19" s="1018"/>
      <x:c r="AN19" s="1018"/>
      <x:c r="AO19" s="1018"/>
      <x:c r="AP19" s="1018"/>
      <x:c r="AQ19" s="1018"/>
      <x:c r="AR19" s="1018"/>
      <x:c r="AS19" s="1018"/>
      <x:c r="AT19" s="1018"/>
      <x:c r="AU19" s="1018"/>
      <x:c r="AV19" s="1154" t="s">
        <x:v>531</x:v>
      </x:c>
      <x:c r="AW19" s="1154"/>
    </x:row>
    <x:row r="20">
      <x:c r="A20" s="986"/>
      <x:c r="B20" s="986"/>
      <x:c r="C20" s="984"/>
      <x:c r="D20" s="988"/>
      <x:c r="E20" s="988"/>
      <x:c r="F20" s="1018"/>
      <x:c r="G20" s="1018">
        <x:v>3</x:v>
      </x:c>
      <x:c r="H20" s="1018"/>
      <x:c r="I20" s="1018"/>
      <x:c r="J20" s="1018"/>
      <x:c r="K20" s="1018"/>
      <x:c r="L20" s="1018"/>
      <x:c r="M20" s="1018"/>
      <x:c r="N20" s="1018"/>
      <x:c r="O20" s="1018"/>
      <x:c r="P20" s="1018"/>
      <x:c r="Q20" s="1018"/>
      <x:c r="R20" s="1018"/>
      <x:c r="S20" s="1018"/>
      <x:c r="T20" s="1018"/>
      <x:c r="U20" s="1018"/>
      <x:c r="V20" s="1018"/>
      <x:c r="W20" s="1018"/>
      <x:c r="X20" s="1018"/>
      <x:c r="Y20" s="1018"/>
      <x:c r="Z20" s="1018"/>
      <x:c r="AA20" s="1018"/>
      <x:c r="AB20" s="1018"/>
      <x:c r="AC20" s="1018"/>
      <x:c r="AD20" s="1018"/>
      <x:c r="AE20" s="1018"/>
      <x:c r="AF20" s="1018"/>
      <x:c r="AG20" s="1018"/>
      <x:c r="AH20" s="1018"/>
      <x:c r="AI20" s="1018"/>
      <x:c r="AJ20" s="1018"/>
      <x:c r="AK20" s="1018"/>
      <x:c r="AL20" s="1018"/>
      <x:c r="AM20" s="1018"/>
      <x:c r="AN20" s="1018"/>
      <x:c r="AO20" s="1018"/>
      <x:c r="AP20" s="1018"/>
      <x:c r="AQ20" s="1018"/>
      <x:c r="AR20" s="1018"/>
      <x:c r="AS20" s="1018"/>
      <x:c r="AT20" s="1018"/>
      <x:c r="AU20" s="1018"/>
      <x:c r="AV20" s="1154"/>
      <x:c r="AW20" s="1154"/>
    </x:row>
    <x:row r="21">
      <x:c r="A21" s="986"/>
      <x:c r="B21" s="1406"/>
      <x:c r="C21" s="984"/>
      <x:c r="D21" s="988"/>
      <x:c r="E21" s="988"/>
      <x:c r="F21" s="1018"/>
      <x:c r="G21" s="1018">
        <x:v>4</x:v>
      </x:c>
      <x:c r="H21" s="1018"/>
      <x:c r="I21" s="1018"/>
      <x:c r="J21" s="1018"/>
      <x:c r="K21" s="1018"/>
      <x:c r="L21" s="1018"/>
      <x:c r="M21" s="1018"/>
      <x:c r="N21" s="1018"/>
      <x:c r="O21" s="1018"/>
      <x:c r="P21" s="1018"/>
      <x:c r="Q21" s="1018"/>
      <x:c r="R21" s="1018"/>
      <x:c r="S21" s="1018"/>
      <x:c r="T21" s="1018"/>
      <x:c r="U21" s="1018"/>
      <x:c r="V21" s="1018"/>
      <x:c r="W21" s="1018"/>
      <x:c r="X21" s="1018"/>
      <x:c r="Y21" s="1018"/>
      <x:c r="Z21" s="1018"/>
      <x:c r="AA21" s="1018"/>
      <x:c r="AB21" s="1018"/>
      <x:c r="AC21" s="1018"/>
      <x:c r="AD21" s="1018"/>
      <x:c r="AE21" s="1018"/>
      <x:c r="AF21" s="1018"/>
      <x:c r="AG21" s="1018"/>
      <x:c r="AH21" s="1018"/>
      <x:c r="AI21" s="1018"/>
      <x:c r="AJ21" s="1018"/>
      <x:c r="AK21" s="1018"/>
      <x:c r="AL21" s="1018"/>
      <x:c r="AM21" s="1018"/>
      <x:c r="AN21" s="1018"/>
      <x:c r="AO21" s="1018"/>
      <x:c r="AP21" s="1018"/>
      <x:c r="AQ21" s="1018"/>
      <x:c r="AR21" s="1018"/>
      <x:c r="AS21" s="1018"/>
      <x:c r="AT21" s="1018"/>
      <x:c r="AU21" s="1018"/>
      <x:c r="AV21" s="1154"/>
      <x:c r="AW21" s="1154"/>
    </x:row>
    <x:row r="22">
      <x:c r="A22" s="986">
        <x:v>46151</x:v>
      </x:c>
      <x:c r="B22" s="1414"/>
      <x:c r="C22" s="984"/>
      <x:c r="D22" s="1523"/>
      <x:c r="E22" s="1523"/>
      <x:c r="F22" s="1523"/>
      <x:c r="G22" s="1018">
        <x:v>5</x:v>
      </x:c>
      <x:c r="H22" s="1018"/>
      <x:c r="I22" s="1018"/>
      <x:c r="J22" s="1018"/>
      <x:c r="K22" s="1018"/>
      <x:c r="L22" s="1018"/>
      <x:c r="M22" s="1018"/>
      <x:c r="N22" s="1018"/>
      <x:c r="O22" s="1018"/>
      <x:c r="P22" s="1018"/>
      <x:c r="Q22" s="1018"/>
      <x:c r="R22" s="1018"/>
      <x:c r="S22" s="1018"/>
      <x:c r="T22" s="1018"/>
      <x:c r="U22" s="1018"/>
      <x:c r="V22" s="1018"/>
      <x:c r="W22" s="1018"/>
      <x:c r="X22" s="1018"/>
      <x:c r="Y22" s="1018"/>
      <x:c r="Z22" s="1018"/>
      <x:c r="AA22" s="1018"/>
      <x:c r="AB22" s="1018"/>
      <x:c r="AC22" s="1018"/>
      <x:c r="AD22" s="1018"/>
      <x:c r="AE22" s="1018"/>
      <x:c r="AF22" s="1018"/>
      <x:c r="AG22" s="1018"/>
      <x:c r="AH22" s="1018"/>
      <x:c r="AI22" s="1018"/>
      <x:c r="AJ22" s="1018"/>
      <x:c r="AK22" s="1018"/>
      <x:c r="AL22" s="1018"/>
      <x:c r="AM22" s="1018"/>
      <x:c r="AN22" s="1018"/>
      <x:c r="AO22" s="1018"/>
      <x:c r="AP22" s="1018"/>
      <x:c r="AQ22" s="1018"/>
      <x:c r="AR22" s="1018"/>
      <x:c r="AS22" s="1018"/>
      <x:c r="AT22" s="1018"/>
      <x:c r="AU22" s="1018"/>
      <x:c r="AV22" s="1154"/>
      <x:c r="AW22" s="1154"/>
    </x:row>
    <x:row r="23">
      <x:c r="A23" s="986"/>
      <x:c r="B23" s="1629"/>
      <x:c r="C23" s="984"/>
      <x:c r="D23" s="1630"/>
      <x:c r="E23" s="1630"/>
      <x:c r="F23" s="1630"/>
      <x:c r="G23" s="1018">
        <x:v>6</x:v>
      </x:c>
      <x:c r="H23" s="1018"/>
      <x:c r="I23" s="1018"/>
      <x:c r="J23" s="1018"/>
      <x:c r="K23" s="1018"/>
      <x:c r="L23" s="1018"/>
      <x:c r="M23" s="1018"/>
      <x:c r="N23" s="1018"/>
      <x:c r="O23" s="1018"/>
      <x:c r="P23" s="1018"/>
      <x:c r="Q23" s="1018"/>
      <x:c r="R23" s="1018"/>
      <x:c r="S23" s="1018"/>
      <x:c r="T23" s="1018"/>
      <x:c r="U23" s="1018"/>
      <x:c r="V23" s="1018"/>
      <x:c r="W23" s="1018"/>
      <x:c r="X23" s="1018"/>
      <x:c r="Y23" s="1018"/>
      <x:c r="Z23" s="1018"/>
      <x:c r="AA23" s="1018"/>
      <x:c r="AB23" s="1018"/>
      <x:c r="AC23" s="1018"/>
      <x:c r="AD23" s="1018"/>
      <x:c r="AE23" s="1018"/>
      <x:c r="AF23" s="1018"/>
      <x:c r="AG23" s="1018"/>
      <x:c r="AH23" s="1018"/>
      <x:c r="AI23" s="1018"/>
      <x:c r="AJ23" s="1018"/>
      <x:c r="AK23" s="1018"/>
      <x:c r="AL23" s="1018"/>
      <x:c r="AM23" s="1018"/>
      <x:c r="AN23" s="1018"/>
      <x:c r="AO23" s="1018"/>
      <x:c r="AP23" s="1018"/>
      <x:c r="AQ23" s="1018"/>
      <x:c r="AR23" s="1018"/>
      <x:c r="AS23" s="1018"/>
      <x:c r="AT23" s="1018"/>
      <x:c r="AU23" s="1018"/>
      <x:c r="AV23" s="1154"/>
      <x:c r="AW23" s="1154"/>
    </x:row>
    <x:row r="24">
      <x:c r="A24" s="986"/>
      <x:c r="B24" s="1629"/>
      <x:c r="C24" s="984"/>
      <x:c r="D24" s="1630"/>
      <x:c r="E24" s="1630"/>
      <x:c r="F24" s="1630"/>
      <x:c r="G24" s="1018">
        <x:v>7</x:v>
      </x:c>
      <x:c r="H24" s="1018"/>
      <x:c r="I24" s="1018"/>
      <x:c r="J24" s="1018"/>
      <x:c r="K24" s="1018"/>
      <x:c r="L24" s="1018"/>
      <x:c r="M24" s="1018"/>
      <x:c r="N24" s="1018"/>
      <x:c r="O24" s="1018"/>
      <x:c r="P24" s="1018"/>
      <x:c r="Q24" s="1018"/>
      <x:c r="R24" s="1018"/>
      <x:c r="S24" s="1018"/>
      <x:c r="T24" s="1018"/>
      <x:c r="U24" s="1018"/>
      <x:c r="V24" s="1018"/>
      <x:c r="W24" s="1018"/>
      <x:c r="X24" s="1018"/>
      <x:c r="Y24" s="1018"/>
      <x:c r="Z24" s="1018"/>
      <x:c r="AA24" s="1018"/>
      <x:c r="AB24" s="1018"/>
      <x:c r="AC24" s="1018"/>
      <x:c r="AD24" s="1018"/>
      <x:c r="AE24" s="1018"/>
      <x:c r="AF24" s="1018"/>
      <x:c r="AG24" s="1018"/>
      <x:c r="AH24" s="1018"/>
      <x:c r="AI24" s="1018"/>
      <x:c r="AJ24" s="1018"/>
      <x:c r="AK24" s="1018"/>
      <x:c r="AL24" s="1018"/>
      <x:c r="AM24" s="1018"/>
      <x:c r="AN24" s="1018"/>
      <x:c r="AO24" s="1018"/>
      <x:c r="AP24" s="1018"/>
      <x:c r="AQ24" s="1018"/>
      <x:c r="AR24" s="1018"/>
      <x:c r="AS24" s="1018"/>
      <x:c r="AT24" s="1018"/>
      <x:c r="AU24" s="1018"/>
      <x:c r="AV24" s="1154"/>
      <x:c r="AW24" s="1154"/>
    </x:row>
    <x:row r="25" ht="15">
      <x:c r="A25" s="986"/>
      <x:c r="B25" s="1406"/>
      <x:c r="C25" s="984"/>
      <x:c r="D25" s="1446"/>
      <x:c r="E25" s="1446"/>
      <x:c r="F25" s="1446"/>
      <x:c r="G25" s="1018">
        <x:v>8</x:v>
      </x:c>
      <x:c r="H25" s="1018"/>
      <x:c r="I25" s="1018"/>
      <x:c r="J25" s="1018"/>
      <x:c r="K25" s="1018"/>
      <x:c r="L25" s="1018"/>
      <x:c r="M25" s="1018"/>
      <x:c r="N25" s="1018"/>
      <x:c r="O25" s="1018"/>
      <x:c r="P25" s="1018"/>
      <x:c r="Q25" s="1018"/>
      <x:c r="R25" s="1018"/>
      <x:c r="S25" s="1018"/>
      <x:c r="T25" s="1018"/>
      <x:c r="U25" s="1018"/>
      <x:c r="V25" s="1018"/>
      <x:c r="W25" s="1501"/>
      <x:c r="X25" s="1018"/>
      <x:c r="Y25" s="1018"/>
      <x:c r="Z25" s="1018"/>
      <x:c r="AA25" s="1018"/>
      <x:c r="AB25" s="1018"/>
      <x:c r="AC25" s="1018"/>
      <x:c r="AD25" s="1018"/>
      <x:c r="AE25" s="1018"/>
      <x:c r="AF25" s="1018"/>
      <x:c r="AG25" s="1018"/>
      <x:c r="AH25" s="1018"/>
      <x:c r="AI25" s="1018"/>
      <x:c r="AJ25" s="1018"/>
      <x:c r="AK25" s="1018"/>
      <x:c r="AL25" s="1018"/>
      <x:c r="AM25" s="1018"/>
      <x:c r="AN25" s="1018"/>
      <x:c r="AO25" s="1018"/>
      <x:c r="AP25" s="1018"/>
      <x:c r="AQ25" s="1018"/>
      <x:c r="AR25" s="1018"/>
      <x:c r="AS25" s="1018"/>
      <x:c r="AT25" s="1018"/>
      <x:c r="AU25" s="1018"/>
      <x:c r="AV25" s="1154"/>
      <x:c r="AW25" s="1154"/>
    </x:row>
    <x:row r="26">
      <x:c r="A26" s="986">
        <x:v>46152</x:v>
      </x:c>
      <x:c r="B26" s="1414"/>
      <x:c r="C26" s="984"/>
      <x:c r="D26" s="1523"/>
      <x:c r="E26" s="1523"/>
      <x:c r="F26" s="1523"/>
      <x:c r="G26" s="1018">
        <x:v>1</x:v>
      </x:c>
      <x:c r="H26" s="937"/>
      <x:c r="I26" s="937"/>
      <x:c r="J26" s="937"/>
      <x:c r="K26" s="937"/>
      <x:c r="L26" s="937"/>
      <x:c r="M26" s="937"/>
      <x:c r="N26" s="937"/>
      <x:c r="O26" s="1018"/>
      <x:c r="P26" s="1018"/>
      <x:c r="Q26" s="1018"/>
      <x:c r="R26" s="1018"/>
      <x:c r="S26" s="1018"/>
      <x:c r="T26" s="1018"/>
      <x:c r="U26" s="1018"/>
      <x:c r="V26" s="1018"/>
      <x:c r="W26" s="1018"/>
      <x:c r="X26" s="1018"/>
      <x:c r="Y26" s="1018"/>
      <x:c r="Z26" s="1018"/>
      <x:c r="AA26" s="1018"/>
      <x:c r="AB26" s="1018"/>
      <x:c r="AC26" s="1018"/>
      <x:c r="AD26" s="1018"/>
      <x:c r="AE26" s="1018"/>
      <x:c r="AF26" s="1018"/>
      <x:c r="AG26" s="1018"/>
      <x:c r="AH26" s="1018"/>
      <x:c r="AI26" s="1018"/>
      <x:c r="AJ26" s="1018"/>
      <x:c r="AK26" s="1018"/>
      <x:c r="AL26" s="1018"/>
      <x:c r="AM26" s="1018"/>
      <x:c r="AN26" s="1018"/>
      <x:c r="AO26" s="1018"/>
      <x:c r="AP26" s="1018"/>
      <x:c r="AQ26" s="1018"/>
      <x:c r="AR26" s="1018"/>
      <x:c r="AS26" s="1018"/>
      <x:c r="AT26" s="1018"/>
      <x:c r="AU26" s="1018"/>
      <x:c r="AV26" s="1565"/>
      <x:c r="AW26" s="1565"/>
    </x:row>
    <x:row r="27">
      <x:c r="A27" s="986"/>
      <x:c r="B27" s="1629"/>
      <x:c r="C27" s="984"/>
      <x:c r="D27" s="1630"/>
      <x:c r="E27" s="1630"/>
      <x:c r="F27" s="1630"/>
      <x:c r="G27" s="1018">
        <x:v>2</x:v>
      </x:c>
      <x:c r="H27" s="937"/>
      <x:c r="I27" s="937"/>
      <x:c r="J27" s="937"/>
      <x:c r="K27" s="937"/>
      <x:c r="L27" s="937"/>
      <x:c r="M27" s="937"/>
      <x:c r="N27" s="937"/>
      <x:c r="O27" s="1018"/>
      <x:c r="P27" s="1018"/>
      <x:c r="Q27" s="1018"/>
      <x:c r="R27" s="1018"/>
      <x:c r="S27" s="1018"/>
      <x:c r="T27" s="1018"/>
      <x:c r="U27" s="1018"/>
      <x:c r="V27" s="1018"/>
      <x:c r="W27" s="1018"/>
      <x:c r="X27" s="1018"/>
      <x:c r="Y27" s="1018"/>
      <x:c r="Z27" s="1018"/>
      <x:c r="AA27" s="1018"/>
      <x:c r="AB27" s="1018"/>
      <x:c r="AC27" s="1018"/>
      <x:c r="AD27" s="1018"/>
      <x:c r="AE27" s="1018"/>
      <x:c r="AF27" s="1018"/>
      <x:c r="AG27" s="1018"/>
      <x:c r="AH27" s="1018"/>
      <x:c r="AI27" s="1018"/>
      <x:c r="AJ27" s="1018"/>
      <x:c r="AK27" s="1018"/>
      <x:c r="AL27" s="1018"/>
      <x:c r="AM27" s="1018"/>
      <x:c r="AN27" s="1018"/>
      <x:c r="AO27" s="1018"/>
      <x:c r="AP27" s="1018"/>
      <x:c r="AQ27" s="1018"/>
      <x:c r="AR27" s="1018"/>
      <x:c r="AS27" s="1018"/>
      <x:c r="AT27" s="1018"/>
      <x:c r="AU27" s="1018"/>
      <x:c r="AV27" s="1154"/>
      <x:c r="AW27" s="1154"/>
    </x:row>
    <x:row r="28">
      <x:c r="A28" s="986"/>
      <x:c r="B28" s="1629"/>
      <x:c r="C28" s="984"/>
      <x:c r="D28" s="1630"/>
      <x:c r="E28" s="1630"/>
      <x:c r="F28" s="1630"/>
      <x:c r="G28" s="1018">
        <x:v>3</x:v>
      </x:c>
      <x:c r="H28" s="1018"/>
      <x:c r="I28" s="1018"/>
      <x:c r="J28" s="1018"/>
      <x:c r="K28" s="1018"/>
      <x:c r="L28" s="1018"/>
      <x:c r="M28" s="1018"/>
      <x:c r="N28" s="1018"/>
      <x:c r="O28" s="1018"/>
      <x:c r="P28" s="1018"/>
      <x:c r="Q28" s="1018"/>
      <x:c r="R28" s="1018"/>
      <x:c r="S28" s="1018"/>
      <x:c r="T28" s="1018"/>
      <x:c r="U28" s="1018"/>
      <x:c r="V28" s="1018"/>
      <x:c r="W28" s="1018"/>
      <x:c r="X28" s="1018"/>
      <x:c r="Y28" s="1018"/>
      <x:c r="Z28" s="1018"/>
      <x:c r="AA28" s="1018"/>
      <x:c r="AB28" s="1018"/>
      <x:c r="AC28" s="1018"/>
      <x:c r="AD28" s="1018"/>
      <x:c r="AE28" s="1018"/>
      <x:c r="AF28" s="1018"/>
      <x:c r="AG28" s="1018"/>
      <x:c r="AH28" s="1018"/>
      <x:c r="AI28" s="1018"/>
      <x:c r="AJ28" s="1018"/>
      <x:c r="AK28" s="1018"/>
      <x:c r="AL28" s="1018"/>
      <x:c r="AM28" s="1018"/>
      <x:c r="AN28" s="1018"/>
      <x:c r="AO28" s="1018"/>
      <x:c r="AP28" s="1018"/>
      <x:c r="AQ28" s="1018"/>
      <x:c r="AR28" s="1018"/>
      <x:c r="AS28" s="1018"/>
      <x:c r="AT28" s="1018"/>
      <x:c r="AU28" s="1018"/>
      <x:c r="AV28" s="1154"/>
      <x:c r="AW28" s="1154"/>
    </x:row>
    <x:row r="29">
      <x:c r="A29" s="986"/>
      <x:c r="B29" s="1406"/>
      <x:c r="C29" s="984"/>
      <x:c r="D29" s="1446"/>
      <x:c r="E29" s="1446"/>
      <x:c r="F29" s="1446"/>
      <x:c r="G29" s="1018">
        <x:v>4</x:v>
      </x:c>
      <x:c r="H29" s="1018"/>
      <x:c r="I29" s="1018"/>
      <x:c r="J29" s="1018"/>
      <x:c r="K29" s="1018"/>
      <x:c r="L29" s="1018"/>
      <x:c r="M29" s="1018"/>
      <x:c r="N29" s="1018"/>
      <x:c r="O29" s="1018"/>
      <x:c r="P29" s="1018"/>
      <x:c r="Q29" s="1018"/>
      <x:c r="R29" s="1018"/>
      <x:c r="S29" s="1018"/>
      <x:c r="T29" s="1018"/>
      <x:c r="U29" s="1018"/>
      <x:c r="V29" s="1018"/>
      <x:c r="W29" s="1018"/>
      <x:c r="X29" s="1018"/>
      <x:c r="Y29" s="1018"/>
      <x:c r="Z29" s="1018"/>
      <x:c r="AA29" s="1018"/>
      <x:c r="AB29" s="1018"/>
      <x:c r="AC29" s="1018"/>
      <x:c r="AD29" s="1018"/>
      <x:c r="AE29" s="1018"/>
      <x:c r="AF29" s="1018"/>
      <x:c r="AG29" s="1018"/>
      <x:c r="AH29" s="1018"/>
      <x:c r="AI29" s="1018"/>
      <x:c r="AJ29" s="1018"/>
      <x:c r="AK29" s="1018"/>
      <x:c r="AL29" s="1018"/>
      <x:c r="AM29" s="1018"/>
      <x:c r="AN29" s="1018"/>
      <x:c r="AO29" s="1018"/>
      <x:c r="AP29" s="1018"/>
      <x:c r="AQ29" s="1018"/>
      <x:c r="AR29" s="1018"/>
      <x:c r="AS29" s="1018"/>
      <x:c r="AT29" s="1018"/>
      <x:c r="AU29" s="1018"/>
      <x:c r="AV29" s="1154"/>
      <x:c r="AW29" s="1154"/>
    </x:row>
    <x:row r="30">
      <x:c r="A30" s="986">
        <x:v>46153</x:v>
      </x:c>
      <x:c r="B30" s="1414"/>
      <x:c r="C30" s="984"/>
      <x:c r="D30" s="1523"/>
      <x:c r="E30" s="1523"/>
      <x:c r="F30" s="1523"/>
      <x:c r="G30" s="1018">
        <x:v>5</x:v>
      </x:c>
      <x:c r="H30" s="1018"/>
      <x:c r="I30" s="1018"/>
      <x:c r="J30" s="1018"/>
      <x:c r="K30" s="1018"/>
      <x:c r="L30" s="1018"/>
      <x:c r="M30" s="1018"/>
      <x:c r="N30" s="1018"/>
      <x:c r="O30" s="1018"/>
      <x:c r="P30" s="1018"/>
      <x:c r="Q30" s="1018"/>
      <x:c r="R30" s="1018"/>
      <x:c r="S30" s="1018"/>
      <x:c r="T30" s="1018"/>
      <x:c r="U30" s="1018"/>
      <x:c r="V30" s="1018"/>
      <x:c r="W30" s="1018"/>
      <x:c r="X30" s="1018"/>
      <x:c r="Y30" s="1018"/>
      <x:c r="Z30" s="1018"/>
      <x:c r="AA30" s="1018"/>
      <x:c r="AB30" s="1018"/>
      <x:c r="AC30" s="1018"/>
      <x:c r="AD30" s="1018"/>
      <x:c r="AE30" s="1018"/>
      <x:c r="AF30" s="1018"/>
      <x:c r="AG30" s="1018"/>
      <x:c r="AH30" s="1018"/>
      <x:c r="AI30" s="1018"/>
      <x:c r="AJ30" s="1018"/>
      <x:c r="AK30" s="1018"/>
      <x:c r="AL30" s="1018"/>
      <x:c r="AM30" s="1018"/>
      <x:c r="AN30" s="1018"/>
      <x:c r="AO30" s="1018"/>
      <x:c r="AP30" s="1018"/>
      <x:c r="AQ30" s="1018"/>
      <x:c r="AR30" s="1018"/>
      <x:c r="AS30" s="1018"/>
      <x:c r="AT30" s="1018"/>
      <x:c r="AU30" s="1018"/>
      <x:c r="AV30" s="1154"/>
      <x:c r="AW30" s="1154"/>
    </x:row>
    <x:row r="31">
      <x:c r="A31" s="986"/>
      <x:c r="B31" s="1629"/>
      <x:c r="C31" s="984"/>
      <x:c r="D31" s="1630"/>
      <x:c r="E31" s="1630"/>
      <x:c r="F31" s="1630"/>
      <x:c r="G31" s="1018">
        <x:v>6</x:v>
      </x:c>
      <x:c r="H31" s="1018"/>
      <x:c r="I31" s="1018"/>
      <x:c r="J31" s="1018"/>
      <x:c r="K31" s="1018"/>
      <x:c r="L31" s="1018"/>
      <x:c r="M31" s="1018"/>
      <x:c r="N31" s="1018"/>
      <x:c r="O31" s="1018"/>
      <x:c r="P31" s="1018"/>
      <x:c r="Q31" s="1018"/>
      <x:c r="R31" s="1018"/>
      <x:c r="S31" s="1018"/>
      <x:c r="T31" s="1018"/>
      <x:c r="U31" s="1018"/>
      <x:c r="V31" s="1018"/>
      <x:c r="W31" s="1018"/>
      <x:c r="X31" s="1018"/>
      <x:c r="Y31" s="1018"/>
      <x:c r="Z31" s="1018"/>
      <x:c r="AA31" s="1018"/>
      <x:c r="AB31" s="1018"/>
      <x:c r="AC31" s="1018"/>
      <x:c r="AD31" s="1018"/>
      <x:c r="AE31" s="1018"/>
      <x:c r="AF31" s="1018"/>
      <x:c r="AG31" s="1018"/>
      <x:c r="AH31" s="1018"/>
      <x:c r="AI31" s="1018"/>
      <x:c r="AJ31" s="1018"/>
      <x:c r="AK31" s="1018"/>
      <x:c r="AL31" s="1018"/>
      <x:c r="AM31" s="1018"/>
      <x:c r="AN31" s="1018"/>
      <x:c r="AO31" s="1018"/>
      <x:c r="AP31" s="1018"/>
      <x:c r="AQ31" s="1018"/>
      <x:c r="AR31" s="1018"/>
      <x:c r="AS31" s="1018"/>
      <x:c r="AT31" s="1018"/>
      <x:c r="AU31" s="1018"/>
      <x:c r="AV31" s="1154"/>
      <x:c r="AW31" s="1154"/>
    </x:row>
    <x:row r="32">
      <x:c r="A32" s="986"/>
      <x:c r="B32" s="1629"/>
      <x:c r="C32" s="984"/>
      <x:c r="D32" s="1630"/>
      <x:c r="E32" s="1630"/>
      <x:c r="F32" s="1630"/>
      <x:c r="G32" s="1018">
        <x:v>7</x:v>
      </x:c>
      <x:c r="H32" s="1018"/>
      <x:c r="I32" s="1018"/>
      <x:c r="J32" s="1018"/>
      <x:c r="K32" s="1018"/>
      <x:c r="L32" s="1018"/>
      <x:c r="M32" s="1018"/>
      <x:c r="N32" s="1018"/>
      <x:c r="O32" s="1018"/>
      <x:c r="P32" s="1018"/>
      <x:c r="Q32" s="1018"/>
      <x:c r="R32" s="1018"/>
      <x:c r="S32" s="1018"/>
      <x:c r="T32" s="1018"/>
      <x:c r="U32" s="1018"/>
      <x:c r="V32" s="1018"/>
      <x:c r="W32" s="1018"/>
      <x:c r="X32" s="1018"/>
      <x:c r="Y32" s="1018"/>
      <x:c r="Z32" s="1018"/>
      <x:c r="AA32" s="1018"/>
      <x:c r="AB32" s="1018"/>
      <x:c r="AC32" s="1018"/>
      <x:c r="AD32" s="1018"/>
      <x:c r="AE32" s="1018"/>
      <x:c r="AF32" s="1018"/>
      <x:c r="AG32" s="1018"/>
      <x:c r="AH32" s="1018"/>
      <x:c r="AI32" s="1018"/>
      <x:c r="AJ32" s="1018"/>
      <x:c r="AK32" s="1018"/>
      <x:c r="AL32" s="1018"/>
      <x:c r="AM32" s="1018"/>
      <x:c r="AN32" s="1018"/>
      <x:c r="AO32" s="1018"/>
      <x:c r="AP32" s="1018"/>
      <x:c r="AQ32" s="1018"/>
      <x:c r="AR32" s="1018"/>
      <x:c r="AS32" s="1018"/>
      <x:c r="AT32" s="1018"/>
      <x:c r="AU32" s="1018"/>
      <x:c r="AV32" s="1154"/>
      <x:c r="AW32" s="1154"/>
    </x:row>
    <x:row r="33">
      <x:c r="A33" s="986"/>
      <x:c r="B33" s="1406"/>
      <x:c r="C33" s="984"/>
      <x:c r="D33" s="1446"/>
      <x:c r="E33" s="1446"/>
      <x:c r="F33" s="1446"/>
      <x:c r="G33" s="1018">
        <x:v>8</x:v>
      </x:c>
      <x:c r="H33" s="1018"/>
      <x:c r="I33" s="1018"/>
      <x:c r="J33" s="1018"/>
      <x:c r="K33" s="1018"/>
      <x:c r="L33" s="1018"/>
      <x:c r="M33" s="1018"/>
      <x:c r="N33" s="1018"/>
      <x:c r="O33" s="1018"/>
      <x:c r="P33" s="1018"/>
      <x:c r="Q33" s="1018"/>
      <x:c r="R33" s="1018"/>
      <x:c r="S33" s="1018"/>
      <x:c r="T33" s="1018"/>
      <x:c r="U33" s="1018"/>
      <x:c r="V33" s="1018"/>
      <x:c r="W33" s="1018"/>
      <x:c r="X33" s="1018"/>
      <x:c r="Y33" s="1018"/>
      <x:c r="Z33" s="1018"/>
      <x:c r="AA33" s="1018"/>
      <x:c r="AB33" s="1018"/>
      <x:c r="AC33" s="1018"/>
      <x:c r="AD33" s="1018"/>
      <x:c r="AE33" s="1018"/>
      <x:c r="AF33" s="1018"/>
      <x:c r="AG33" s="1018"/>
      <x:c r="AH33" s="1018"/>
      <x:c r="AI33" s="1018"/>
      <x:c r="AJ33" s="1018"/>
      <x:c r="AK33" s="1018"/>
      <x:c r="AL33" s="1018"/>
      <x:c r="AM33" s="1018"/>
      <x:c r="AN33" s="1018"/>
      <x:c r="AO33" s="1018"/>
      <x:c r="AP33" s="1018"/>
      <x:c r="AQ33" s="1018"/>
      <x:c r="AR33" s="1018"/>
      <x:c r="AS33" s="1018"/>
      <x:c r="AT33" s="1018"/>
      <x:c r="AU33" s="1018"/>
      <x:c r="AV33" s="1154"/>
      <x:c r="AW33" s="1154"/>
    </x:row>
    <x:row r="34">
      <x:c r="A34" s="986">
        <x:v>46154</x:v>
      </x:c>
      <x:c r="B34" s="1414"/>
      <x:c r="C34" s="984"/>
      <x:c r="D34" s="1523"/>
      <x:c r="E34" s="1523"/>
      <x:c r="F34" s="1523"/>
      <x:c r="G34" s="1018">
        <x:v>1</x:v>
      </x:c>
      <x:c r="H34" s="1018"/>
      <x:c r="I34" s="1018"/>
      <x:c r="J34" s="1018"/>
      <x:c r="K34" s="1018"/>
      <x:c r="L34" s="1018"/>
      <x:c r="M34" s="1018"/>
      <x:c r="N34" s="1018"/>
      <x:c r="O34" s="1018"/>
      <x:c r="P34" s="1018"/>
      <x:c r="Q34" s="1018"/>
      <x:c r="R34" s="1018"/>
      <x:c r="S34" s="1018"/>
      <x:c r="T34" s="1018"/>
      <x:c r="U34" s="1018"/>
      <x:c r="V34" s="1018"/>
      <x:c r="W34" s="1018"/>
      <x:c r="X34" s="1018"/>
      <x:c r="Y34" s="1018"/>
      <x:c r="Z34" s="1018"/>
      <x:c r="AA34" s="1018"/>
      <x:c r="AB34" s="1018"/>
      <x:c r="AC34" s="1018"/>
      <x:c r="AD34" s="1018"/>
      <x:c r="AE34" s="1018"/>
      <x:c r="AF34" s="1018"/>
      <x:c r="AG34" s="1018"/>
      <x:c r="AH34" s="1018"/>
      <x:c r="AI34" s="1018"/>
      <x:c r="AJ34" s="1018"/>
      <x:c r="AK34" s="1018"/>
      <x:c r="AL34" s="1018"/>
      <x:c r="AM34" s="1018"/>
      <x:c r="AN34" s="1018"/>
      <x:c r="AO34" s="1018"/>
      <x:c r="AP34" s="1018"/>
      <x:c r="AQ34" s="1018"/>
      <x:c r="AR34" s="1018"/>
      <x:c r="AS34" s="1018"/>
      <x:c r="AT34" s="1018"/>
      <x:c r="AU34" s="1018"/>
      <x:c r="AV34" s="1565"/>
      <x:c r="AW34" s="1565"/>
    </x:row>
    <x:row r="35">
      <x:c r="A35" s="986"/>
      <x:c r="B35" s="1629"/>
      <x:c r="C35" s="984"/>
      <x:c r="D35" s="1630"/>
      <x:c r="E35" s="1630"/>
      <x:c r="F35" s="1630"/>
      <x:c r="G35" s="1018">
        <x:v>2</x:v>
      </x:c>
      <x:c r="H35" s="1018"/>
      <x:c r="I35" s="1018"/>
      <x:c r="J35" s="1018"/>
      <x:c r="K35" s="1018"/>
      <x:c r="L35" s="1018"/>
      <x:c r="M35" s="1018"/>
      <x:c r="N35" s="1018"/>
      <x:c r="O35" s="1018"/>
      <x:c r="P35" s="1018"/>
      <x:c r="Q35" s="1018"/>
      <x:c r="R35" s="1018"/>
      <x:c r="S35" s="1018"/>
      <x:c r="T35" s="1018"/>
      <x:c r="U35" s="1018"/>
      <x:c r="V35" s="1018"/>
      <x:c r="W35" s="1018"/>
      <x:c r="X35" s="1018"/>
      <x:c r="Y35" s="1018"/>
      <x:c r="Z35" s="1018"/>
      <x:c r="AA35" s="1018"/>
      <x:c r="AB35" s="1018"/>
      <x:c r="AC35" s="1018"/>
      <x:c r="AD35" s="1018"/>
      <x:c r="AE35" s="1018"/>
      <x:c r="AF35" s="1018"/>
      <x:c r="AG35" s="1018"/>
      <x:c r="AH35" s="1018"/>
      <x:c r="AI35" s="1018"/>
      <x:c r="AJ35" s="1018"/>
      <x:c r="AK35" s="1018"/>
      <x:c r="AL35" s="1018"/>
      <x:c r="AM35" s="1018"/>
      <x:c r="AN35" s="1018"/>
      <x:c r="AO35" s="1018"/>
      <x:c r="AP35" s="1018"/>
      <x:c r="AQ35" s="1018"/>
      <x:c r="AR35" s="1018"/>
      <x:c r="AS35" s="1018"/>
      <x:c r="AT35" s="1018"/>
      <x:c r="AU35" s="1018"/>
      <x:c r="AV35" s="1154"/>
      <x:c r="AW35" s="1154"/>
    </x:row>
    <x:row r="36">
      <x:c r="A36" s="986"/>
      <x:c r="B36" s="1629"/>
      <x:c r="C36" s="984"/>
      <x:c r="D36" s="1630"/>
      <x:c r="E36" s="1630"/>
      <x:c r="F36" s="1630"/>
      <x:c r="G36" s="1018">
        <x:v>3</x:v>
      </x:c>
      <x:c r="H36" s="1018"/>
      <x:c r="I36" s="1018"/>
      <x:c r="J36" s="1018"/>
      <x:c r="K36" s="1018"/>
      <x:c r="L36" s="1018"/>
      <x:c r="M36" s="1018"/>
      <x:c r="N36" s="1018"/>
      <x:c r="O36" s="1018"/>
      <x:c r="P36" s="1018"/>
      <x:c r="Q36" s="1018"/>
      <x:c r="R36" s="1018"/>
      <x:c r="S36" s="1018"/>
      <x:c r="T36" s="1018"/>
      <x:c r="U36" s="1018"/>
      <x:c r="V36" s="1018"/>
      <x:c r="W36" s="1018"/>
      <x:c r="X36" s="1018"/>
      <x:c r="Y36" s="1018"/>
      <x:c r="Z36" s="1018"/>
      <x:c r="AA36" s="1018"/>
      <x:c r="AB36" s="1018"/>
      <x:c r="AC36" s="1018"/>
      <x:c r="AD36" s="1018"/>
      <x:c r="AE36" s="1018"/>
      <x:c r="AF36" s="1018"/>
      <x:c r="AG36" s="1018"/>
      <x:c r="AH36" s="1018"/>
      <x:c r="AI36" s="1018"/>
      <x:c r="AJ36" s="1018"/>
      <x:c r="AK36" s="1018"/>
      <x:c r="AL36" s="1018"/>
      <x:c r="AM36" s="1018"/>
      <x:c r="AN36" s="1018"/>
      <x:c r="AO36" s="1018"/>
      <x:c r="AP36" s="1018"/>
      <x:c r="AQ36" s="1018"/>
      <x:c r="AR36" s="1018"/>
      <x:c r="AS36" s="1018"/>
      <x:c r="AT36" s="1018"/>
      <x:c r="AU36" s="1018"/>
      <x:c r="AV36" s="1154"/>
      <x:c r="AW36" s="1154"/>
    </x:row>
    <x:row r="37">
      <x:c r="A37" s="986"/>
      <x:c r="B37" s="1406"/>
      <x:c r="C37" s="984"/>
      <x:c r="D37" s="1446"/>
      <x:c r="E37" s="1446"/>
      <x:c r="F37" s="1446"/>
      <x:c r="G37" s="1018">
        <x:v>4</x:v>
      </x:c>
      <x:c r="H37" s="1018"/>
      <x:c r="I37" s="1018"/>
      <x:c r="J37" s="1018"/>
      <x:c r="K37" s="1018"/>
      <x:c r="L37" s="1018"/>
      <x:c r="M37" s="1018"/>
      <x:c r="N37" s="1018"/>
      <x:c r="O37" s="1018"/>
      <x:c r="P37" s="1018"/>
      <x:c r="Q37" s="1018"/>
      <x:c r="R37" s="1018"/>
      <x:c r="S37" s="1018"/>
      <x:c r="T37" s="1018"/>
      <x:c r="U37" s="1018"/>
      <x:c r="V37" s="1018"/>
      <x:c r="W37" s="1018"/>
      <x:c r="X37" s="1018"/>
      <x:c r="Y37" s="1018"/>
      <x:c r="Z37" s="1018"/>
      <x:c r="AA37" s="1018"/>
      <x:c r="AB37" s="1018"/>
      <x:c r="AC37" s="1018"/>
      <x:c r="AD37" s="1018"/>
      <x:c r="AE37" s="1018"/>
      <x:c r="AF37" s="1018"/>
      <x:c r="AG37" s="1018"/>
      <x:c r="AH37" s="1018"/>
      <x:c r="AI37" s="1018"/>
      <x:c r="AJ37" s="1018"/>
      <x:c r="AK37" s="1018"/>
      <x:c r="AL37" s="1018"/>
      <x:c r="AM37" s="1018"/>
      <x:c r="AN37" s="1018"/>
      <x:c r="AO37" s="1018"/>
      <x:c r="AP37" s="1018"/>
      <x:c r="AQ37" s="1018"/>
      <x:c r="AR37" s="1018"/>
      <x:c r="AS37" s="1018"/>
      <x:c r="AT37" s="1018"/>
      <x:c r="AU37" s="1018"/>
      <x:c r="AV37" s="1154"/>
      <x:c r="AW37" s="1154"/>
    </x:row>
    <x:row r="38">
      <x:c r="A38" s="986">
        <x:v>46155</x:v>
      </x:c>
      <x:c r="B38" s="1414"/>
      <x:c r="C38" s="984"/>
      <x:c r="D38" s="1523"/>
      <x:c r="E38" s="1523"/>
      <x:c r="F38" s="1523"/>
      <x:c r="G38" s="1018">
        <x:v>5</x:v>
      </x:c>
      <x:c r="H38" s="1018"/>
      <x:c r="I38" s="1018"/>
      <x:c r="J38" s="1018"/>
      <x:c r="K38" s="1018"/>
      <x:c r="L38" s="1018"/>
      <x:c r="M38" s="1018"/>
      <x:c r="N38" s="1018"/>
      <x:c r="O38" s="1018"/>
      <x:c r="P38" s="1018"/>
      <x:c r="Q38" s="1018"/>
      <x:c r="R38" s="1018"/>
      <x:c r="S38" s="1018"/>
      <x:c r="T38" s="1018"/>
      <x:c r="U38" s="1018"/>
      <x:c r="V38" s="1018"/>
      <x:c r="W38" s="1018"/>
      <x:c r="X38" s="1018"/>
      <x:c r="Y38" s="1018"/>
      <x:c r="Z38" s="1018"/>
      <x:c r="AA38" s="1018"/>
      <x:c r="AB38" s="1018"/>
      <x:c r="AC38" s="1018"/>
      <x:c r="AD38" s="1018"/>
      <x:c r="AE38" s="1018"/>
      <x:c r="AF38" s="1018"/>
      <x:c r="AG38" s="1018"/>
      <x:c r="AH38" s="1018"/>
      <x:c r="AI38" s="1018"/>
      <x:c r="AJ38" s="1018"/>
      <x:c r="AK38" s="1018"/>
      <x:c r="AL38" s="1018"/>
      <x:c r="AM38" s="1018"/>
      <x:c r="AN38" s="1018"/>
      <x:c r="AO38" s="1018"/>
      <x:c r="AP38" s="1018"/>
      <x:c r="AQ38" s="1018"/>
      <x:c r="AR38" s="1018"/>
      <x:c r="AS38" s="1018"/>
      <x:c r="AT38" s="1018"/>
      <x:c r="AU38" s="1018"/>
      <x:c r="AV38" s="1154"/>
      <x:c r="AW38" s="1154"/>
    </x:row>
    <x:row r="39">
      <x:c r="A39" s="986"/>
      <x:c r="B39" s="1629"/>
      <x:c r="C39" s="984"/>
      <x:c r="D39" s="1630"/>
      <x:c r="E39" s="1630"/>
      <x:c r="F39" s="1630"/>
      <x:c r="G39" s="1018">
        <x:v>6</x:v>
      </x:c>
      <x:c r="H39" s="1018"/>
      <x:c r="I39" s="1018"/>
      <x:c r="J39" s="1018"/>
      <x:c r="K39" s="1018"/>
      <x:c r="L39" s="1018"/>
      <x:c r="M39" s="1018"/>
      <x:c r="N39" s="1018"/>
      <x:c r="O39" s="1018"/>
      <x:c r="P39" s="1018"/>
      <x:c r="Q39" s="1018"/>
      <x:c r="R39" s="1018"/>
      <x:c r="S39" s="1018"/>
      <x:c r="T39" s="1018"/>
      <x:c r="U39" s="1018"/>
      <x:c r="V39" s="1018"/>
      <x:c r="W39" s="1018"/>
      <x:c r="X39" s="1018"/>
      <x:c r="Y39" s="1018"/>
      <x:c r="Z39" s="1018"/>
      <x:c r="AA39" s="1018"/>
      <x:c r="AB39" s="1018"/>
      <x:c r="AC39" s="1018"/>
      <x:c r="AD39" s="1018"/>
      <x:c r="AE39" s="1018"/>
      <x:c r="AF39" s="1018"/>
      <x:c r="AG39" s="1018"/>
      <x:c r="AH39" s="1018"/>
      <x:c r="AI39" s="1018"/>
      <x:c r="AJ39" s="1018"/>
      <x:c r="AK39" s="1018"/>
      <x:c r="AL39" s="1018"/>
      <x:c r="AM39" s="1018"/>
      <x:c r="AN39" s="1018"/>
      <x:c r="AO39" s="1018"/>
      <x:c r="AP39" s="1018"/>
      <x:c r="AQ39" s="1018"/>
      <x:c r="AR39" s="1018"/>
      <x:c r="AS39" s="1018"/>
      <x:c r="AT39" s="1018"/>
      <x:c r="AU39" s="1018"/>
      <x:c r="AV39" s="1154"/>
      <x:c r="AW39" s="1154"/>
    </x:row>
    <x:row r="40">
      <x:c r="A40" s="986"/>
      <x:c r="B40" s="1629"/>
      <x:c r="C40" s="984"/>
      <x:c r="D40" s="1630"/>
      <x:c r="E40" s="1630"/>
      <x:c r="F40" s="1630"/>
      <x:c r="G40" s="1018">
        <x:v>7</x:v>
      </x:c>
      <x:c r="H40" s="1018"/>
      <x:c r="I40" s="1018"/>
      <x:c r="J40" s="1018"/>
      <x:c r="K40" s="1018"/>
      <x:c r="L40" s="1018"/>
      <x:c r="M40" s="1018"/>
      <x:c r="N40" s="1018"/>
      <x:c r="O40" s="1018"/>
      <x:c r="P40" s="1018"/>
      <x:c r="Q40" s="1018"/>
      <x:c r="R40" s="1018"/>
      <x:c r="S40" s="1018"/>
      <x:c r="T40" s="1018"/>
      <x:c r="U40" s="1018"/>
      <x:c r="V40" s="1018"/>
      <x:c r="W40" s="1018"/>
      <x:c r="X40" s="1018"/>
      <x:c r="Y40" s="1018"/>
      <x:c r="Z40" s="1018"/>
      <x:c r="AA40" s="1018"/>
      <x:c r="AB40" s="1018"/>
      <x:c r="AC40" s="1018"/>
      <x:c r="AD40" s="1018"/>
      <x:c r="AE40" s="1018"/>
      <x:c r="AF40" s="1018"/>
      <x:c r="AG40" s="1018"/>
      <x:c r="AH40" s="1018"/>
      <x:c r="AI40" s="1018"/>
      <x:c r="AJ40" s="1018"/>
      <x:c r="AK40" s="1018"/>
      <x:c r="AL40" s="1018"/>
      <x:c r="AM40" s="1018"/>
      <x:c r="AN40" s="1018"/>
      <x:c r="AO40" s="1018"/>
      <x:c r="AP40" s="1018"/>
      <x:c r="AQ40" s="1018"/>
      <x:c r="AR40" s="1018"/>
      <x:c r="AS40" s="1018"/>
      <x:c r="AT40" s="1018"/>
      <x:c r="AU40" s="1018"/>
      <x:c r="AV40" s="1154"/>
      <x:c r="AW40" s="1154"/>
    </x:row>
    <x:row r="41">
      <x:c r="A41" s="986"/>
      <x:c r="B41" s="1406"/>
      <x:c r="C41" s="984"/>
      <x:c r="D41" s="1446"/>
      <x:c r="E41" s="1446"/>
      <x:c r="F41" s="1446"/>
      <x:c r="G41" s="1018">
        <x:v>8</x:v>
      </x:c>
      <x:c r="H41" s="1018"/>
      <x:c r="I41" s="1018"/>
      <x:c r="J41" s="1018"/>
      <x:c r="K41" s="1018"/>
      <x:c r="L41" s="1018"/>
      <x:c r="M41" s="1018"/>
      <x:c r="N41" s="1018"/>
      <x:c r="O41" s="1018"/>
      <x:c r="P41" s="1018"/>
      <x:c r="Q41" s="1018"/>
      <x:c r="R41" s="1018"/>
      <x:c r="S41" s="1018"/>
      <x:c r="T41" s="1018"/>
      <x:c r="U41" s="1018"/>
      <x:c r="V41" s="1018"/>
      <x:c r="W41" s="1018"/>
      <x:c r="X41" s="1018"/>
      <x:c r="Y41" s="1018"/>
      <x:c r="Z41" s="1018"/>
      <x:c r="AA41" s="1018"/>
      <x:c r="AB41" s="1018"/>
      <x:c r="AC41" s="1018"/>
      <x:c r="AD41" s="1018"/>
      <x:c r="AE41" s="1018"/>
      <x:c r="AF41" s="1018"/>
      <x:c r="AG41" s="1018"/>
      <x:c r="AH41" s="1018"/>
      <x:c r="AI41" s="1018"/>
      <x:c r="AJ41" s="1018"/>
      <x:c r="AK41" s="1018"/>
      <x:c r="AL41" s="1018"/>
      <x:c r="AM41" s="1018"/>
      <x:c r="AN41" s="1018"/>
      <x:c r="AO41" s="1018"/>
      <x:c r="AP41" s="1018"/>
      <x:c r="AQ41" s="1018"/>
      <x:c r="AR41" s="1018"/>
      <x:c r="AS41" s="1018"/>
      <x:c r="AT41" s="1018"/>
      <x:c r="AU41" s="1018"/>
      <x:c r="AV41" s="1154"/>
      <x:c r="AW41" s="1154"/>
    </x:row>
    <x:row r="42">
      <x:c r="A42" s="986">
        <x:v>46156</x:v>
      </x:c>
      <x:c r="B42" s="1414"/>
      <x:c r="C42" s="984"/>
      <x:c r="D42" s="1523"/>
      <x:c r="E42" s="1523"/>
      <x:c r="F42" s="1523"/>
      <x:c r="G42" s="1018">
        <x:v>1</x:v>
      </x:c>
      <x:c r="H42" s="1018"/>
      <x:c r="I42" s="1018"/>
      <x:c r="J42" s="1018"/>
      <x:c r="K42" s="1018"/>
      <x:c r="L42" s="1018"/>
      <x:c r="M42" s="1018"/>
      <x:c r="N42" s="1018"/>
      <x:c r="O42" s="1018"/>
      <x:c r="P42" s="1018"/>
      <x:c r="Q42" s="1018"/>
      <x:c r="R42" s="1018"/>
      <x:c r="S42" s="1018"/>
      <x:c r="T42" s="1018"/>
      <x:c r="U42" s="1018"/>
      <x:c r="V42" s="1018"/>
      <x:c r="W42" s="1018"/>
      <x:c r="X42" s="1018"/>
      <x:c r="Y42" s="1018"/>
      <x:c r="Z42" s="1018"/>
      <x:c r="AA42" s="1018"/>
      <x:c r="AB42" s="1018"/>
      <x:c r="AC42" s="1018"/>
      <x:c r="AD42" s="1018"/>
      <x:c r="AE42" s="1018"/>
      <x:c r="AF42" s="1018"/>
      <x:c r="AG42" s="1018"/>
      <x:c r="AH42" s="1018"/>
      <x:c r="AI42" s="1018"/>
      <x:c r="AJ42" s="1018"/>
      <x:c r="AK42" s="1018"/>
      <x:c r="AL42" s="1018"/>
      <x:c r="AM42" s="1018"/>
      <x:c r="AN42" s="1018"/>
      <x:c r="AO42" s="1018"/>
      <x:c r="AP42" s="1018"/>
      <x:c r="AQ42" s="1018"/>
      <x:c r="AR42" s="1018"/>
      <x:c r="AS42" s="1018"/>
      <x:c r="AT42" s="1018"/>
      <x:c r="AU42" s="1018"/>
      <x:c r="AV42" s="1565"/>
      <x:c r="AW42" s="1565"/>
    </x:row>
    <x:row r="43">
      <x:c r="A43" s="986"/>
      <x:c r="B43" s="1629"/>
      <x:c r="C43" s="984"/>
      <x:c r="D43" s="1630"/>
      <x:c r="E43" s="1630"/>
      <x:c r="F43" s="1630"/>
      <x:c r="G43" s="1018">
        <x:v>2</x:v>
      </x:c>
      <x:c r="H43" s="1018"/>
      <x:c r="I43" s="1018"/>
      <x:c r="J43" s="1018"/>
      <x:c r="K43" s="1018"/>
      <x:c r="L43" s="1018"/>
      <x:c r="M43" s="1018"/>
      <x:c r="N43" s="1018"/>
      <x:c r="O43" s="1018"/>
      <x:c r="P43" s="1018"/>
      <x:c r="Q43" s="1018"/>
      <x:c r="R43" s="1018"/>
      <x:c r="S43" s="1018"/>
      <x:c r="T43" s="1018"/>
      <x:c r="U43" s="1018"/>
      <x:c r="V43" s="1018"/>
      <x:c r="W43" s="1018"/>
      <x:c r="X43" s="1018"/>
      <x:c r="Y43" s="1018"/>
      <x:c r="Z43" s="1018"/>
      <x:c r="AA43" s="1018"/>
      <x:c r="AB43" s="1018"/>
      <x:c r="AC43" s="1018"/>
      <x:c r="AD43" s="1018"/>
      <x:c r="AE43" s="1018"/>
      <x:c r="AF43" s="1018"/>
      <x:c r="AG43" s="1018"/>
      <x:c r="AH43" s="1018"/>
      <x:c r="AI43" s="1018"/>
      <x:c r="AJ43" s="1018"/>
      <x:c r="AK43" s="1018"/>
      <x:c r="AL43" s="1018"/>
      <x:c r="AM43" s="1018"/>
      <x:c r="AN43" s="1018"/>
      <x:c r="AO43" s="1018"/>
      <x:c r="AP43" s="1018"/>
      <x:c r="AQ43" s="1018"/>
      <x:c r="AR43" s="1018"/>
      <x:c r="AS43" s="1018"/>
      <x:c r="AT43" s="1018"/>
      <x:c r="AU43" s="1018"/>
      <x:c r="AV43" s="1154"/>
      <x:c r="AW43" s="1154"/>
    </x:row>
    <x:row r="44">
      <x:c r="A44" s="986"/>
      <x:c r="B44" s="1629"/>
      <x:c r="C44" s="984"/>
      <x:c r="D44" s="1630"/>
      <x:c r="E44" s="1630"/>
      <x:c r="F44" s="1630"/>
      <x:c r="G44" s="1018">
        <x:v>3</x:v>
      </x:c>
      <x:c r="H44" s="1018"/>
      <x:c r="I44" s="1018"/>
      <x:c r="J44" s="1018"/>
      <x:c r="K44" s="1018"/>
      <x:c r="L44" s="1018"/>
      <x:c r="M44" s="1018"/>
      <x:c r="N44" s="1018"/>
      <x:c r="O44" s="1018"/>
      <x:c r="P44" s="1018"/>
      <x:c r="Q44" s="1018"/>
      <x:c r="R44" s="1018"/>
      <x:c r="S44" s="1018"/>
      <x:c r="T44" s="1018"/>
      <x:c r="U44" s="1018"/>
      <x:c r="V44" s="1018"/>
      <x:c r="W44" s="1018"/>
      <x:c r="X44" s="1018"/>
      <x:c r="Y44" s="1018"/>
      <x:c r="Z44" s="1018"/>
      <x:c r="AA44" s="1018"/>
      <x:c r="AB44" s="1018"/>
      <x:c r="AC44" s="1018"/>
      <x:c r="AD44" s="1018"/>
      <x:c r="AE44" s="1018"/>
      <x:c r="AF44" s="1018"/>
      <x:c r="AG44" s="1018"/>
      <x:c r="AH44" s="1018"/>
      <x:c r="AI44" s="1018"/>
      <x:c r="AJ44" s="1018"/>
      <x:c r="AK44" s="1018"/>
      <x:c r="AL44" s="1018"/>
      <x:c r="AM44" s="1018"/>
      <x:c r="AN44" s="1018"/>
      <x:c r="AO44" s="1018"/>
      <x:c r="AP44" s="1018"/>
      <x:c r="AQ44" s="1018"/>
      <x:c r="AR44" s="1018"/>
      <x:c r="AS44" s="1018"/>
      <x:c r="AT44" s="1018"/>
      <x:c r="AU44" s="1018"/>
      <x:c r="AV44" s="1154"/>
      <x:c r="AW44" s="1154"/>
    </x:row>
    <x:row r="45">
      <x:c r="A45" s="986"/>
      <x:c r="B45" s="1406"/>
      <x:c r="C45" s="984"/>
      <x:c r="D45" s="1446"/>
      <x:c r="E45" s="1446"/>
      <x:c r="F45" s="1446"/>
      <x:c r="G45" s="1018">
        <x:v>4</x:v>
      </x:c>
      <x:c r="H45" s="1018"/>
      <x:c r="I45" s="1018"/>
      <x:c r="J45" s="1018"/>
      <x:c r="K45" s="1018"/>
      <x:c r="L45" s="1018"/>
      <x:c r="M45" s="1018"/>
      <x:c r="N45" s="1018"/>
      <x:c r="O45" s="1018"/>
      <x:c r="P45" s="1018"/>
      <x:c r="Q45" s="1018"/>
      <x:c r="R45" s="1018"/>
      <x:c r="S45" s="1018"/>
      <x:c r="T45" s="1018"/>
      <x:c r="U45" s="1018"/>
      <x:c r="V45" s="1018"/>
      <x:c r="W45" s="1018"/>
      <x:c r="X45" s="1018"/>
      <x:c r="Y45" s="1018"/>
      <x:c r="Z45" s="1018"/>
      <x:c r="AA45" s="1018"/>
      <x:c r="AB45" s="1018"/>
      <x:c r="AC45" s="1018"/>
      <x:c r="AD45" s="1018"/>
      <x:c r="AE45" s="1018"/>
      <x:c r="AF45" s="1018"/>
      <x:c r="AG45" s="1018"/>
      <x:c r="AH45" s="1018"/>
      <x:c r="AI45" s="1018"/>
      <x:c r="AJ45" s="1018"/>
      <x:c r="AK45" s="1018"/>
      <x:c r="AL45" s="1018"/>
      <x:c r="AM45" s="1018"/>
      <x:c r="AN45" s="1018"/>
      <x:c r="AO45" s="1018"/>
      <x:c r="AP45" s="1018"/>
      <x:c r="AQ45" s="1018"/>
      <x:c r="AR45" s="1018"/>
      <x:c r="AS45" s="1018"/>
      <x:c r="AT45" s="1018"/>
      <x:c r="AU45" s="1018"/>
      <x:c r="AV45" s="1154"/>
      <x:c r="AW45" s="1154"/>
    </x:row>
    <x:row r="46">
      <x:c r="A46" s="986">
        <x:v>46157</x:v>
      </x:c>
      <x:c r="B46" s="1414"/>
      <x:c r="C46" s="984"/>
      <x:c r="D46" s="1523" t="s">
        <x:v>532</x:v>
      </x:c>
      <x:c r="E46" s="1523"/>
      <x:c r="F46" s="1523" t="s">
        <x:v>533</x:v>
      </x:c>
      <x:c r="G46" s="1018">
        <x:v>5</x:v>
      </x:c>
      <x:c r="H46" s="1018"/>
      <x:c r="I46" s="1018"/>
      <x:c r="J46" s="1018"/>
      <x:c r="K46" s="1018"/>
      <x:c r="L46" s="1018"/>
      <x:c r="M46" s="1018"/>
      <x:c r="N46" s="1018"/>
      <x:c r="O46" s="1018"/>
      <x:c r="P46" s="1018"/>
      <x:c r="Q46" s="1018"/>
      <x:c r="R46" s="1018"/>
      <x:c r="S46" s="1018"/>
      <x:c r="T46" s="1018"/>
      <x:c r="U46" s="1018"/>
      <x:c r="V46" s="1018"/>
      <x:c r="W46" s="1018"/>
      <x:c r="X46" s="1018"/>
      <x:c r="Y46" s="1018"/>
      <x:c r="Z46" s="1018"/>
      <x:c r="AA46" s="1018"/>
      <x:c r="AB46" s="1018"/>
      <x:c r="AC46" s="1018"/>
      <x:c r="AD46" s="1018"/>
      <x:c r="AE46" s="1018"/>
      <x:c r="AF46" s="1018"/>
      <x:c r="AG46" s="1018"/>
      <x:c r="AH46" s="1018"/>
      <x:c r="AI46" s="1018"/>
      <x:c r="AJ46" s="1018"/>
      <x:c r="AK46" s="1018"/>
      <x:c r="AL46" s="1018"/>
      <x:c r="AM46" s="1018"/>
      <x:c r="AN46" s="1018"/>
      <x:c r="AO46" s="1018"/>
      <x:c r="AP46" s="1018"/>
      <x:c r="AQ46" s="1018"/>
      <x:c r="AR46" s="1018"/>
      <x:c r="AS46" s="1018"/>
      <x:c r="AT46" s="1018"/>
      <x:c r="AU46" s="1018"/>
      <x:c r="AV46" s="1154"/>
      <x:c r="AW46" s="1154"/>
    </x:row>
    <x:row r="47">
      <x:c r="A47" s="986"/>
      <x:c r="B47" s="1629"/>
      <x:c r="C47" s="984"/>
      <x:c r="D47" s="1630"/>
      <x:c r="E47" s="1630"/>
      <x:c r="F47" s="1630"/>
      <x:c r="G47" s="1018">
        <x:v>6</x:v>
      </x:c>
      <x:c r="H47" s="1018"/>
      <x:c r="I47" s="1018"/>
      <x:c r="J47" s="1018"/>
      <x:c r="K47" s="1018"/>
      <x:c r="L47" s="1018"/>
      <x:c r="M47" s="1018"/>
      <x:c r="N47" s="1018"/>
      <x:c r="O47" s="1018"/>
      <x:c r="P47" s="1018"/>
      <x:c r="Q47" s="1018"/>
      <x:c r="R47" s="1018"/>
      <x:c r="S47" s="1018"/>
      <x:c r="T47" s="1018"/>
      <x:c r="U47" s="1018"/>
      <x:c r="V47" s="1018"/>
      <x:c r="W47" s="1018"/>
      <x:c r="X47" s="1018"/>
      <x:c r="Y47" s="1018"/>
      <x:c r="Z47" s="1018"/>
      <x:c r="AA47" s="1018"/>
      <x:c r="AB47" s="1018"/>
      <x:c r="AC47" s="1018"/>
      <x:c r="AD47" s="1018"/>
      <x:c r="AE47" s="1018"/>
      <x:c r="AF47" s="1018"/>
      <x:c r="AG47" s="1018"/>
      <x:c r="AH47" s="1018"/>
      <x:c r="AI47" s="1018"/>
      <x:c r="AJ47" s="1018"/>
      <x:c r="AK47" s="1018"/>
      <x:c r="AL47" s="1018"/>
      <x:c r="AM47" s="1018"/>
      <x:c r="AN47" s="1018"/>
      <x:c r="AO47" s="1018"/>
      <x:c r="AP47" s="1018"/>
      <x:c r="AQ47" s="1018"/>
      <x:c r="AR47" s="1018"/>
      <x:c r="AS47" s="1018"/>
      <x:c r="AT47" s="1018"/>
      <x:c r="AU47" s="1018"/>
      <x:c r="AV47" s="1154"/>
      <x:c r="AW47" s="1154"/>
    </x:row>
    <x:row r="48">
      <x:c r="A48" s="986"/>
      <x:c r="B48" s="1629"/>
      <x:c r="C48" s="984"/>
      <x:c r="D48" s="1630"/>
      <x:c r="E48" s="1630"/>
      <x:c r="F48" s="1630"/>
      <x:c r="G48" s="1018">
        <x:v>7</x:v>
      </x:c>
      <x:c r="H48" s="1018"/>
      <x:c r="I48" s="1018"/>
      <x:c r="J48" s="1018"/>
      <x:c r="K48" s="1018"/>
      <x:c r="L48" s="1018"/>
      <x:c r="M48" s="1018"/>
      <x:c r="N48" s="1018"/>
      <x:c r="O48" s="1018"/>
      <x:c r="P48" s="1018"/>
      <x:c r="Q48" s="1018"/>
      <x:c r="R48" s="1018"/>
      <x:c r="S48" s="1018"/>
      <x:c r="T48" s="1018"/>
      <x:c r="U48" s="1018"/>
      <x:c r="V48" s="1018"/>
      <x:c r="W48" s="1018"/>
      <x:c r="X48" s="1018"/>
      <x:c r="Y48" s="1018"/>
      <x:c r="Z48" s="1018"/>
      <x:c r="AA48" s="1018"/>
      <x:c r="AB48" s="1018"/>
      <x:c r="AC48" s="1018"/>
      <x:c r="AD48" s="1018"/>
      <x:c r="AE48" s="1018"/>
      <x:c r="AF48" s="1018"/>
      <x:c r="AG48" s="1018"/>
      <x:c r="AH48" s="1018"/>
      <x:c r="AI48" s="1018"/>
      <x:c r="AJ48" s="1018"/>
      <x:c r="AK48" s="1018"/>
      <x:c r="AL48" s="1018"/>
      <x:c r="AM48" s="1018"/>
      <x:c r="AN48" s="1018"/>
      <x:c r="AO48" s="1018"/>
      <x:c r="AP48" s="1018"/>
      <x:c r="AQ48" s="1018"/>
      <x:c r="AR48" s="1018"/>
      <x:c r="AS48" s="1018"/>
      <x:c r="AT48" s="1018"/>
      <x:c r="AU48" s="1018"/>
      <x:c r="AV48" s="1154"/>
      <x:c r="AW48" s="1154"/>
    </x:row>
    <x:row r="49">
      <x:c r="A49" s="986"/>
      <x:c r="B49" s="1406"/>
      <x:c r="C49" s="984"/>
      <x:c r="D49" s="1446"/>
      <x:c r="E49" s="1446"/>
      <x:c r="F49" s="1446"/>
      <x:c r="G49" s="1018">
        <x:v>8</x:v>
      </x:c>
      <x:c r="H49" s="1018"/>
      <x:c r="I49" s="1018"/>
      <x:c r="J49" s="1018"/>
      <x:c r="K49" s="1018"/>
      <x:c r="L49" s="1018"/>
      <x:c r="M49" s="1018"/>
      <x:c r="N49" s="1018"/>
      <x:c r="O49" s="1018"/>
      <x:c r="P49" s="1018"/>
      <x:c r="Q49" s="1018"/>
      <x:c r="R49" s="1018"/>
      <x:c r="S49" s="1018"/>
      <x:c r="T49" s="1018"/>
      <x:c r="U49" s="1018"/>
      <x:c r="V49" s="1018"/>
      <x:c r="W49" s="1018"/>
      <x:c r="X49" s="1018"/>
      <x:c r="Y49" s="1018"/>
      <x:c r="Z49" s="1018"/>
      <x:c r="AA49" s="1018"/>
      <x:c r="AB49" s="1018"/>
      <x:c r="AC49" s="1018"/>
      <x:c r="AD49" s="1018"/>
      <x:c r="AE49" s="1018"/>
      <x:c r="AF49" s="1018"/>
      <x:c r="AG49" s="1018"/>
      <x:c r="AH49" s="1018"/>
      <x:c r="AI49" s="1018"/>
      <x:c r="AJ49" s="1018"/>
      <x:c r="AK49" s="1018"/>
      <x:c r="AL49" s="1018"/>
      <x:c r="AM49" s="1018"/>
      <x:c r="AN49" s="1018"/>
      <x:c r="AO49" s="1018"/>
      <x:c r="AP49" s="1018"/>
      <x:c r="AQ49" s="1018"/>
      <x:c r="AR49" s="1018"/>
      <x:c r="AS49" s="1018"/>
      <x:c r="AT49" s="1018"/>
      <x:c r="AU49" s="1018"/>
      <x:c r="AV49" s="1154"/>
      <x:c r="AW49" s="1154"/>
    </x:row>
    <x:row r="50">
      <x:c r="A50" s="986">
        <x:v>46158</x:v>
      </x:c>
      <x:c r="B50" s="1414"/>
      <x:c r="C50" s="984"/>
      <x:c r="D50" s="1523"/>
      <x:c r="E50" s="1523"/>
      <x:c r="F50" s="1523"/>
      <x:c r="G50" s="1018">
        <x:v>1</x:v>
      </x:c>
      <x:c r="H50" s="1018"/>
      <x:c r="I50" s="1018"/>
      <x:c r="J50" s="1018"/>
      <x:c r="K50" s="1018"/>
      <x:c r="L50" s="1018"/>
      <x:c r="M50" s="1018"/>
      <x:c r="N50" s="1018"/>
      <x:c r="O50" s="1018"/>
      <x:c r="P50" s="1018"/>
      <x:c r="Q50" s="1018"/>
      <x:c r="R50" s="1018"/>
      <x:c r="S50" s="1018"/>
      <x:c r="T50" s="1018"/>
      <x:c r="U50" s="1018"/>
      <x:c r="V50" s="1018"/>
      <x:c r="W50" s="1018"/>
      <x:c r="X50" s="1018"/>
      <x:c r="Y50" s="1018"/>
      <x:c r="Z50" s="1018"/>
      <x:c r="AA50" s="1018"/>
      <x:c r="AB50" s="1018"/>
      <x:c r="AC50" s="1018"/>
      <x:c r="AD50" s="1018"/>
      <x:c r="AE50" s="1018"/>
      <x:c r="AF50" s="1018"/>
      <x:c r="AG50" s="1018"/>
      <x:c r="AH50" s="1018"/>
      <x:c r="AI50" s="1018"/>
      <x:c r="AJ50" s="1018"/>
      <x:c r="AK50" s="1018"/>
      <x:c r="AL50" s="1018"/>
      <x:c r="AM50" s="1018"/>
      <x:c r="AN50" s="1018"/>
      <x:c r="AO50" s="1018"/>
      <x:c r="AP50" s="1018"/>
      <x:c r="AQ50" s="1018"/>
      <x:c r="AR50" s="1018"/>
      <x:c r="AS50" s="1018"/>
      <x:c r="AT50" s="1018"/>
      <x:c r="AU50" s="1018"/>
      <x:c r="AV50" s="1565"/>
      <x:c r="AW50" s="1565"/>
    </x:row>
    <x:row r="51">
      <x:c r="A51" s="986"/>
      <x:c r="B51" s="1629"/>
      <x:c r="C51" s="984"/>
      <x:c r="D51" s="1630"/>
      <x:c r="E51" s="1630"/>
      <x:c r="F51" s="1630"/>
      <x:c r="G51" s="1018">
        <x:v>2</x:v>
      </x:c>
      <x:c r="H51" s="1018"/>
      <x:c r="I51" s="1018"/>
      <x:c r="J51" s="1018"/>
      <x:c r="K51" s="1018"/>
      <x:c r="L51" s="1018"/>
      <x:c r="M51" s="1018"/>
      <x:c r="N51" s="1018"/>
      <x:c r="O51" s="1018"/>
      <x:c r="P51" s="1018"/>
      <x:c r="Q51" s="1018"/>
      <x:c r="R51" s="1018"/>
      <x:c r="S51" s="1018"/>
      <x:c r="T51" s="1018"/>
      <x:c r="U51" s="1018"/>
      <x:c r="V51" s="1018"/>
      <x:c r="W51" s="1018"/>
      <x:c r="X51" s="1018"/>
      <x:c r="Y51" s="1018"/>
      <x:c r="Z51" s="1018"/>
      <x:c r="AA51" s="1018"/>
      <x:c r="AB51" s="1018"/>
      <x:c r="AC51" s="1018"/>
      <x:c r="AD51" s="1018"/>
      <x:c r="AE51" s="1018"/>
      <x:c r="AF51" s="1018"/>
      <x:c r="AG51" s="1018"/>
      <x:c r="AH51" s="1018"/>
      <x:c r="AI51" s="1018"/>
      <x:c r="AJ51" s="1018"/>
      <x:c r="AK51" s="1018"/>
      <x:c r="AL51" s="1018"/>
      <x:c r="AM51" s="1018"/>
      <x:c r="AN51" s="1018"/>
      <x:c r="AO51" s="1018"/>
      <x:c r="AP51" s="1018"/>
      <x:c r="AQ51" s="1018"/>
      <x:c r="AR51" s="1018"/>
      <x:c r="AS51" s="1018"/>
      <x:c r="AT51" s="1018"/>
      <x:c r="AU51" s="1018"/>
      <x:c r="AV51" s="1154"/>
      <x:c r="AW51" s="1154"/>
    </x:row>
    <x:row r="52">
      <x:c r="A52" s="986"/>
      <x:c r="B52" s="1629"/>
      <x:c r="C52" s="984"/>
      <x:c r="D52" s="1630"/>
      <x:c r="E52" s="1630"/>
      <x:c r="F52" s="1630"/>
      <x:c r="G52" s="1018">
        <x:v>3</x:v>
      </x:c>
      <x:c r="H52" s="1018"/>
      <x:c r="I52" s="1018"/>
      <x:c r="J52" s="1018"/>
      <x:c r="K52" s="1018"/>
      <x:c r="L52" s="1018"/>
      <x:c r="M52" s="1018"/>
      <x:c r="N52" s="1018"/>
      <x:c r="O52" s="1018"/>
      <x:c r="P52" s="1018"/>
      <x:c r="Q52" s="1018"/>
      <x:c r="R52" s="1018"/>
      <x:c r="S52" s="1018"/>
      <x:c r="T52" s="1018"/>
      <x:c r="U52" s="1018"/>
      <x:c r="V52" s="1018"/>
      <x:c r="W52" s="1018"/>
      <x:c r="X52" s="1018"/>
      <x:c r="Y52" s="1018"/>
      <x:c r="Z52" s="1018"/>
      <x:c r="AA52" s="1018"/>
      <x:c r="AB52" s="1018"/>
      <x:c r="AC52" s="1018"/>
      <x:c r="AD52" s="1018"/>
      <x:c r="AE52" s="1018"/>
      <x:c r="AF52" s="1018"/>
      <x:c r="AG52" s="1018"/>
      <x:c r="AH52" s="1018"/>
      <x:c r="AI52" s="1018"/>
      <x:c r="AJ52" s="1018"/>
      <x:c r="AK52" s="1018"/>
      <x:c r="AL52" s="1018"/>
      <x:c r="AM52" s="1018"/>
      <x:c r="AN52" s="1018"/>
      <x:c r="AO52" s="1018"/>
      <x:c r="AP52" s="1018"/>
      <x:c r="AQ52" s="1018"/>
      <x:c r="AR52" s="1018"/>
      <x:c r="AS52" s="1018"/>
      <x:c r="AT52" s="1018"/>
      <x:c r="AU52" s="1018"/>
      <x:c r="AV52" s="1154"/>
      <x:c r="AW52" s="1154"/>
    </x:row>
    <x:row r="53">
      <x:c r="A53" s="986"/>
      <x:c r="B53" s="1406"/>
      <x:c r="C53" s="984"/>
      <x:c r="D53" s="1446"/>
      <x:c r="E53" s="1446"/>
      <x:c r="F53" s="1446"/>
      <x:c r="G53" s="1018">
        <x:v>4</x:v>
      </x:c>
      <x:c r="H53" s="1018"/>
      <x:c r="I53" s="1018"/>
      <x:c r="J53" s="1018"/>
      <x:c r="K53" s="1018"/>
      <x:c r="L53" s="1018"/>
      <x:c r="M53" s="1018"/>
      <x:c r="N53" s="1018"/>
      <x:c r="O53" s="1018"/>
      <x:c r="P53" s="1018"/>
      <x:c r="Q53" s="1018"/>
      <x:c r="R53" s="1018"/>
      <x:c r="S53" s="1018"/>
      <x:c r="T53" s="1018"/>
      <x:c r="U53" s="1018"/>
      <x:c r="V53" s="1018"/>
      <x:c r="W53" s="1018"/>
      <x:c r="X53" s="1018"/>
      <x:c r="Y53" s="1018"/>
      <x:c r="Z53" s="1018"/>
      <x:c r="AA53" s="1018"/>
      <x:c r="AB53" s="1018"/>
      <x:c r="AC53" s="1018"/>
      <x:c r="AD53" s="1018"/>
      <x:c r="AE53" s="1018"/>
      <x:c r="AF53" s="1018"/>
      <x:c r="AG53" s="1018"/>
      <x:c r="AH53" s="1018"/>
      <x:c r="AI53" s="1018"/>
      <x:c r="AJ53" s="1018"/>
      <x:c r="AK53" s="1018"/>
      <x:c r="AL53" s="1018"/>
      <x:c r="AM53" s="1018"/>
      <x:c r="AN53" s="1018"/>
      <x:c r="AO53" s="1018"/>
      <x:c r="AP53" s="1018"/>
      <x:c r="AQ53" s="1018"/>
      <x:c r="AR53" s="1018"/>
      <x:c r="AS53" s="1018"/>
      <x:c r="AT53" s="1018"/>
      <x:c r="AU53" s="1018"/>
      <x:c r="AV53" s="1154"/>
      <x:c r="AW53" s="1154"/>
    </x:row>
    <x:row r="54">
      <x:c r="A54" s="986">
        <x:v>46159</x:v>
      </x:c>
      <x:c r="B54" s="1414"/>
      <x:c r="C54" s="984"/>
      <x:c r="D54" s="988"/>
      <x:c r="E54" s="1523" t="s">
        <x:v>534</x:v>
      </x:c>
      <x:c r="F54" s="1523" t="s">
        <x:v>535</x:v>
      </x:c>
      <x:c r="G54" s="1018">
        <x:v>5</x:v>
      </x:c>
      <x:c r="H54" s="1018"/>
      <x:c r="I54" s="1018"/>
      <x:c r="J54" s="1018"/>
      <x:c r="K54" s="1018"/>
      <x:c r="L54" s="1018"/>
      <x:c r="M54" s="1018"/>
      <x:c r="N54" s="1018"/>
      <x:c r="O54" s="1018"/>
      <x:c r="P54" s="1018"/>
      <x:c r="Q54" s="1018"/>
      <x:c r="R54" s="1018"/>
      <x:c r="S54" s="1018"/>
      <x:c r="T54" s="1018"/>
      <x:c r="U54" s="1018"/>
      <x:c r="V54" s="1018"/>
      <x:c r="W54" s="1018"/>
      <x:c r="X54" s="1018"/>
      <x:c r="Y54" s="1018"/>
      <x:c r="Z54" s="1018"/>
      <x:c r="AA54" s="1018"/>
      <x:c r="AB54" s="1018"/>
      <x:c r="AC54" s="1018"/>
      <x:c r="AD54" s="1018"/>
      <x:c r="AE54" s="1018"/>
      <x:c r="AF54" s="1018"/>
      <x:c r="AG54" s="1018"/>
      <x:c r="AH54" s="1018"/>
      <x:c r="AI54" s="1018"/>
      <x:c r="AJ54" s="1018"/>
      <x:c r="AK54" s="1018"/>
      <x:c r="AL54" s="1018"/>
      <x:c r="AM54" s="1018"/>
      <x:c r="AN54" s="1018"/>
      <x:c r="AO54" s="1018"/>
      <x:c r="AP54" s="1018"/>
      <x:c r="AQ54" s="1018"/>
      <x:c r="AR54" s="1018"/>
      <x:c r="AS54" s="1018"/>
      <x:c r="AT54" s="1018"/>
      <x:c r="AU54" s="1018"/>
      <x:c r="AV54" s="1154"/>
      <x:c r="AW54" s="1154"/>
    </x:row>
    <x:row r="55">
      <x:c r="A55" s="986"/>
      <x:c r="B55" s="1629"/>
      <x:c r="C55" s="984"/>
      <x:c r="D55" s="988"/>
      <x:c r="E55" s="1630"/>
      <x:c r="F55" s="1630"/>
      <x:c r="G55" s="1018">
        <x:v>6</x:v>
      </x:c>
      <x:c r="H55" s="1018"/>
      <x:c r="I55" s="1018"/>
      <x:c r="J55" s="1018"/>
      <x:c r="K55" s="1018"/>
      <x:c r="L55" s="1018"/>
      <x:c r="M55" s="1018"/>
      <x:c r="N55" s="1018"/>
      <x:c r="O55" s="1018"/>
      <x:c r="P55" s="1018"/>
      <x:c r="Q55" s="1018"/>
      <x:c r="R55" s="1018"/>
      <x:c r="S55" s="1018"/>
      <x:c r="T55" s="1018"/>
      <x:c r="U55" s="1018"/>
      <x:c r="V55" s="1018"/>
      <x:c r="W55" s="1018"/>
      <x:c r="X55" s="1018"/>
      <x:c r="Y55" s="1018"/>
      <x:c r="Z55" s="1018"/>
      <x:c r="AA55" s="1018"/>
      <x:c r="AB55" s="1018"/>
      <x:c r="AC55" s="1018"/>
      <x:c r="AD55" s="1018"/>
      <x:c r="AE55" s="1018"/>
      <x:c r="AF55" s="1018"/>
      <x:c r="AG55" s="1018"/>
      <x:c r="AH55" s="1018"/>
      <x:c r="AI55" s="1018"/>
      <x:c r="AJ55" s="1018"/>
      <x:c r="AK55" s="1018"/>
      <x:c r="AL55" s="1018"/>
      <x:c r="AM55" s="1018"/>
      <x:c r="AN55" s="1018"/>
      <x:c r="AO55" s="1018"/>
      <x:c r="AP55" s="1018"/>
      <x:c r="AQ55" s="1018"/>
      <x:c r="AR55" s="1018"/>
      <x:c r="AS55" s="1018"/>
      <x:c r="AT55" s="1018"/>
      <x:c r="AU55" s="1018"/>
      <x:c r="AV55" s="1154"/>
      <x:c r="AW55" s="1154"/>
    </x:row>
    <x:row r="56">
      <x:c r="A56" s="986"/>
      <x:c r="B56" s="1629"/>
      <x:c r="C56" s="984"/>
      <x:c r="D56" s="988"/>
      <x:c r="E56" s="1630"/>
      <x:c r="F56" s="1630"/>
      <x:c r="G56" s="1018">
        <x:v>7</x:v>
      </x:c>
      <x:c r="H56" s="1018"/>
      <x:c r="I56" s="1018"/>
      <x:c r="J56" s="1018"/>
      <x:c r="K56" s="1018"/>
      <x:c r="L56" s="1018"/>
      <x:c r="M56" s="1018"/>
      <x:c r="N56" s="1018"/>
      <x:c r="O56" s="1018"/>
      <x:c r="P56" s="1018"/>
      <x:c r="Q56" s="1018"/>
      <x:c r="R56" s="1018"/>
      <x:c r="S56" s="1018"/>
      <x:c r="T56" s="1018"/>
      <x:c r="U56" s="1018"/>
      <x:c r="V56" s="1018"/>
      <x:c r="W56" s="1018"/>
      <x:c r="X56" s="1018"/>
      <x:c r="Y56" s="1018"/>
      <x:c r="Z56" s="1018"/>
      <x:c r="AA56" s="1018"/>
      <x:c r="AB56" s="1018"/>
      <x:c r="AC56" s="1018"/>
      <x:c r="AD56" s="1018"/>
      <x:c r="AE56" s="1018"/>
      <x:c r="AF56" s="1018"/>
      <x:c r="AG56" s="1018"/>
      <x:c r="AH56" s="1018"/>
      <x:c r="AI56" s="1018"/>
      <x:c r="AJ56" s="1018"/>
      <x:c r="AK56" s="1018"/>
      <x:c r="AL56" s="1018"/>
      <x:c r="AM56" s="1018"/>
      <x:c r="AN56" s="1018"/>
      <x:c r="AO56" s="1018"/>
      <x:c r="AP56" s="1018"/>
      <x:c r="AQ56" s="1018"/>
      <x:c r="AR56" s="1018"/>
      <x:c r="AS56" s="1018"/>
      <x:c r="AT56" s="1018"/>
      <x:c r="AU56" s="1018"/>
      <x:c r="AV56" s="1154"/>
      <x:c r="AW56" s="1154"/>
    </x:row>
    <x:row r="57">
      <x:c r="A57" s="986"/>
      <x:c r="B57" s="1406"/>
      <x:c r="C57" s="984"/>
      <x:c r="D57" s="988"/>
      <x:c r="E57" s="1446"/>
      <x:c r="F57" s="1446"/>
      <x:c r="G57" s="1018">
        <x:v>8</x:v>
      </x:c>
      <x:c r="H57" s="1018"/>
      <x:c r="I57" s="1018"/>
      <x:c r="J57" s="1018"/>
      <x:c r="K57" s="1018"/>
      <x:c r="L57" s="1018"/>
      <x:c r="M57" s="1018"/>
      <x:c r="N57" s="1018"/>
      <x:c r="O57" s="1018"/>
      <x:c r="P57" s="1018"/>
      <x:c r="Q57" s="1018"/>
      <x:c r="R57" s="1018"/>
      <x:c r="S57" s="1018"/>
      <x:c r="T57" s="1018"/>
      <x:c r="U57" s="1018"/>
      <x:c r="V57" s="1018"/>
      <x:c r="W57" s="1018"/>
      <x:c r="X57" s="1018"/>
      <x:c r="Y57" s="1018"/>
      <x:c r="Z57" s="1018"/>
      <x:c r="AA57" s="1018"/>
      <x:c r="AB57" s="1018"/>
      <x:c r="AC57" s="1018"/>
      <x:c r="AD57" s="1018"/>
      <x:c r="AE57" s="1018"/>
      <x:c r="AF57" s="1018"/>
      <x:c r="AG57" s="1018"/>
      <x:c r="AH57" s="1018"/>
      <x:c r="AI57" s="1018"/>
      <x:c r="AJ57" s="1018"/>
      <x:c r="AK57" s="1018"/>
      <x:c r="AL57" s="1018"/>
      <x:c r="AM57" s="1018"/>
      <x:c r="AN57" s="1018"/>
      <x:c r="AO57" s="1018"/>
      <x:c r="AP57" s="1018"/>
      <x:c r="AQ57" s="1018"/>
      <x:c r="AR57" s="1018"/>
      <x:c r="AS57" s="1018"/>
      <x:c r="AT57" s="1018"/>
      <x:c r="AU57" s="1018"/>
      <x:c r="AV57" s="1154"/>
      <x:c r="AW57" s="1154"/>
    </x:row>
    <x:row r="58">
      <x:c r="A58" s="986">
        <x:v>46160</x:v>
      </x:c>
      <x:c r="B58" s="1414"/>
      <x:c r="C58" s="984"/>
      <x:c r="D58" s="988"/>
      <x:c r="E58" s="988"/>
      <x:c r="F58" s="1523"/>
      <x:c r="G58" s="1018">
        <x:v>1</x:v>
      </x:c>
      <x:c r="H58" s="1018"/>
      <x:c r="I58" s="1018"/>
      <x:c r="J58" s="1018"/>
      <x:c r="K58" s="1018"/>
      <x:c r="L58" s="1018"/>
      <x:c r="M58" s="1018"/>
      <x:c r="N58" s="1018"/>
      <x:c r="O58" s="1018"/>
      <x:c r="P58" s="1018"/>
      <x:c r="Q58" s="1018"/>
      <x:c r="R58" s="1018"/>
      <x:c r="S58" s="1018"/>
      <x:c r="T58" s="1018"/>
      <x:c r="U58" s="1018"/>
      <x:c r="V58" s="1018"/>
      <x:c r="W58" s="1018"/>
      <x:c r="X58" s="1018"/>
      <x:c r="Y58" s="1018"/>
      <x:c r="Z58" s="1018"/>
      <x:c r="AA58" s="1018"/>
      <x:c r="AB58" s="1018"/>
      <x:c r="AC58" s="1018"/>
      <x:c r="AD58" s="1018"/>
      <x:c r="AE58" s="1018"/>
      <x:c r="AF58" s="1018"/>
      <x:c r="AG58" s="1018"/>
      <x:c r="AH58" s="1018"/>
      <x:c r="AI58" s="1018"/>
      <x:c r="AJ58" s="1018"/>
      <x:c r="AK58" s="1018"/>
      <x:c r="AL58" s="1018"/>
      <x:c r="AM58" s="1018"/>
      <x:c r="AN58" s="1018"/>
      <x:c r="AO58" s="1018"/>
      <x:c r="AP58" s="1018"/>
      <x:c r="AQ58" s="1018"/>
      <x:c r="AR58" s="1018"/>
      <x:c r="AS58" s="1018"/>
      <x:c r="AT58" s="1018"/>
      <x:c r="AU58" s="1018"/>
      <x:c r="AV58" s="1565"/>
      <x:c r="AW58" s="1565"/>
    </x:row>
    <x:row r="59">
      <x:c r="A59" s="986"/>
      <x:c r="B59" s="1629"/>
      <x:c r="C59" s="984"/>
      <x:c r="D59" s="988"/>
      <x:c r="E59" s="988"/>
      <x:c r="F59" s="1630"/>
      <x:c r="G59" s="1018">
        <x:v>2</x:v>
      </x:c>
      <x:c r="H59" s="1018"/>
      <x:c r="I59" s="1018"/>
      <x:c r="J59" s="1018"/>
      <x:c r="K59" s="1018"/>
      <x:c r="L59" s="1018"/>
      <x:c r="M59" s="1018"/>
      <x:c r="N59" s="1018"/>
      <x:c r="O59" s="1018"/>
      <x:c r="P59" s="1018"/>
      <x:c r="Q59" s="1018"/>
      <x:c r="R59" s="1018"/>
      <x:c r="S59" s="1018"/>
      <x:c r="T59" s="1018"/>
      <x:c r="U59" s="1018"/>
      <x:c r="V59" s="1018"/>
      <x:c r="W59" s="1018"/>
      <x:c r="X59" s="1018"/>
      <x:c r="Y59" s="1018"/>
      <x:c r="Z59" s="1018"/>
      <x:c r="AA59" s="1018"/>
      <x:c r="AB59" s="1018"/>
      <x:c r="AC59" s="1018"/>
      <x:c r="AD59" s="1018"/>
      <x:c r="AE59" s="1018"/>
      <x:c r="AF59" s="1018"/>
      <x:c r="AG59" s="1018"/>
      <x:c r="AH59" s="1018"/>
      <x:c r="AI59" s="1018"/>
      <x:c r="AJ59" s="1018"/>
      <x:c r="AK59" s="1018"/>
      <x:c r="AL59" s="1018"/>
      <x:c r="AM59" s="1018"/>
      <x:c r="AN59" s="1018"/>
      <x:c r="AO59" s="1018"/>
      <x:c r="AP59" s="1018"/>
      <x:c r="AQ59" s="1018"/>
      <x:c r="AR59" s="1018"/>
      <x:c r="AS59" s="1018"/>
      <x:c r="AT59" s="1018"/>
      <x:c r="AU59" s="1018"/>
      <x:c r="AV59" s="1154"/>
      <x:c r="AW59" s="1154"/>
    </x:row>
    <x:row r="60">
      <x:c r="A60" s="986"/>
      <x:c r="B60" s="1629"/>
      <x:c r="C60" s="984"/>
      <x:c r="D60" s="988"/>
      <x:c r="E60" s="988"/>
      <x:c r="F60" s="1630"/>
      <x:c r="G60" s="1018">
        <x:v>3</x:v>
      </x:c>
      <x:c r="H60" s="1018"/>
      <x:c r="I60" s="1018"/>
      <x:c r="J60" s="1018"/>
      <x:c r="K60" s="1018"/>
      <x:c r="L60" s="1018"/>
      <x:c r="M60" s="1018"/>
      <x:c r="N60" s="1018"/>
      <x:c r="O60" s="1018"/>
      <x:c r="P60" s="1018"/>
      <x:c r="Q60" s="1018"/>
      <x:c r="R60" s="1018"/>
      <x:c r="S60" s="1018"/>
      <x:c r="T60" s="1018"/>
      <x:c r="U60" s="1018"/>
      <x:c r="V60" s="1018"/>
      <x:c r="W60" s="1018"/>
      <x:c r="X60" s="1018"/>
      <x:c r="Y60" s="1018"/>
      <x:c r="Z60" s="1018"/>
      <x:c r="AA60" s="1018"/>
      <x:c r="AB60" s="1018"/>
      <x:c r="AC60" s="1018"/>
      <x:c r="AD60" s="1018"/>
      <x:c r="AE60" s="1018"/>
      <x:c r="AF60" s="1018"/>
      <x:c r="AG60" s="1018"/>
      <x:c r="AH60" s="1018"/>
      <x:c r="AI60" s="1018"/>
      <x:c r="AJ60" s="1018"/>
      <x:c r="AK60" s="1018"/>
      <x:c r="AL60" s="1018"/>
      <x:c r="AM60" s="1018"/>
      <x:c r="AN60" s="1018"/>
      <x:c r="AO60" s="1018"/>
      <x:c r="AP60" s="1018"/>
      <x:c r="AQ60" s="1018"/>
      <x:c r="AR60" s="1018"/>
      <x:c r="AS60" s="1018"/>
      <x:c r="AT60" s="1018"/>
      <x:c r="AU60" s="1018"/>
      <x:c r="AV60" s="1154"/>
      <x:c r="AW60" s="1154"/>
    </x:row>
    <x:row r="61">
      <x:c r="A61" s="986"/>
      <x:c r="B61" s="1406"/>
      <x:c r="C61" s="984"/>
      <x:c r="D61" s="988"/>
      <x:c r="E61" s="988"/>
      <x:c r="F61" s="1446"/>
      <x:c r="G61" s="1018">
        <x:v>4</x:v>
      </x:c>
      <x:c r="H61" s="1018"/>
      <x:c r="I61" s="1018"/>
      <x:c r="J61" s="1018"/>
      <x:c r="K61" s="1018"/>
      <x:c r="L61" s="1018"/>
      <x:c r="M61" s="1018"/>
      <x:c r="N61" s="1018"/>
      <x:c r="O61" s="1018"/>
      <x:c r="P61" s="1018"/>
      <x:c r="Q61" s="1018"/>
      <x:c r="R61" s="1018"/>
      <x:c r="S61" s="1018"/>
      <x:c r="T61" s="1018"/>
      <x:c r="U61" s="1018"/>
      <x:c r="V61" s="1018"/>
      <x:c r="W61" s="1018"/>
      <x:c r="X61" s="1018"/>
      <x:c r="Y61" s="1018"/>
      <x:c r="Z61" s="1018"/>
      <x:c r="AA61" s="1018"/>
      <x:c r="AB61" s="1018"/>
      <x:c r="AC61" s="1018"/>
      <x:c r="AD61" s="1018"/>
      <x:c r="AE61" s="1018"/>
      <x:c r="AF61" s="1018"/>
      <x:c r="AG61" s="1018"/>
      <x:c r="AH61" s="1018"/>
      <x:c r="AI61" s="1018"/>
      <x:c r="AJ61" s="1018"/>
      <x:c r="AK61" s="1018"/>
      <x:c r="AL61" s="1018"/>
      <x:c r="AM61" s="1018"/>
      <x:c r="AN61" s="1018"/>
      <x:c r="AO61" s="1018"/>
      <x:c r="AP61" s="1018"/>
      <x:c r="AQ61" s="1018"/>
      <x:c r="AR61" s="1018"/>
      <x:c r="AS61" s="1018"/>
      <x:c r="AT61" s="1018"/>
      <x:c r="AU61" s="1018"/>
      <x:c r="AV61" s="1154"/>
      <x:c r="AW61" s="1154"/>
    </x:row>
    <x:row r="62">
      <x:c r="A62" s="986">
        <x:v>46161</x:v>
      </x:c>
      <x:c r="B62" s="1414"/>
      <x:c r="C62" s="984"/>
      <x:c r="D62" s="988"/>
      <x:c r="E62" s="988"/>
      <x:c r="F62" s="1523"/>
      <x:c r="G62" s="1018">
        <x:v>5</x:v>
      </x:c>
      <x:c r="H62" s="1018"/>
      <x:c r="I62" s="1018"/>
      <x:c r="J62" s="1018"/>
      <x:c r="K62" s="1018"/>
      <x:c r="L62" s="1018"/>
      <x:c r="M62" s="1018"/>
      <x:c r="N62" s="1018"/>
      <x:c r="O62" s="1018"/>
      <x:c r="P62" s="1018"/>
      <x:c r="Q62" s="1018"/>
      <x:c r="R62" s="1018"/>
      <x:c r="S62" s="1018"/>
      <x:c r="T62" s="1018"/>
      <x:c r="U62" s="1018"/>
      <x:c r="V62" s="1018"/>
      <x:c r="W62" s="1018"/>
      <x:c r="X62" s="1018"/>
      <x:c r="Y62" s="1018"/>
      <x:c r="Z62" s="1018"/>
      <x:c r="AA62" s="1018"/>
      <x:c r="AB62" s="1018"/>
      <x:c r="AC62" s="1018"/>
      <x:c r="AD62" s="1018"/>
      <x:c r="AE62" s="1018"/>
      <x:c r="AF62" s="1018"/>
      <x:c r="AG62" s="1018"/>
      <x:c r="AH62" s="1018"/>
      <x:c r="AI62" s="1018"/>
      <x:c r="AJ62" s="1018"/>
      <x:c r="AK62" s="1018"/>
      <x:c r="AL62" s="1018"/>
      <x:c r="AM62" s="1018"/>
      <x:c r="AN62" s="1018"/>
      <x:c r="AO62" s="1018"/>
      <x:c r="AP62" s="1018"/>
      <x:c r="AQ62" s="1018"/>
      <x:c r="AR62" s="1018"/>
      <x:c r="AS62" s="1018"/>
      <x:c r="AT62" s="1018"/>
      <x:c r="AU62" s="1018"/>
      <x:c r="AV62" s="1154"/>
      <x:c r="AW62" s="1154"/>
    </x:row>
    <x:row r="63">
      <x:c r="A63" s="986"/>
      <x:c r="B63" s="1629"/>
      <x:c r="C63" s="984"/>
      <x:c r="D63" s="988"/>
      <x:c r="E63" s="988"/>
      <x:c r="F63" s="1630"/>
      <x:c r="G63" s="1018">
        <x:v>6</x:v>
      </x:c>
      <x:c r="H63" s="1018"/>
      <x:c r="I63" s="1018"/>
      <x:c r="J63" s="1018"/>
      <x:c r="K63" s="1018"/>
      <x:c r="L63" s="1018"/>
      <x:c r="M63" s="1018"/>
      <x:c r="N63" s="1018"/>
      <x:c r="O63" s="1018"/>
      <x:c r="P63" s="1018"/>
      <x:c r="Q63" s="1018"/>
      <x:c r="R63" s="1018"/>
      <x:c r="S63" s="1018"/>
      <x:c r="T63" s="1018"/>
      <x:c r="U63" s="1018"/>
      <x:c r="V63" s="1018"/>
      <x:c r="W63" s="1018"/>
      <x:c r="X63" s="1018"/>
      <x:c r="Y63" s="1018"/>
      <x:c r="Z63" s="1018"/>
      <x:c r="AA63" s="1018"/>
      <x:c r="AB63" s="1018"/>
      <x:c r="AC63" s="1018"/>
      <x:c r="AD63" s="1018"/>
      <x:c r="AE63" s="1018"/>
      <x:c r="AF63" s="1018"/>
      <x:c r="AG63" s="1018"/>
      <x:c r="AH63" s="1018"/>
      <x:c r="AI63" s="1018"/>
      <x:c r="AJ63" s="1018"/>
      <x:c r="AK63" s="1018"/>
      <x:c r="AL63" s="1018"/>
      <x:c r="AM63" s="1018"/>
      <x:c r="AN63" s="1018"/>
      <x:c r="AO63" s="1018"/>
      <x:c r="AP63" s="1018"/>
      <x:c r="AQ63" s="1018"/>
      <x:c r="AR63" s="1018"/>
      <x:c r="AS63" s="1018"/>
      <x:c r="AT63" s="1018"/>
      <x:c r="AU63" s="1018"/>
      <x:c r="AV63" s="1154"/>
      <x:c r="AW63" s="1154"/>
    </x:row>
    <x:row r="64">
      <x:c r="A64" s="986"/>
      <x:c r="B64" s="1629"/>
      <x:c r="C64" s="984"/>
      <x:c r="D64" s="988"/>
      <x:c r="E64" s="988"/>
      <x:c r="F64" s="1630"/>
      <x:c r="G64" s="1018">
        <x:v>7</x:v>
      </x:c>
      <x:c r="H64" s="1018"/>
      <x:c r="I64" s="1018"/>
      <x:c r="J64" s="1018"/>
      <x:c r="K64" s="1018"/>
      <x:c r="L64" s="1018"/>
      <x:c r="M64" s="1018"/>
      <x:c r="N64" s="1018"/>
      <x:c r="O64" s="1018"/>
      <x:c r="P64" s="1018"/>
      <x:c r="Q64" s="1018"/>
      <x:c r="R64" s="1018"/>
      <x:c r="S64" s="1018"/>
      <x:c r="T64" s="1018"/>
      <x:c r="U64" s="1018"/>
      <x:c r="V64" s="1018"/>
      <x:c r="W64" s="1018"/>
      <x:c r="X64" s="1018"/>
      <x:c r="Y64" s="1018"/>
      <x:c r="Z64" s="1018"/>
      <x:c r="AA64" s="1018"/>
      <x:c r="AB64" s="1018"/>
      <x:c r="AC64" s="1018"/>
      <x:c r="AD64" s="1018"/>
      <x:c r="AE64" s="1018"/>
      <x:c r="AF64" s="1018"/>
      <x:c r="AG64" s="1018"/>
      <x:c r="AH64" s="1018"/>
      <x:c r="AI64" s="1018"/>
      <x:c r="AJ64" s="1018"/>
      <x:c r="AK64" s="1018"/>
      <x:c r="AL64" s="1018"/>
      <x:c r="AM64" s="1018"/>
      <x:c r="AN64" s="1018"/>
      <x:c r="AO64" s="1018"/>
      <x:c r="AP64" s="1018"/>
      <x:c r="AQ64" s="1018"/>
      <x:c r="AR64" s="1018"/>
      <x:c r="AS64" s="1018"/>
      <x:c r="AT64" s="1018"/>
      <x:c r="AU64" s="1018"/>
      <x:c r="AV64" s="1154"/>
      <x:c r="AW64" s="1154"/>
    </x:row>
    <x:row r="65">
      <x:c r="A65" s="986"/>
      <x:c r="B65" s="1406"/>
      <x:c r="C65" s="984"/>
      <x:c r="D65" s="988"/>
      <x:c r="E65" s="988"/>
      <x:c r="F65" s="1446"/>
      <x:c r="G65" s="1018">
        <x:v>8</x:v>
      </x:c>
      <x:c r="H65" s="1018"/>
      <x:c r="I65" s="1018"/>
      <x:c r="J65" s="1018"/>
      <x:c r="K65" s="1018"/>
      <x:c r="L65" s="1018"/>
      <x:c r="M65" s="1018"/>
      <x:c r="N65" s="1018"/>
      <x:c r="O65" s="1018"/>
      <x:c r="P65" s="1018"/>
      <x:c r="Q65" s="1018"/>
      <x:c r="R65" s="1018"/>
      <x:c r="S65" s="1018"/>
      <x:c r="T65" s="1018"/>
      <x:c r="U65" s="1018"/>
      <x:c r="V65" s="1018"/>
      <x:c r="W65" s="1018"/>
      <x:c r="X65" s="1018"/>
      <x:c r="Y65" s="1018"/>
      <x:c r="Z65" s="1018"/>
      <x:c r="AA65" s="1018"/>
      <x:c r="AB65" s="1018"/>
      <x:c r="AC65" s="1018"/>
      <x:c r="AD65" s="1018"/>
      <x:c r="AE65" s="1018"/>
      <x:c r="AF65" s="1018"/>
      <x:c r="AG65" s="1018"/>
      <x:c r="AH65" s="1018"/>
      <x:c r="AI65" s="1018"/>
      <x:c r="AJ65" s="1018"/>
      <x:c r="AK65" s="1018"/>
      <x:c r="AL65" s="1018"/>
      <x:c r="AM65" s="1018"/>
      <x:c r="AN65" s="1018"/>
      <x:c r="AO65" s="1018"/>
      <x:c r="AP65" s="1018"/>
      <x:c r="AQ65" s="1018"/>
      <x:c r="AR65" s="1018"/>
      <x:c r="AS65" s="1018"/>
      <x:c r="AT65" s="1018"/>
      <x:c r="AU65" s="1018"/>
      <x:c r="AV65" s="1154"/>
      <x:c r="AW65" s="1154"/>
    </x:row>
    <x:row r="66">
      <x:c r="A66" s="986">
        <x:v>46162</x:v>
      </x:c>
      <x:c r="B66" s="1414"/>
      <x:c r="C66" s="984"/>
      <x:c r="D66" s="988"/>
      <x:c r="E66" s="988"/>
      <x:c r="F66" s="1523"/>
      <x:c r="G66" s="1018">
        <x:v>1</x:v>
      </x:c>
      <x:c r="H66" s="1018"/>
      <x:c r="I66" s="1018"/>
      <x:c r="J66" s="1018"/>
      <x:c r="K66" s="1018"/>
      <x:c r="L66" s="1018"/>
      <x:c r="M66" s="1018"/>
      <x:c r="N66" s="1018"/>
      <x:c r="O66" s="1018"/>
      <x:c r="P66" s="1018"/>
      <x:c r="Q66" s="1018"/>
      <x:c r="R66" s="1018"/>
      <x:c r="S66" s="1018"/>
      <x:c r="T66" s="1018"/>
      <x:c r="U66" s="1018"/>
      <x:c r="V66" s="1018"/>
      <x:c r="W66" s="1018"/>
      <x:c r="X66" s="1018"/>
      <x:c r="Y66" s="1018"/>
      <x:c r="Z66" s="1018"/>
      <x:c r="AA66" s="1018"/>
      <x:c r="AB66" s="1018"/>
      <x:c r="AC66" s="1018"/>
      <x:c r="AD66" s="1018"/>
      <x:c r="AE66" s="1018"/>
      <x:c r="AF66" s="1018"/>
      <x:c r="AG66" s="1018"/>
      <x:c r="AH66" s="1018"/>
      <x:c r="AI66" s="1018"/>
      <x:c r="AJ66" s="1018"/>
      <x:c r="AK66" s="1018"/>
      <x:c r="AL66" s="1018"/>
      <x:c r="AM66" s="1018"/>
      <x:c r="AN66" s="1018"/>
      <x:c r="AO66" s="1018"/>
      <x:c r="AP66" s="1018"/>
      <x:c r="AQ66" s="1018"/>
      <x:c r="AR66" s="1018"/>
      <x:c r="AS66" s="1018"/>
      <x:c r="AT66" s="1018"/>
      <x:c r="AU66" s="1018"/>
      <x:c r="AV66" s="1565"/>
      <x:c r="AW66" s="1565"/>
    </x:row>
    <x:row r="67">
      <x:c r="A67" s="986"/>
      <x:c r="B67" s="1629"/>
      <x:c r="C67" s="984"/>
      <x:c r="D67" s="988"/>
      <x:c r="E67" s="988"/>
      <x:c r="F67" s="1630"/>
      <x:c r="G67" s="1018">
        <x:v>2</x:v>
      </x:c>
      <x:c r="H67" s="1018"/>
      <x:c r="I67" s="1018"/>
      <x:c r="J67" s="1018"/>
      <x:c r="K67" s="1018"/>
      <x:c r="L67" s="1018"/>
      <x:c r="M67" s="1018"/>
      <x:c r="N67" s="1018"/>
      <x:c r="O67" s="1018"/>
      <x:c r="P67" s="1018"/>
      <x:c r="Q67" s="1018"/>
      <x:c r="R67" s="1018"/>
      <x:c r="S67" s="1018"/>
      <x:c r="T67" s="1018"/>
      <x:c r="U67" s="1018"/>
      <x:c r="V67" s="1018"/>
      <x:c r="W67" s="1018"/>
      <x:c r="X67" s="1018"/>
      <x:c r="Y67" s="1018"/>
      <x:c r="Z67" s="1018"/>
      <x:c r="AA67" s="1018"/>
      <x:c r="AB67" s="1018"/>
      <x:c r="AC67" s="1018"/>
      <x:c r="AD67" s="1018"/>
      <x:c r="AE67" s="1018"/>
      <x:c r="AF67" s="1018"/>
      <x:c r="AG67" s="1018"/>
      <x:c r="AH67" s="1018"/>
      <x:c r="AI67" s="1018"/>
      <x:c r="AJ67" s="1018"/>
      <x:c r="AK67" s="1018"/>
      <x:c r="AL67" s="1018"/>
      <x:c r="AM67" s="1018"/>
      <x:c r="AN67" s="1018"/>
      <x:c r="AO67" s="1018"/>
      <x:c r="AP67" s="1018"/>
      <x:c r="AQ67" s="1018"/>
      <x:c r="AR67" s="1018"/>
      <x:c r="AS67" s="1018"/>
      <x:c r="AT67" s="1018"/>
      <x:c r="AU67" s="1018"/>
      <x:c r="AV67" s="1154"/>
      <x:c r="AW67" s="1154"/>
    </x:row>
    <x:row r="68">
      <x:c r="A68" s="986"/>
      <x:c r="B68" s="1629"/>
      <x:c r="C68" s="984"/>
      <x:c r="D68" s="988"/>
      <x:c r="E68" s="988"/>
      <x:c r="F68" s="1630"/>
      <x:c r="G68" s="1018">
        <x:v>3</x:v>
      </x:c>
      <x:c r="H68" s="1018"/>
      <x:c r="I68" s="1018"/>
      <x:c r="J68" s="1018"/>
      <x:c r="K68" s="1018"/>
      <x:c r="L68" s="1018"/>
      <x:c r="M68" s="1018"/>
      <x:c r="N68" s="1018"/>
      <x:c r="O68" s="1018"/>
      <x:c r="P68" s="1018"/>
      <x:c r="Q68" s="1018"/>
      <x:c r="R68" s="1018"/>
      <x:c r="S68" s="1018"/>
      <x:c r="T68" s="1018"/>
      <x:c r="U68" s="1018"/>
      <x:c r="V68" s="1018"/>
      <x:c r="W68" s="1018"/>
      <x:c r="X68" s="1018"/>
      <x:c r="Y68" s="1018"/>
      <x:c r="Z68" s="1018"/>
      <x:c r="AA68" s="1018"/>
      <x:c r="AB68" s="1018"/>
      <x:c r="AC68" s="1018"/>
      <x:c r="AD68" s="1018"/>
      <x:c r="AE68" s="1018"/>
      <x:c r="AF68" s="1018"/>
      <x:c r="AG68" s="1018"/>
      <x:c r="AH68" s="1018"/>
      <x:c r="AI68" s="1018"/>
      <x:c r="AJ68" s="1018"/>
      <x:c r="AK68" s="1018"/>
      <x:c r="AL68" s="1018"/>
      <x:c r="AM68" s="1018"/>
      <x:c r="AN68" s="1018"/>
      <x:c r="AO68" s="1018"/>
      <x:c r="AP68" s="1018"/>
      <x:c r="AQ68" s="1018"/>
      <x:c r="AR68" s="1018"/>
      <x:c r="AS68" s="1018"/>
      <x:c r="AT68" s="1018"/>
      <x:c r="AU68" s="1018"/>
      <x:c r="AV68" s="1154"/>
      <x:c r="AW68" s="1154"/>
    </x:row>
    <x:row r="69">
      <x:c r="A69" s="986"/>
      <x:c r="B69" s="1406"/>
      <x:c r="C69" s="984"/>
      <x:c r="D69" s="988"/>
      <x:c r="E69" s="988"/>
      <x:c r="F69" s="1446"/>
      <x:c r="G69" s="1018">
        <x:v>4</x:v>
      </x:c>
      <x:c r="H69" s="1018"/>
      <x:c r="I69" s="1018"/>
      <x:c r="J69" s="1018"/>
      <x:c r="K69" s="1018"/>
      <x:c r="L69" s="1018"/>
      <x:c r="M69" s="1018"/>
      <x:c r="N69" s="1018"/>
      <x:c r="O69" s="1018"/>
      <x:c r="P69" s="1018"/>
      <x:c r="Q69" s="1018"/>
      <x:c r="R69" s="1018"/>
      <x:c r="S69" s="1018"/>
      <x:c r="T69" s="1018"/>
      <x:c r="U69" s="1018"/>
      <x:c r="V69" s="1018"/>
      <x:c r="W69" s="1018"/>
      <x:c r="X69" s="1018"/>
      <x:c r="Y69" s="1018"/>
      <x:c r="Z69" s="1018"/>
      <x:c r="AA69" s="1018"/>
      <x:c r="AB69" s="1018"/>
      <x:c r="AC69" s="1018"/>
      <x:c r="AD69" s="1018"/>
      <x:c r="AE69" s="1018"/>
      <x:c r="AF69" s="1018"/>
      <x:c r="AG69" s="1018"/>
      <x:c r="AH69" s="1018"/>
      <x:c r="AI69" s="1018"/>
      <x:c r="AJ69" s="1018"/>
      <x:c r="AK69" s="1018"/>
      <x:c r="AL69" s="1018"/>
      <x:c r="AM69" s="1018"/>
      <x:c r="AN69" s="1018"/>
      <x:c r="AO69" s="1018"/>
      <x:c r="AP69" s="1018"/>
      <x:c r="AQ69" s="1018"/>
      <x:c r="AR69" s="1018"/>
      <x:c r="AS69" s="1018"/>
      <x:c r="AT69" s="1018"/>
      <x:c r="AU69" s="1018"/>
      <x:c r="AV69" s="1154"/>
      <x:c r="AW69" s="1154"/>
    </x:row>
    <x:row r="70">
      <x:c r="A70" s="986">
        <x:v>46163</x:v>
      </x:c>
      <x:c r="B70" s="1414"/>
      <x:c r="C70" s="984"/>
      <x:c r="D70" s="988"/>
      <x:c r="E70" s="988"/>
      <x:c r="F70" s="1523"/>
      <x:c r="G70" s="1018">
        <x:v>5</x:v>
      </x:c>
      <x:c r="H70" s="1018"/>
      <x:c r="I70" s="1018"/>
      <x:c r="J70" s="1018"/>
      <x:c r="K70" s="1018"/>
      <x:c r="L70" s="1018"/>
      <x:c r="M70" s="1018"/>
      <x:c r="N70" s="1018"/>
      <x:c r="O70" s="1018"/>
      <x:c r="P70" s="1018"/>
      <x:c r="Q70" s="1018"/>
      <x:c r="R70" s="1018"/>
      <x:c r="S70" s="1018"/>
      <x:c r="T70" s="1018"/>
      <x:c r="U70" s="1018"/>
      <x:c r="V70" s="1018"/>
      <x:c r="W70" s="1018"/>
      <x:c r="X70" s="1018"/>
      <x:c r="Y70" s="1018"/>
      <x:c r="Z70" s="1018"/>
      <x:c r="AA70" s="1018"/>
      <x:c r="AB70" s="1018"/>
      <x:c r="AC70" s="1018"/>
      <x:c r="AD70" s="1018"/>
      <x:c r="AE70" s="1018"/>
      <x:c r="AF70" s="1018"/>
      <x:c r="AG70" s="1018"/>
      <x:c r="AH70" s="1018"/>
      <x:c r="AI70" s="1018"/>
      <x:c r="AJ70" s="1018"/>
      <x:c r="AK70" s="1018"/>
      <x:c r="AL70" s="1018"/>
      <x:c r="AM70" s="1018"/>
      <x:c r="AN70" s="1018"/>
      <x:c r="AO70" s="1018"/>
      <x:c r="AP70" s="1018"/>
      <x:c r="AQ70" s="1018"/>
      <x:c r="AR70" s="1018"/>
      <x:c r="AS70" s="1018"/>
      <x:c r="AT70" s="1018"/>
      <x:c r="AU70" s="1018"/>
      <x:c r="AV70" s="1154"/>
      <x:c r="AW70" s="1154"/>
    </x:row>
    <x:row r="71">
      <x:c r="A71" s="986"/>
      <x:c r="B71" s="1629"/>
      <x:c r="C71" s="984"/>
      <x:c r="D71" s="988"/>
      <x:c r="E71" s="988"/>
      <x:c r="F71" s="1630"/>
      <x:c r="G71" s="1018">
        <x:v>6</x:v>
      </x:c>
      <x:c r="H71" s="1018"/>
      <x:c r="I71" s="1018"/>
      <x:c r="J71" s="1018"/>
      <x:c r="K71" s="1018"/>
      <x:c r="L71" s="1018"/>
      <x:c r="M71" s="1018"/>
      <x:c r="N71" s="1018"/>
      <x:c r="O71" s="1018"/>
      <x:c r="P71" s="1018"/>
      <x:c r="Q71" s="1018"/>
      <x:c r="R71" s="1018"/>
      <x:c r="S71" s="1018"/>
      <x:c r="T71" s="1018"/>
      <x:c r="U71" s="1018"/>
      <x:c r="V71" s="1018"/>
      <x:c r="W71" s="1018"/>
      <x:c r="X71" s="1018"/>
      <x:c r="Y71" s="1018"/>
      <x:c r="Z71" s="1018"/>
      <x:c r="AA71" s="1018"/>
      <x:c r="AB71" s="1018"/>
      <x:c r="AC71" s="1018"/>
      <x:c r="AD71" s="1018"/>
      <x:c r="AE71" s="1018"/>
      <x:c r="AF71" s="1018"/>
      <x:c r="AG71" s="1018"/>
      <x:c r="AH71" s="1018"/>
      <x:c r="AI71" s="1018"/>
      <x:c r="AJ71" s="1018"/>
      <x:c r="AK71" s="1018"/>
      <x:c r="AL71" s="1018"/>
      <x:c r="AM71" s="1018"/>
      <x:c r="AN71" s="1018"/>
      <x:c r="AO71" s="1018"/>
      <x:c r="AP71" s="1018"/>
      <x:c r="AQ71" s="1018"/>
      <x:c r="AR71" s="1018"/>
      <x:c r="AS71" s="1018"/>
      <x:c r="AT71" s="1018"/>
      <x:c r="AU71" s="1018"/>
      <x:c r="AV71" s="1154"/>
      <x:c r="AW71" s="1154"/>
    </x:row>
    <x:row r="72">
      <x:c r="A72" s="986"/>
      <x:c r="B72" s="1629"/>
      <x:c r="C72" s="984"/>
      <x:c r="D72" s="988"/>
      <x:c r="E72" s="988"/>
      <x:c r="F72" s="1630"/>
      <x:c r="G72" s="1018">
        <x:v>7</x:v>
      </x:c>
      <x:c r="H72" s="1018"/>
      <x:c r="I72" s="1018"/>
      <x:c r="J72" s="1018"/>
      <x:c r="K72" s="1018"/>
      <x:c r="L72" s="1018"/>
      <x:c r="M72" s="1018"/>
      <x:c r="N72" s="1018"/>
      <x:c r="O72" s="1018"/>
      <x:c r="P72" s="1018"/>
      <x:c r="Q72" s="1018"/>
      <x:c r="R72" s="1018"/>
      <x:c r="S72" s="1018"/>
      <x:c r="T72" s="1018"/>
      <x:c r="U72" s="1018"/>
      <x:c r="V72" s="1018"/>
      <x:c r="W72" s="1018"/>
      <x:c r="X72" s="1018"/>
      <x:c r="Y72" s="1018"/>
      <x:c r="Z72" s="1018"/>
      <x:c r="AA72" s="1018"/>
      <x:c r="AB72" s="1018"/>
      <x:c r="AC72" s="1018"/>
      <x:c r="AD72" s="1018"/>
      <x:c r="AE72" s="1018"/>
      <x:c r="AF72" s="1018"/>
      <x:c r="AG72" s="1018"/>
      <x:c r="AH72" s="1018"/>
      <x:c r="AI72" s="1018"/>
      <x:c r="AJ72" s="1018"/>
      <x:c r="AK72" s="1018"/>
      <x:c r="AL72" s="1018"/>
      <x:c r="AM72" s="1018"/>
      <x:c r="AN72" s="1018"/>
      <x:c r="AO72" s="1018"/>
      <x:c r="AP72" s="1018"/>
      <x:c r="AQ72" s="1018"/>
      <x:c r="AR72" s="1018"/>
      <x:c r="AS72" s="1018"/>
      <x:c r="AT72" s="1018"/>
      <x:c r="AU72" s="1018"/>
      <x:c r="AV72" s="1154"/>
      <x:c r="AW72" s="1154"/>
    </x:row>
    <x:row r="73">
      <x:c r="A73" s="986"/>
      <x:c r="B73" s="1406"/>
      <x:c r="C73" s="984"/>
      <x:c r="D73" s="988"/>
      <x:c r="E73" s="988"/>
      <x:c r="F73" s="1446"/>
      <x:c r="G73" s="1018">
        <x:v>8</x:v>
      </x:c>
      <x:c r="H73" s="1018"/>
      <x:c r="I73" s="1018"/>
      <x:c r="J73" s="1018"/>
      <x:c r="K73" s="1018"/>
      <x:c r="L73" s="1018"/>
      <x:c r="M73" s="1018"/>
      <x:c r="N73" s="1018"/>
      <x:c r="O73" s="1018"/>
      <x:c r="P73" s="1018"/>
      <x:c r="Q73" s="1018"/>
      <x:c r="R73" s="1018"/>
      <x:c r="S73" s="1018"/>
      <x:c r="T73" s="1018"/>
      <x:c r="U73" s="1018"/>
      <x:c r="V73" s="1018"/>
      <x:c r="W73" s="1018"/>
      <x:c r="X73" s="1018"/>
      <x:c r="Y73" s="1018"/>
      <x:c r="Z73" s="1018"/>
      <x:c r="AA73" s="1018"/>
      <x:c r="AB73" s="1018"/>
      <x:c r="AC73" s="1018"/>
      <x:c r="AD73" s="1018"/>
      <x:c r="AE73" s="1018"/>
      <x:c r="AF73" s="1018"/>
      <x:c r="AG73" s="1018"/>
      <x:c r="AH73" s="1018"/>
      <x:c r="AI73" s="1018"/>
      <x:c r="AJ73" s="1018"/>
      <x:c r="AK73" s="1018"/>
      <x:c r="AL73" s="1018"/>
      <x:c r="AM73" s="1018"/>
      <x:c r="AN73" s="1018"/>
      <x:c r="AO73" s="1018"/>
      <x:c r="AP73" s="1018"/>
      <x:c r="AQ73" s="1018"/>
      <x:c r="AR73" s="1018"/>
      <x:c r="AS73" s="1018"/>
      <x:c r="AT73" s="1018"/>
      <x:c r="AU73" s="1018"/>
      <x:c r="AV73" s="1154"/>
      <x:c r="AW73" s="1154"/>
    </x:row>
    <x:row r="74">
      <x:c r="A74" s="986">
        <x:v>46164</x:v>
      </x:c>
      <x:c r="B74" s="1414"/>
      <x:c r="C74" s="984"/>
      <x:c r="D74" s="988"/>
      <x:c r="E74" s="988"/>
      <x:c r="F74" s="1523"/>
      <x:c r="G74" s="1018">
        <x:v>1</x:v>
      </x:c>
      <x:c r="H74" s="1018"/>
      <x:c r="I74" s="1018"/>
      <x:c r="J74" s="1018"/>
      <x:c r="K74" s="1018"/>
      <x:c r="L74" s="1018"/>
      <x:c r="M74" s="1018"/>
      <x:c r="N74" s="1018"/>
      <x:c r="O74" s="1018"/>
      <x:c r="P74" s="1018"/>
      <x:c r="Q74" s="1018"/>
      <x:c r="R74" s="1018"/>
      <x:c r="S74" s="1018"/>
      <x:c r="T74" s="1018"/>
      <x:c r="U74" s="1018"/>
      <x:c r="V74" s="1018"/>
      <x:c r="W74" s="1018"/>
      <x:c r="X74" s="1018"/>
      <x:c r="Y74" s="1018"/>
      <x:c r="Z74" s="1018"/>
      <x:c r="AA74" s="1018"/>
      <x:c r="AB74" s="1018"/>
      <x:c r="AC74" s="1018"/>
      <x:c r="AD74" s="1018"/>
      <x:c r="AE74" s="1018"/>
      <x:c r="AF74" s="1018"/>
      <x:c r="AG74" s="1018"/>
      <x:c r="AH74" s="1018"/>
      <x:c r="AI74" s="1018"/>
      <x:c r="AJ74" s="1018"/>
      <x:c r="AK74" s="1018"/>
      <x:c r="AL74" s="1018"/>
      <x:c r="AM74" s="1018"/>
      <x:c r="AN74" s="1018"/>
      <x:c r="AO74" s="1018"/>
      <x:c r="AP74" s="1018"/>
      <x:c r="AQ74" s="1018"/>
      <x:c r="AR74" s="1018"/>
      <x:c r="AS74" s="1018"/>
      <x:c r="AT74" s="1018"/>
      <x:c r="AU74" s="1018"/>
      <x:c r="AV74" s="1565"/>
      <x:c r="AW74" s="1565"/>
    </x:row>
    <x:row r="75">
      <x:c r="A75" s="986"/>
      <x:c r="B75" s="1629"/>
      <x:c r="C75" s="984"/>
      <x:c r="D75" s="988"/>
      <x:c r="E75" s="988"/>
      <x:c r="F75" s="1630"/>
      <x:c r="G75" s="1018">
        <x:v>2</x:v>
      </x:c>
      <x:c r="H75" s="1018"/>
      <x:c r="I75" s="1018"/>
      <x:c r="J75" s="1018"/>
      <x:c r="K75" s="1018"/>
      <x:c r="L75" s="1018"/>
      <x:c r="M75" s="1018"/>
      <x:c r="N75" s="1018"/>
      <x:c r="O75" s="1018"/>
      <x:c r="P75" s="1018"/>
      <x:c r="Q75" s="1018"/>
      <x:c r="R75" s="1018"/>
      <x:c r="S75" s="1018"/>
      <x:c r="T75" s="1018"/>
      <x:c r="U75" s="1018"/>
      <x:c r="V75" s="1018"/>
      <x:c r="W75" s="1018"/>
      <x:c r="X75" s="1018"/>
      <x:c r="Y75" s="1018"/>
      <x:c r="Z75" s="1018"/>
      <x:c r="AA75" s="1018"/>
      <x:c r="AB75" s="1018"/>
      <x:c r="AC75" s="1018"/>
      <x:c r="AD75" s="1018"/>
      <x:c r="AE75" s="1018"/>
      <x:c r="AF75" s="1018"/>
      <x:c r="AG75" s="1018"/>
      <x:c r="AH75" s="1018"/>
      <x:c r="AI75" s="1018"/>
      <x:c r="AJ75" s="1018"/>
      <x:c r="AK75" s="1018"/>
      <x:c r="AL75" s="1018"/>
      <x:c r="AM75" s="1018"/>
      <x:c r="AN75" s="1018"/>
      <x:c r="AO75" s="1018"/>
      <x:c r="AP75" s="1018"/>
      <x:c r="AQ75" s="1018"/>
      <x:c r="AR75" s="1018"/>
      <x:c r="AS75" s="1018"/>
      <x:c r="AT75" s="1018"/>
      <x:c r="AU75" s="1018"/>
      <x:c r="AV75" s="1154"/>
      <x:c r="AW75" s="1154"/>
    </x:row>
    <x:row r="76">
      <x:c r="A76" s="986"/>
      <x:c r="B76" s="1629"/>
      <x:c r="C76" s="984"/>
      <x:c r="D76" s="988"/>
      <x:c r="E76" s="988"/>
      <x:c r="F76" s="1630"/>
      <x:c r="G76" s="1018">
        <x:v>3</x:v>
      </x:c>
      <x:c r="H76" s="1018"/>
      <x:c r="I76" s="1018"/>
      <x:c r="J76" s="1018"/>
      <x:c r="K76" s="1018"/>
      <x:c r="L76" s="1018"/>
      <x:c r="M76" s="1018"/>
      <x:c r="N76" s="1018"/>
      <x:c r="O76" s="1018"/>
      <x:c r="P76" s="1018"/>
      <x:c r="Q76" s="1018"/>
      <x:c r="R76" s="1018"/>
      <x:c r="S76" s="1018"/>
      <x:c r="T76" s="1018"/>
      <x:c r="U76" s="1018"/>
      <x:c r="V76" s="1018"/>
      <x:c r="W76" s="1018"/>
      <x:c r="X76" s="1018"/>
      <x:c r="Y76" s="1018"/>
      <x:c r="Z76" s="1018"/>
      <x:c r="AA76" s="1018"/>
      <x:c r="AB76" s="1018"/>
      <x:c r="AC76" s="1018"/>
      <x:c r="AD76" s="1018"/>
      <x:c r="AE76" s="1018"/>
      <x:c r="AF76" s="1018"/>
      <x:c r="AG76" s="1018"/>
      <x:c r="AH76" s="1018"/>
      <x:c r="AI76" s="1018"/>
      <x:c r="AJ76" s="1018"/>
      <x:c r="AK76" s="1018"/>
      <x:c r="AL76" s="1018"/>
      <x:c r="AM76" s="1018"/>
      <x:c r="AN76" s="1018"/>
      <x:c r="AO76" s="1018"/>
      <x:c r="AP76" s="1018"/>
      <x:c r="AQ76" s="1018"/>
      <x:c r="AR76" s="1018"/>
      <x:c r="AS76" s="1018"/>
      <x:c r="AT76" s="1018"/>
      <x:c r="AU76" s="1018"/>
      <x:c r="AV76" s="1154"/>
      <x:c r="AW76" s="1154"/>
    </x:row>
    <x:row r="77">
      <x:c r="A77" s="986"/>
      <x:c r="B77" s="1406"/>
      <x:c r="C77" s="984"/>
      <x:c r="D77" s="988"/>
      <x:c r="E77" s="988"/>
      <x:c r="F77" s="1446"/>
      <x:c r="G77" s="1018">
        <x:v>4</x:v>
      </x:c>
      <x:c r="H77" s="1018"/>
      <x:c r="I77" s="1018"/>
      <x:c r="J77" s="1018"/>
      <x:c r="K77" s="1018"/>
      <x:c r="L77" s="1018"/>
      <x:c r="M77" s="1018"/>
      <x:c r="N77" s="1018"/>
      <x:c r="O77" s="1018"/>
      <x:c r="P77" s="1018"/>
      <x:c r="Q77" s="1018"/>
      <x:c r="R77" s="1018"/>
      <x:c r="S77" s="1018"/>
      <x:c r="T77" s="1018"/>
      <x:c r="U77" s="1018"/>
      <x:c r="V77" s="1018"/>
      <x:c r="W77" s="1018"/>
      <x:c r="X77" s="1018"/>
      <x:c r="Y77" s="1018"/>
      <x:c r="Z77" s="1018"/>
      <x:c r="AA77" s="1018"/>
      <x:c r="AB77" s="1018"/>
      <x:c r="AC77" s="1018"/>
      <x:c r="AD77" s="1018"/>
      <x:c r="AE77" s="1018"/>
      <x:c r="AF77" s="1018"/>
      <x:c r="AG77" s="1018"/>
      <x:c r="AH77" s="1018"/>
      <x:c r="AI77" s="1018"/>
      <x:c r="AJ77" s="1018"/>
      <x:c r="AK77" s="1018"/>
      <x:c r="AL77" s="1018"/>
      <x:c r="AM77" s="1018"/>
      <x:c r="AN77" s="1018"/>
      <x:c r="AO77" s="1018"/>
      <x:c r="AP77" s="1018"/>
      <x:c r="AQ77" s="1018"/>
      <x:c r="AR77" s="1018"/>
      <x:c r="AS77" s="1018"/>
      <x:c r="AT77" s="1018"/>
      <x:c r="AU77" s="1018"/>
      <x:c r="AV77" s="1154"/>
      <x:c r="AW77" s="1154"/>
    </x:row>
    <x:row r="78">
      <x:c r="A78" s="986">
        <x:v>46165</x:v>
      </x:c>
      <x:c r="B78" s="1414"/>
      <x:c r="C78" s="984"/>
      <x:c r="D78" s="988"/>
      <x:c r="E78" s="988"/>
      <x:c r="F78" s="1523"/>
      <x:c r="G78" s="1018">
        <x:v>5</x:v>
      </x:c>
      <x:c r="H78" s="1018"/>
      <x:c r="I78" s="1018"/>
      <x:c r="J78" s="1018"/>
      <x:c r="K78" s="1018"/>
      <x:c r="L78" s="1018"/>
      <x:c r="M78" s="1018"/>
      <x:c r="N78" s="1018"/>
      <x:c r="O78" s="1018"/>
      <x:c r="P78" s="1018"/>
      <x:c r="Q78" s="1018"/>
      <x:c r="R78" s="1018"/>
      <x:c r="S78" s="1018"/>
      <x:c r="T78" s="1018"/>
      <x:c r="U78" s="1018"/>
      <x:c r="V78" s="1018"/>
      <x:c r="W78" s="1018"/>
      <x:c r="X78" s="1018"/>
      <x:c r="Y78" s="1018"/>
      <x:c r="Z78" s="1018"/>
      <x:c r="AA78" s="1018"/>
      <x:c r="AB78" s="1018"/>
      <x:c r="AC78" s="1018"/>
      <x:c r="AD78" s="1018"/>
      <x:c r="AE78" s="1018"/>
      <x:c r="AF78" s="1018"/>
      <x:c r="AG78" s="1018"/>
      <x:c r="AH78" s="1018"/>
      <x:c r="AI78" s="1018"/>
      <x:c r="AJ78" s="1018"/>
      <x:c r="AK78" s="1018"/>
      <x:c r="AL78" s="1018"/>
      <x:c r="AM78" s="1018"/>
      <x:c r="AN78" s="1018"/>
      <x:c r="AO78" s="1018"/>
      <x:c r="AP78" s="1018"/>
      <x:c r="AQ78" s="1018"/>
      <x:c r="AR78" s="1018"/>
      <x:c r="AS78" s="1018"/>
      <x:c r="AT78" s="1018"/>
      <x:c r="AU78" s="1018"/>
      <x:c r="AV78" s="1154"/>
      <x:c r="AW78" s="1154"/>
    </x:row>
    <x:row r="79">
      <x:c r="A79" s="986"/>
      <x:c r="B79" s="1629"/>
      <x:c r="C79" s="984"/>
      <x:c r="D79" s="988"/>
      <x:c r="E79" s="988"/>
      <x:c r="F79" s="1630"/>
      <x:c r="G79" s="1018">
        <x:v>6</x:v>
      </x:c>
      <x:c r="H79" s="1018"/>
      <x:c r="I79" s="1018"/>
      <x:c r="J79" s="1018"/>
      <x:c r="K79" s="1018"/>
      <x:c r="L79" s="1018"/>
      <x:c r="M79" s="1018"/>
      <x:c r="N79" s="1018"/>
      <x:c r="O79" s="1018"/>
      <x:c r="P79" s="1018"/>
      <x:c r="Q79" s="1018"/>
      <x:c r="R79" s="1018"/>
      <x:c r="S79" s="1018"/>
      <x:c r="T79" s="1018"/>
      <x:c r="U79" s="1018"/>
      <x:c r="V79" s="1018"/>
      <x:c r="W79" s="1018"/>
      <x:c r="X79" s="1018"/>
      <x:c r="Y79" s="1018"/>
      <x:c r="Z79" s="1018"/>
      <x:c r="AA79" s="1018"/>
      <x:c r="AB79" s="1018"/>
      <x:c r="AC79" s="1018"/>
      <x:c r="AD79" s="1018"/>
      <x:c r="AE79" s="1018"/>
      <x:c r="AF79" s="1018"/>
      <x:c r="AG79" s="1018"/>
      <x:c r="AH79" s="1018"/>
      <x:c r="AI79" s="1018"/>
      <x:c r="AJ79" s="1018"/>
      <x:c r="AK79" s="1018"/>
      <x:c r="AL79" s="1018"/>
      <x:c r="AM79" s="1018"/>
      <x:c r="AN79" s="1018"/>
      <x:c r="AO79" s="1018"/>
      <x:c r="AP79" s="1018"/>
      <x:c r="AQ79" s="1018"/>
      <x:c r="AR79" s="1018"/>
      <x:c r="AS79" s="1018"/>
      <x:c r="AT79" s="1018"/>
      <x:c r="AU79" s="1018"/>
      <x:c r="AV79" s="1154"/>
      <x:c r="AW79" s="1154"/>
    </x:row>
    <x:row r="80">
      <x:c r="A80" s="986"/>
      <x:c r="B80" s="1629"/>
      <x:c r="C80" s="984"/>
      <x:c r="D80" s="988"/>
      <x:c r="E80" s="988"/>
      <x:c r="F80" s="1630"/>
      <x:c r="G80" s="1018">
        <x:v>7</x:v>
      </x:c>
      <x:c r="H80" s="1018"/>
      <x:c r="I80" s="1018"/>
      <x:c r="J80" s="1018"/>
      <x:c r="K80" s="1018"/>
      <x:c r="L80" s="1018"/>
      <x:c r="M80" s="1018"/>
      <x:c r="N80" s="1018"/>
      <x:c r="O80" s="1018"/>
      <x:c r="P80" s="1018"/>
      <x:c r="Q80" s="1018"/>
      <x:c r="R80" s="1018"/>
      <x:c r="S80" s="1018"/>
      <x:c r="T80" s="1018"/>
      <x:c r="U80" s="1018"/>
      <x:c r="V80" s="1018"/>
      <x:c r="W80" s="1018"/>
      <x:c r="X80" s="1018"/>
      <x:c r="Y80" s="1018"/>
      <x:c r="Z80" s="1018"/>
      <x:c r="AA80" s="1018"/>
      <x:c r="AB80" s="1018"/>
      <x:c r="AC80" s="1018"/>
      <x:c r="AD80" s="1018"/>
      <x:c r="AE80" s="1018"/>
      <x:c r="AF80" s="1018"/>
      <x:c r="AG80" s="1018"/>
      <x:c r="AH80" s="1018"/>
      <x:c r="AI80" s="1018"/>
      <x:c r="AJ80" s="1018"/>
      <x:c r="AK80" s="1018"/>
      <x:c r="AL80" s="1018"/>
      <x:c r="AM80" s="1018"/>
      <x:c r="AN80" s="1018"/>
      <x:c r="AO80" s="1018"/>
      <x:c r="AP80" s="1018"/>
      <x:c r="AQ80" s="1018"/>
      <x:c r="AR80" s="1018"/>
      <x:c r="AS80" s="1018"/>
      <x:c r="AT80" s="1018"/>
      <x:c r="AU80" s="1018"/>
      <x:c r="AV80" s="1154"/>
      <x:c r="AW80" s="1154"/>
    </x:row>
    <x:row r="81">
      <x:c r="A81" s="986"/>
      <x:c r="B81" s="1406"/>
      <x:c r="C81" s="984"/>
      <x:c r="D81" s="988"/>
      <x:c r="E81" s="988"/>
      <x:c r="F81" s="1446"/>
      <x:c r="G81" s="1018">
        <x:v>8</x:v>
      </x:c>
      <x:c r="H81" s="1018"/>
      <x:c r="I81" s="1018"/>
      <x:c r="J81" s="1018"/>
      <x:c r="K81" s="1018"/>
      <x:c r="L81" s="1018"/>
      <x:c r="M81" s="1018"/>
      <x:c r="N81" s="1018"/>
      <x:c r="O81" s="1018"/>
      <x:c r="P81" s="1018"/>
      <x:c r="Q81" s="1018"/>
      <x:c r="R81" s="1018"/>
      <x:c r="S81" s="1018"/>
      <x:c r="T81" s="1018"/>
      <x:c r="U81" s="1018"/>
      <x:c r="V81" s="1018"/>
      <x:c r="W81" s="1018"/>
      <x:c r="X81" s="1018"/>
      <x:c r="Y81" s="1018"/>
      <x:c r="Z81" s="1018"/>
      <x:c r="AA81" s="1018"/>
      <x:c r="AB81" s="1018"/>
      <x:c r="AC81" s="1018"/>
      <x:c r="AD81" s="1018"/>
      <x:c r="AE81" s="1018"/>
      <x:c r="AF81" s="1018"/>
      <x:c r="AG81" s="1018"/>
      <x:c r="AH81" s="1018"/>
      <x:c r="AI81" s="1018"/>
      <x:c r="AJ81" s="1018"/>
      <x:c r="AK81" s="1018"/>
      <x:c r="AL81" s="1018"/>
      <x:c r="AM81" s="1018"/>
      <x:c r="AN81" s="1018"/>
      <x:c r="AO81" s="1018"/>
      <x:c r="AP81" s="1018"/>
      <x:c r="AQ81" s="1018"/>
      <x:c r="AR81" s="1018"/>
      <x:c r="AS81" s="1018"/>
      <x:c r="AT81" s="1018"/>
      <x:c r="AU81" s="1018"/>
      <x:c r="AV81" s="1154"/>
      <x:c r="AW81" s="1154"/>
    </x:row>
    <x:row r="82">
      <x:c r="A82" s="986">
        <x:v>46166</x:v>
      </x:c>
      <x:c r="B82" s="1414"/>
      <x:c r="C82" s="984"/>
      <x:c r="D82" s="988"/>
      <x:c r="E82" s="988"/>
      <x:c r="F82" s="1523"/>
      <x:c r="G82" s="1018">
        <x:v>1</x:v>
      </x:c>
      <x:c r="H82" s="1018"/>
      <x:c r="I82" s="1018"/>
      <x:c r="J82" s="1018"/>
      <x:c r="K82" s="1018"/>
      <x:c r="L82" s="1018"/>
      <x:c r="M82" s="1018"/>
      <x:c r="N82" s="1018"/>
      <x:c r="O82" s="1018"/>
      <x:c r="P82" s="1018"/>
      <x:c r="Q82" s="1018"/>
      <x:c r="R82" s="1018"/>
      <x:c r="S82" s="1018"/>
      <x:c r="T82" s="1018"/>
      <x:c r="U82" s="1018"/>
      <x:c r="V82" s="1018"/>
      <x:c r="W82" s="1018"/>
      <x:c r="X82" s="1018"/>
      <x:c r="Y82" s="1018"/>
      <x:c r="Z82" s="1018"/>
      <x:c r="AA82" s="1018"/>
      <x:c r="AB82" s="1018"/>
      <x:c r="AC82" s="1018"/>
      <x:c r="AD82" s="1018"/>
      <x:c r="AE82" s="1018"/>
      <x:c r="AF82" s="1018"/>
      <x:c r="AG82" s="1018"/>
      <x:c r="AH82" s="1018"/>
      <x:c r="AI82" s="1018"/>
      <x:c r="AJ82" s="1018"/>
      <x:c r="AK82" s="1018"/>
      <x:c r="AL82" s="1018"/>
      <x:c r="AM82" s="1018"/>
      <x:c r="AN82" s="1018"/>
      <x:c r="AO82" s="1018"/>
      <x:c r="AP82" s="1018"/>
      <x:c r="AQ82" s="1018"/>
      <x:c r="AR82" s="1018"/>
      <x:c r="AS82" s="1018"/>
      <x:c r="AT82" s="1018"/>
      <x:c r="AU82" s="1018"/>
      <x:c r="AV82" s="1565"/>
      <x:c r="AW82" s="1565"/>
    </x:row>
    <x:row r="83">
      <x:c r="A83" s="986"/>
      <x:c r="B83" s="1629"/>
      <x:c r="C83" s="984"/>
      <x:c r="D83" s="988"/>
      <x:c r="E83" s="988"/>
      <x:c r="F83" s="1630"/>
      <x:c r="G83" s="1018">
        <x:v>2</x:v>
      </x:c>
      <x:c r="H83" s="1018"/>
      <x:c r="I83" s="1018"/>
      <x:c r="J83" s="1018"/>
      <x:c r="K83" s="1018"/>
      <x:c r="L83" s="1018"/>
      <x:c r="M83" s="1018"/>
      <x:c r="N83" s="1018"/>
      <x:c r="O83" s="1018"/>
      <x:c r="P83" s="1018"/>
      <x:c r="Q83" s="1018"/>
      <x:c r="R83" s="1018"/>
      <x:c r="S83" s="1018"/>
      <x:c r="T83" s="1018"/>
      <x:c r="U83" s="1018"/>
      <x:c r="V83" s="1018"/>
      <x:c r="W83" s="1018"/>
      <x:c r="X83" s="1018"/>
      <x:c r="Y83" s="1018"/>
      <x:c r="Z83" s="1018"/>
      <x:c r="AA83" s="1018"/>
      <x:c r="AB83" s="1018"/>
      <x:c r="AC83" s="1018"/>
      <x:c r="AD83" s="1018"/>
      <x:c r="AE83" s="1018"/>
      <x:c r="AF83" s="1018"/>
      <x:c r="AG83" s="1018"/>
      <x:c r="AH83" s="1018"/>
      <x:c r="AI83" s="1018"/>
      <x:c r="AJ83" s="1018"/>
      <x:c r="AK83" s="1018"/>
      <x:c r="AL83" s="1018"/>
      <x:c r="AM83" s="1018"/>
      <x:c r="AN83" s="1018"/>
      <x:c r="AO83" s="1018"/>
      <x:c r="AP83" s="1018"/>
      <x:c r="AQ83" s="1018"/>
      <x:c r="AR83" s="1018"/>
      <x:c r="AS83" s="1018"/>
      <x:c r="AT83" s="1018"/>
      <x:c r="AU83" s="1018"/>
      <x:c r="AV83" s="1154"/>
      <x:c r="AW83" s="1154"/>
    </x:row>
    <x:row r="84">
      <x:c r="A84" s="986"/>
      <x:c r="B84" s="1629"/>
      <x:c r="C84" s="984"/>
      <x:c r="D84" s="988"/>
      <x:c r="E84" s="988"/>
      <x:c r="F84" s="1630"/>
      <x:c r="G84" s="1018">
        <x:v>3</x:v>
      </x:c>
      <x:c r="H84" s="1018"/>
      <x:c r="I84" s="1018"/>
      <x:c r="J84" s="1018"/>
      <x:c r="K84" s="1018"/>
      <x:c r="L84" s="1018"/>
      <x:c r="M84" s="1018"/>
      <x:c r="N84" s="1018"/>
      <x:c r="O84" s="1018"/>
      <x:c r="P84" s="1018"/>
      <x:c r="Q84" s="1018"/>
      <x:c r="R84" s="1018"/>
      <x:c r="S84" s="1018"/>
      <x:c r="T84" s="1018"/>
      <x:c r="U84" s="1018"/>
      <x:c r="V84" s="1018"/>
      <x:c r="W84" s="1018"/>
      <x:c r="X84" s="1018"/>
      <x:c r="Y84" s="1018"/>
      <x:c r="Z84" s="1018"/>
      <x:c r="AA84" s="1018"/>
      <x:c r="AB84" s="1018"/>
      <x:c r="AC84" s="1018"/>
      <x:c r="AD84" s="1018"/>
      <x:c r="AE84" s="1018"/>
      <x:c r="AF84" s="1018"/>
      <x:c r="AG84" s="1018"/>
      <x:c r="AH84" s="1018"/>
      <x:c r="AI84" s="1018"/>
      <x:c r="AJ84" s="1018"/>
      <x:c r="AK84" s="1018"/>
      <x:c r="AL84" s="1018"/>
      <x:c r="AM84" s="1018"/>
      <x:c r="AN84" s="1018"/>
      <x:c r="AO84" s="1018"/>
      <x:c r="AP84" s="1018"/>
      <x:c r="AQ84" s="1018"/>
      <x:c r="AR84" s="1018"/>
      <x:c r="AS84" s="1018"/>
      <x:c r="AT84" s="1018"/>
      <x:c r="AU84" s="1018"/>
      <x:c r="AV84" s="1154"/>
      <x:c r="AW84" s="1154"/>
    </x:row>
    <x:row r="85">
      <x:c r="A85" s="986"/>
      <x:c r="B85" s="1406"/>
      <x:c r="C85" s="984"/>
      <x:c r="D85" s="988"/>
      <x:c r="E85" s="988"/>
      <x:c r="F85" s="1446"/>
      <x:c r="G85" s="1018">
        <x:v>4</x:v>
      </x:c>
      <x:c r="H85" s="1018"/>
      <x:c r="I85" s="1018"/>
      <x:c r="J85" s="1018"/>
      <x:c r="K85" s="1018"/>
      <x:c r="L85" s="1018"/>
      <x:c r="M85" s="1018"/>
      <x:c r="N85" s="1018"/>
      <x:c r="O85" s="1018"/>
      <x:c r="P85" s="1018"/>
      <x:c r="Q85" s="1018"/>
      <x:c r="R85" s="1018"/>
      <x:c r="S85" s="1018"/>
      <x:c r="T85" s="1018"/>
      <x:c r="U85" s="1018"/>
      <x:c r="V85" s="1018"/>
      <x:c r="W85" s="1018"/>
      <x:c r="X85" s="1018"/>
      <x:c r="Y85" s="1018"/>
      <x:c r="Z85" s="1018"/>
      <x:c r="AA85" s="1018"/>
      <x:c r="AB85" s="1018"/>
      <x:c r="AC85" s="1018"/>
      <x:c r="AD85" s="1018"/>
      <x:c r="AE85" s="1018"/>
      <x:c r="AF85" s="1018"/>
      <x:c r="AG85" s="1018"/>
      <x:c r="AH85" s="1018"/>
      <x:c r="AI85" s="1018"/>
      <x:c r="AJ85" s="1018"/>
      <x:c r="AK85" s="1018"/>
      <x:c r="AL85" s="1018"/>
      <x:c r="AM85" s="1018"/>
      <x:c r="AN85" s="1018"/>
      <x:c r="AO85" s="1018"/>
      <x:c r="AP85" s="1018"/>
      <x:c r="AQ85" s="1018"/>
      <x:c r="AR85" s="1018"/>
      <x:c r="AS85" s="1018"/>
      <x:c r="AT85" s="1018"/>
      <x:c r="AU85" s="1018"/>
      <x:c r="AV85" s="1154"/>
      <x:c r="AW85" s="1154"/>
    </x:row>
    <x:row r="86">
      <x:c r="A86" s="986">
        <x:v>46167</x:v>
      </x:c>
      <x:c r="B86" s="1414"/>
      <x:c r="C86" s="984"/>
      <x:c r="D86" s="988"/>
      <x:c r="E86" s="988"/>
      <x:c r="F86" s="1523"/>
      <x:c r="G86" s="1018">
        <x:v>5</x:v>
      </x:c>
      <x:c r="H86" s="1018"/>
      <x:c r="I86" s="1018"/>
      <x:c r="J86" s="1018"/>
      <x:c r="K86" s="1018"/>
      <x:c r="L86" s="1018"/>
      <x:c r="M86" s="1018"/>
      <x:c r="N86" s="1018"/>
      <x:c r="O86" s="1018"/>
      <x:c r="P86" s="1018"/>
      <x:c r="Q86" s="1018"/>
      <x:c r="R86" s="1018"/>
      <x:c r="S86" s="1018"/>
      <x:c r="T86" s="1018"/>
      <x:c r="U86" s="1018"/>
      <x:c r="V86" s="1018"/>
      <x:c r="W86" s="1018"/>
      <x:c r="X86" s="1018"/>
      <x:c r="Y86" s="1018"/>
      <x:c r="Z86" s="1018"/>
      <x:c r="AA86" s="1018"/>
      <x:c r="AB86" s="1018"/>
      <x:c r="AC86" s="1018"/>
      <x:c r="AD86" s="1018"/>
      <x:c r="AE86" s="1018"/>
      <x:c r="AF86" s="1018"/>
      <x:c r="AG86" s="1018"/>
      <x:c r="AH86" s="1018"/>
      <x:c r="AI86" s="1018"/>
      <x:c r="AJ86" s="1018"/>
      <x:c r="AK86" s="1018"/>
      <x:c r="AL86" s="1018"/>
      <x:c r="AM86" s="1018"/>
      <x:c r="AN86" s="1018"/>
      <x:c r="AO86" s="1018"/>
      <x:c r="AP86" s="1018"/>
      <x:c r="AQ86" s="1018"/>
      <x:c r="AR86" s="1018"/>
      <x:c r="AS86" s="1018"/>
      <x:c r="AT86" s="1018"/>
      <x:c r="AU86" s="1018"/>
      <x:c r="AV86" s="1154"/>
      <x:c r="AW86" s="1154"/>
    </x:row>
    <x:row r="87">
      <x:c r="A87" s="986"/>
      <x:c r="B87" s="1629"/>
      <x:c r="C87" s="984"/>
      <x:c r="D87" s="988"/>
      <x:c r="E87" s="988"/>
      <x:c r="F87" s="1630"/>
      <x:c r="G87" s="1018">
        <x:v>6</x:v>
      </x:c>
      <x:c r="H87" s="1018"/>
      <x:c r="I87" s="1018"/>
      <x:c r="J87" s="1018"/>
      <x:c r="K87" s="1018"/>
      <x:c r="L87" s="1018"/>
      <x:c r="M87" s="1018"/>
      <x:c r="N87" s="1018"/>
      <x:c r="O87" s="1018"/>
      <x:c r="P87" s="1018"/>
      <x:c r="Q87" s="1018"/>
      <x:c r="R87" s="1018"/>
      <x:c r="S87" s="1018"/>
      <x:c r="T87" s="1018"/>
      <x:c r="U87" s="1018"/>
      <x:c r="V87" s="1018"/>
      <x:c r="W87" s="1018"/>
      <x:c r="X87" s="1018"/>
      <x:c r="Y87" s="1018"/>
      <x:c r="Z87" s="1018"/>
      <x:c r="AA87" s="1018"/>
      <x:c r="AB87" s="1018"/>
      <x:c r="AC87" s="1018"/>
      <x:c r="AD87" s="1018"/>
      <x:c r="AE87" s="1018"/>
      <x:c r="AF87" s="1018"/>
      <x:c r="AG87" s="1018"/>
      <x:c r="AH87" s="1018"/>
      <x:c r="AI87" s="1018"/>
      <x:c r="AJ87" s="1018"/>
      <x:c r="AK87" s="1018"/>
      <x:c r="AL87" s="1018"/>
      <x:c r="AM87" s="1018"/>
      <x:c r="AN87" s="1018"/>
      <x:c r="AO87" s="1018"/>
      <x:c r="AP87" s="1018"/>
      <x:c r="AQ87" s="1018"/>
      <x:c r="AR87" s="1018"/>
      <x:c r="AS87" s="1018"/>
      <x:c r="AT87" s="1018"/>
      <x:c r="AU87" s="1018"/>
      <x:c r="AV87" s="1154"/>
      <x:c r="AW87" s="1154"/>
    </x:row>
    <x:row r="88">
      <x:c r="A88" s="986"/>
      <x:c r="B88" s="1629"/>
      <x:c r="C88" s="984"/>
      <x:c r="D88" s="988"/>
      <x:c r="E88" s="988"/>
      <x:c r="F88" s="1630"/>
      <x:c r="G88" s="1018">
        <x:v>7</x:v>
      </x:c>
      <x:c r="H88" s="1018"/>
      <x:c r="I88" s="1018"/>
      <x:c r="J88" s="1018"/>
      <x:c r="K88" s="1018"/>
      <x:c r="L88" s="1018"/>
      <x:c r="M88" s="1018"/>
      <x:c r="N88" s="1018"/>
      <x:c r="O88" s="1018"/>
      <x:c r="P88" s="1018"/>
      <x:c r="Q88" s="1018"/>
      <x:c r="R88" s="1018"/>
      <x:c r="S88" s="1018"/>
      <x:c r="T88" s="1018"/>
      <x:c r="U88" s="1018"/>
      <x:c r="V88" s="1018"/>
      <x:c r="W88" s="1018"/>
      <x:c r="X88" s="1018"/>
      <x:c r="Y88" s="1018"/>
      <x:c r="Z88" s="1018"/>
      <x:c r="AA88" s="1018"/>
      <x:c r="AB88" s="1018"/>
      <x:c r="AC88" s="1018"/>
      <x:c r="AD88" s="1018"/>
      <x:c r="AE88" s="1018"/>
      <x:c r="AF88" s="1018"/>
      <x:c r="AG88" s="1018"/>
      <x:c r="AH88" s="1018"/>
      <x:c r="AI88" s="1018"/>
      <x:c r="AJ88" s="1018"/>
      <x:c r="AK88" s="1018"/>
      <x:c r="AL88" s="1018"/>
      <x:c r="AM88" s="1018"/>
      <x:c r="AN88" s="1018"/>
      <x:c r="AO88" s="1018"/>
      <x:c r="AP88" s="1018"/>
      <x:c r="AQ88" s="1018"/>
      <x:c r="AR88" s="1018"/>
      <x:c r="AS88" s="1018"/>
      <x:c r="AT88" s="1018"/>
      <x:c r="AU88" s="1018"/>
      <x:c r="AV88" s="1154"/>
      <x:c r="AW88" s="1154"/>
    </x:row>
    <x:row r="89">
      <x:c r="A89" s="986"/>
      <x:c r="B89" s="1406"/>
      <x:c r="C89" s="984"/>
      <x:c r="D89" s="988"/>
      <x:c r="E89" s="988"/>
      <x:c r="F89" s="1446"/>
      <x:c r="G89" s="1018">
        <x:v>8</x:v>
      </x:c>
      <x:c r="H89" s="1018"/>
      <x:c r="I89" s="1018"/>
      <x:c r="J89" s="1018"/>
      <x:c r="K89" s="1018"/>
      <x:c r="L89" s="1018"/>
      <x:c r="M89" s="1018"/>
      <x:c r="N89" s="1018"/>
      <x:c r="O89" s="1018"/>
      <x:c r="P89" s="1018"/>
      <x:c r="Q89" s="1018"/>
      <x:c r="R89" s="1018"/>
      <x:c r="S89" s="1018"/>
      <x:c r="T89" s="1018"/>
      <x:c r="U89" s="1018"/>
      <x:c r="V89" s="1018"/>
      <x:c r="W89" s="1018"/>
      <x:c r="X89" s="1018"/>
      <x:c r="Y89" s="1018"/>
      <x:c r="Z89" s="1018"/>
      <x:c r="AA89" s="1018"/>
      <x:c r="AB89" s="1018"/>
      <x:c r="AC89" s="1018"/>
      <x:c r="AD89" s="1018"/>
      <x:c r="AE89" s="1018"/>
      <x:c r="AF89" s="1018"/>
      <x:c r="AG89" s="1018"/>
      <x:c r="AH89" s="1018"/>
      <x:c r="AI89" s="1018"/>
      <x:c r="AJ89" s="1018"/>
      <x:c r="AK89" s="1018"/>
      <x:c r="AL89" s="1018"/>
      <x:c r="AM89" s="1018"/>
      <x:c r="AN89" s="1018"/>
      <x:c r="AO89" s="1018"/>
      <x:c r="AP89" s="1018"/>
      <x:c r="AQ89" s="1018"/>
      <x:c r="AR89" s="1018"/>
      <x:c r="AS89" s="1018"/>
      <x:c r="AT89" s="1018"/>
      <x:c r="AU89" s="1018"/>
      <x:c r="AV89" s="1154"/>
      <x:c r="AW89" s="1154"/>
    </x:row>
    <x:row r="90">
      <x:c r="A90" s="986">
        <x:v>46168</x:v>
      </x:c>
      <x:c r="B90" s="1414"/>
      <x:c r="C90" s="984"/>
      <x:c r="D90" s="988"/>
      <x:c r="E90" s="988"/>
      <x:c r="F90" s="1523"/>
      <x:c r="G90" s="1018">
        <x:v>1</x:v>
      </x:c>
      <x:c r="H90" s="1018"/>
      <x:c r="I90" s="1018"/>
      <x:c r="J90" s="1018"/>
      <x:c r="K90" s="1018"/>
      <x:c r="L90" s="1018"/>
      <x:c r="M90" s="1018"/>
      <x:c r="N90" s="1018"/>
      <x:c r="O90" s="1018"/>
      <x:c r="P90" s="1018"/>
      <x:c r="Q90" s="1018"/>
      <x:c r="R90" s="1018"/>
      <x:c r="S90" s="1018"/>
      <x:c r="T90" s="1018"/>
      <x:c r="U90" s="1018"/>
      <x:c r="V90" s="1018"/>
      <x:c r="W90" s="1018"/>
      <x:c r="X90" s="1018"/>
      <x:c r="Y90" s="1018"/>
      <x:c r="Z90" s="1018"/>
      <x:c r="AA90" s="1018"/>
      <x:c r="AB90" s="1018"/>
      <x:c r="AC90" s="1018"/>
      <x:c r="AD90" s="1018"/>
      <x:c r="AE90" s="1018"/>
      <x:c r="AF90" s="1018"/>
      <x:c r="AG90" s="1018"/>
      <x:c r="AH90" s="1018"/>
      <x:c r="AI90" s="1018"/>
      <x:c r="AJ90" s="1018"/>
      <x:c r="AK90" s="1018"/>
      <x:c r="AL90" s="1018"/>
      <x:c r="AM90" s="1018"/>
      <x:c r="AN90" s="1018"/>
      <x:c r="AO90" s="1018"/>
      <x:c r="AP90" s="1018"/>
      <x:c r="AQ90" s="1018"/>
      <x:c r="AR90" s="1018"/>
      <x:c r="AS90" s="1018"/>
      <x:c r="AT90" s="1018"/>
      <x:c r="AU90" s="1018"/>
      <x:c r="AV90" s="1565"/>
      <x:c r="AW90" s="1565"/>
    </x:row>
    <x:row r="91">
      <x:c r="A91" s="986"/>
      <x:c r="B91" s="1629"/>
      <x:c r="C91" s="984"/>
      <x:c r="D91" s="988"/>
      <x:c r="E91" s="988"/>
      <x:c r="F91" s="1630"/>
      <x:c r="G91" s="1018">
        <x:v>2</x:v>
      </x:c>
      <x:c r="H91" s="1018"/>
      <x:c r="I91" s="1018"/>
      <x:c r="J91" s="1018"/>
      <x:c r="K91" s="1018"/>
      <x:c r="L91" s="1018"/>
      <x:c r="M91" s="1018"/>
      <x:c r="N91" s="1018"/>
      <x:c r="O91" s="1018"/>
      <x:c r="P91" s="1018"/>
      <x:c r="Q91" s="1018"/>
      <x:c r="R91" s="1018"/>
      <x:c r="S91" s="1018"/>
      <x:c r="T91" s="1018"/>
      <x:c r="U91" s="1018"/>
      <x:c r="V91" s="1018"/>
      <x:c r="W91" s="1018"/>
      <x:c r="X91" s="1018"/>
      <x:c r="Y91" s="1018"/>
      <x:c r="Z91" s="1018"/>
      <x:c r="AA91" s="1018"/>
      <x:c r="AB91" s="1018"/>
      <x:c r="AC91" s="1018"/>
      <x:c r="AD91" s="1018"/>
      <x:c r="AE91" s="1018"/>
      <x:c r="AF91" s="1018"/>
      <x:c r="AG91" s="1018"/>
      <x:c r="AH91" s="1018"/>
      <x:c r="AI91" s="1018"/>
      <x:c r="AJ91" s="1018"/>
      <x:c r="AK91" s="1018"/>
      <x:c r="AL91" s="1018"/>
      <x:c r="AM91" s="1018"/>
      <x:c r="AN91" s="1018"/>
      <x:c r="AO91" s="1018"/>
      <x:c r="AP91" s="1018"/>
      <x:c r="AQ91" s="1018"/>
      <x:c r="AR91" s="1018"/>
      <x:c r="AS91" s="1018"/>
      <x:c r="AT91" s="1018"/>
      <x:c r="AU91" s="1018"/>
      <x:c r="AV91" s="1154"/>
      <x:c r="AW91" s="1154"/>
    </x:row>
    <x:row r="92">
      <x:c r="A92" s="986"/>
      <x:c r="B92" s="1629"/>
      <x:c r="C92" s="984"/>
      <x:c r="D92" s="988"/>
      <x:c r="E92" s="988"/>
      <x:c r="F92" s="1630"/>
      <x:c r="G92" s="1018">
        <x:v>3</x:v>
      </x:c>
      <x:c r="H92" s="1018"/>
      <x:c r="I92" s="1018"/>
      <x:c r="J92" s="1018"/>
      <x:c r="K92" s="1018"/>
      <x:c r="L92" s="1018"/>
      <x:c r="M92" s="1018"/>
      <x:c r="N92" s="1018"/>
      <x:c r="O92" s="1018"/>
      <x:c r="P92" s="1018"/>
      <x:c r="Q92" s="1018"/>
      <x:c r="R92" s="1018"/>
      <x:c r="S92" s="1018"/>
      <x:c r="T92" s="1018"/>
      <x:c r="U92" s="1018"/>
      <x:c r="V92" s="1018"/>
      <x:c r="W92" s="1018"/>
      <x:c r="X92" s="1018"/>
      <x:c r="Y92" s="1018"/>
      <x:c r="Z92" s="1018"/>
      <x:c r="AA92" s="1018"/>
      <x:c r="AB92" s="1018"/>
      <x:c r="AC92" s="1018"/>
      <x:c r="AD92" s="1018"/>
      <x:c r="AE92" s="1018"/>
      <x:c r="AF92" s="1018"/>
      <x:c r="AG92" s="1018"/>
      <x:c r="AH92" s="1018"/>
      <x:c r="AI92" s="1018"/>
      <x:c r="AJ92" s="1018"/>
      <x:c r="AK92" s="1018"/>
      <x:c r="AL92" s="1018"/>
      <x:c r="AM92" s="1018"/>
      <x:c r="AN92" s="1018"/>
      <x:c r="AO92" s="1018"/>
      <x:c r="AP92" s="1018"/>
      <x:c r="AQ92" s="1018"/>
      <x:c r="AR92" s="1018"/>
      <x:c r="AS92" s="1018"/>
      <x:c r="AT92" s="1018"/>
      <x:c r="AU92" s="1018"/>
      <x:c r="AV92" s="1154"/>
      <x:c r="AW92" s="1154"/>
    </x:row>
    <x:row r="93">
      <x:c r="A93" s="986"/>
      <x:c r="B93" s="1406"/>
      <x:c r="C93" s="984"/>
      <x:c r="D93" s="988"/>
      <x:c r="E93" s="988"/>
      <x:c r="F93" s="1446"/>
      <x:c r="G93" s="1018">
        <x:v>4</x:v>
      </x:c>
      <x:c r="H93" s="1018"/>
      <x:c r="I93" s="1018"/>
      <x:c r="J93" s="1018"/>
      <x:c r="K93" s="1018"/>
      <x:c r="L93" s="1018"/>
      <x:c r="M93" s="1018"/>
      <x:c r="N93" s="1018"/>
      <x:c r="O93" s="1018"/>
      <x:c r="P93" s="1018"/>
      <x:c r="Q93" s="1018"/>
      <x:c r="R93" s="1018"/>
      <x:c r="S93" s="1018"/>
      <x:c r="T93" s="1018"/>
      <x:c r="U93" s="1018"/>
      <x:c r="V93" s="1018"/>
      <x:c r="W93" s="1018"/>
      <x:c r="X93" s="1018"/>
      <x:c r="Y93" s="1018"/>
      <x:c r="Z93" s="1018"/>
      <x:c r="AA93" s="1018"/>
      <x:c r="AB93" s="1018"/>
      <x:c r="AC93" s="1018"/>
      <x:c r="AD93" s="1018"/>
      <x:c r="AE93" s="1018"/>
      <x:c r="AF93" s="1018"/>
      <x:c r="AG93" s="1018"/>
      <x:c r="AH93" s="1018"/>
      <x:c r="AI93" s="1018"/>
      <x:c r="AJ93" s="1018"/>
      <x:c r="AK93" s="1018"/>
      <x:c r="AL93" s="1018"/>
      <x:c r="AM93" s="1018"/>
      <x:c r="AN93" s="1018"/>
      <x:c r="AO93" s="1018"/>
      <x:c r="AP93" s="1018"/>
      <x:c r="AQ93" s="1018"/>
      <x:c r="AR93" s="1018"/>
      <x:c r="AS93" s="1018"/>
      <x:c r="AT93" s="1018"/>
      <x:c r="AU93" s="1018"/>
      <x:c r="AV93" s="1154"/>
      <x:c r="AW93" s="1154"/>
    </x:row>
    <x:row r="94">
      <x:c r="A94" s="986">
        <x:v>46169</x:v>
      </x:c>
      <x:c r="B94" s="1414"/>
      <x:c r="C94" s="984"/>
      <x:c r="D94" s="988"/>
      <x:c r="E94" s="988"/>
      <x:c r="F94" s="1523"/>
      <x:c r="G94" s="1018">
        <x:v>5</x:v>
      </x:c>
      <x:c r="H94" s="1018"/>
      <x:c r="I94" s="1018"/>
      <x:c r="J94" s="1018"/>
      <x:c r="K94" s="1018"/>
      <x:c r="L94" s="1018"/>
      <x:c r="M94" s="1018"/>
      <x:c r="N94" s="1018"/>
      <x:c r="O94" s="1018"/>
      <x:c r="P94" s="1018"/>
      <x:c r="Q94" s="1018"/>
      <x:c r="R94" s="1018"/>
      <x:c r="S94" s="1018"/>
      <x:c r="T94" s="1018"/>
      <x:c r="U94" s="1018"/>
      <x:c r="V94" s="1018"/>
      <x:c r="W94" s="1018"/>
      <x:c r="X94" s="1018"/>
      <x:c r="Y94" s="1018"/>
      <x:c r="Z94" s="1018"/>
      <x:c r="AA94" s="1018"/>
      <x:c r="AB94" s="1018"/>
      <x:c r="AC94" s="1018"/>
      <x:c r="AD94" s="1018"/>
      <x:c r="AE94" s="1018"/>
      <x:c r="AF94" s="1018"/>
      <x:c r="AG94" s="1018"/>
      <x:c r="AH94" s="1018"/>
      <x:c r="AI94" s="1018"/>
      <x:c r="AJ94" s="1018"/>
      <x:c r="AK94" s="1018"/>
      <x:c r="AL94" s="1018"/>
      <x:c r="AM94" s="1018"/>
      <x:c r="AN94" s="1018"/>
      <x:c r="AO94" s="1018"/>
      <x:c r="AP94" s="1018"/>
      <x:c r="AQ94" s="1018"/>
      <x:c r="AR94" s="1018"/>
      <x:c r="AS94" s="1018"/>
      <x:c r="AT94" s="1018"/>
      <x:c r="AU94" s="1018"/>
      <x:c r="AV94" s="1154"/>
      <x:c r="AW94" s="1154"/>
    </x:row>
    <x:row r="95">
      <x:c r="A95" s="986"/>
      <x:c r="B95" s="1629"/>
      <x:c r="C95" s="984"/>
      <x:c r="D95" s="988"/>
      <x:c r="E95" s="988"/>
      <x:c r="F95" s="1630"/>
      <x:c r="G95" s="1018">
        <x:v>6</x:v>
      </x:c>
      <x:c r="H95" s="1018"/>
      <x:c r="I95" s="1018"/>
      <x:c r="J95" s="1018"/>
      <x:c r="K95" s="1018"/>
      <x:c r="L95" s="1018"/>
      <x:c r="M95" s="1018"/>
      <x:c r="N95" s="1018"/>
      <x:c r="O95" s="1018"/>
      <x:c r="P95" s="1018"/>
      <x:c r="Q95" s="1018"/>
      <x:c r="R95" s="1018"/>
      <x:c r="S95" s="1018"/>
      <x:c r="T95" s="1018"/>
      <x:c r="U95" s="1018"/>
      <x:c r="V95" s="1018"/>
      <x:c r="W95" s="1018"/>
      <x:c r="X95" s="1018"/>
      <x:c r="Y95" s="1018"/>
      <x:c r="Z95" s="1018"/>
      <x:c r="AA95" s="1018"/>
      <x:c r="AB95" s="1018"/>
      <x:c r="AC95" s="1018"/>
      <x:c r="AD95" s="1018"/>
      <x:c r="AE95" s="1018"/>
      <x:c r="AF95" s="1018"/>
      <x:c r="AG95" s="1018"/>
      <x:c r="AH95" s="1018"/>
      <x:c r="AI95" s="1018"/>
      <x:c r="AJ95" s="1018"/>
      <x:c r="AK95" s="1018"/>
      <x:c r="AL95" s="1018"/>
      <x:c r="AM95" s="1018"/>
      <x:c r="AN95" s="1018"/>
      <x:c r="AO95" s="1018"/>
      <x:c r="AP95" s="1018"/>
      <x:c r="AQ95" s="1018"/>
      <x:c r="AR95" s="1018"/>
      <x:c r="AS95" s="1018"/>
      <x:c r="AT95" s="1018"/>
      <x:c r="AU95" s="1018"/>
      <x:c r="AV95" s="1154"/>
      <x:c r="AW95" s="1154"/>
    </x:row>
    <x:row r="96">
      <x:c r="A96" s="986"/>
      <x:c r="B96" s="1629"/>
      <x:c r="C96" s="984"/>
      <x:c r="D96" s="988"/>
      <x:c r="E96" s="988"/>
      <x:c r="F96" s="1630"/>
      <x:c r="G96" s="1018">
        <x:v>7</x:v>
      </x:c>
      <x:c r="H96" s="1018"/>
      <x:c r="I96" s="1018"/>
      <x:c r="J96" s="1018"/>
      <x:c r="K96" s="1018"/>
      <x:c r="L96" s="1018"/>
      <x:c r="M96" s="1018"/>
      <x:c r="N96" s="1018"/>
      <x:c r="O96" s="1018"/>
      <x:c r="P96" s="1018"/>
      <x:c r="Q96" s="1018"/>
      <x:c r="R96" s="1018"/>
      <x:c r="S96" s="1018"/>
      <x:c r="T96" s="1018"/>
      <x:c r="U96" s="1018"/>
      <x:c r="V96" s="1018"/>
      <x:c r="W96" s="1018"/>
      <x:c r="X96" s="1018"/>
      <x:c r="Y96" s="1018"/>
      <x:c r="Z96" s="1018"/>
      <x:c r="AA96" s="1018"/>
      <x:c r="AB96" s="1018"/>
      <x:c r="AC96" s="1018"/>
      <x:c r="AD96" s="1018"/>
      <x:c r="AE96" s="1018"/>
      <x:c r="AF96" s="1018"/>
      <x:c r="AG96" s="1018"/>
      <x:c r="AH96" s="1018"/>
      <x:c r="AI96" s="1018"/>
      <x:c r="AJ96" s="1018"/>
      <x:c r="AK96" s="1018"/>
      <x:c r="AL96" s="1018"/>
      <x:c r="AM96" s="1018"/>
      <x:c r="AN96" s="1018"/>
      <x:c r="AO96" s="1018"/>
      <x:c r="AP96" s="1018"/>
      <x:c r="AQ96" s="1018"/>
      <x:c r="AR96" s="1018"/>
      <x:c r="AS96" s="1018"/>
      <x:c r="AT96" s="1018"/>
      <x:c r="AU96" s="1018"/>
      <x:c r="AV96" s="1154"/>
      <x:c r="AW96" s="1154"/>
    </x:row>
    <x:row r="97">
      <x:c r="A97" s="986"/>
      <x:c r="B97" s="1406"/>
      <x:c r="C97" s="984"/>
      <x:c r="D97" s="988"/>
      <x:c r="E97" s="988"/>
      <x:c r="F97" s="1446"/>
      <x:c r="G97" s="1018">
        <x:v>8</x:v>
      </x:c>
      <x:c r="H97" s="1018"/>
      <x:c r="I97" s="1018"/>
      <x:c r="J97" s="1018"/>
      <x:c r="K97" s="1018"/>
      <x:c r="L97" s="1018"/>
      <x:c r="M97" s="1018"/>
      <x:c r="N97" s="1018"/>
      <x:c r="O97" s="1018"/>
      <x:c r="P97" s="1018"/>
      <x:c r="Q97" s="1018"/>
      <x:c r="R97" s="1018"/>
      <x:c r="S97" s="1018"/>
      <x:c r="T97" s="1018"/>
      <x:c r="U97" s="1018"/>
      <x:c r="V97" s="1018"/>
      <x:c r="W97" s="1018"/>
      <x:c r="X97" s="1018"/>
      <x:c r="Y97" s="1018"/>
      <x:c r="Z97" s="1018"/>
      <x:c r="AA97" s="1018"/>
      <x:c r="AB97" s="1018"/>
      <x:c r="AC97" s="1018"/>
      <x:c r="AD97" s="1018"/>
      <x:c r="AE97" s="1018"/>
      <x:c r="AF97" s="1018"/>
      <x:c r="AG97" s="1018"/>
      <x:c r="AH97" s="1018"/>
      <x:c r="AI97" s="1018"/>
      <x:c r="AJ97" s="1018"/>
      <x:c r="AK97" s="1018"/>
      <x:c r="AL97" s="1018"/>
      <x:c r="AM97" s="1018"/>
      <x:c r="AN97" s="1018"/>
      <x:c r="AO97" s="1018"/>
      <x:c r="AP97" s="1018"/>
      <x:c r="AQ97" s="1018"/>
      <x:c r="AR97" s="1018"/>
      <x:c r="AS97" s="1018"/>
      <x:c r="AT97" s="1018"/>
      <x:c r="AU97" s="1018"/>
      <x:c r="AV97" s="1154"/>
      <x:c r="AW97" s="1154"/>
    </x:row>
    <x:row r="98">
      <x:c r="A98" s="986">
        <x:v>46170</x:v>
      </x:c>
      <x:c r="B98" s="1414"/>
      <x:c r="C98" s="984"/>
      <x:c r="D98" s="988"/>
      <x:c r="E98" s="988"/>
      <x:c r="F98" s="1523"/>
      <x:c r="G98" s="1018">
        <x:v>1</x:v>
      </x:c>
      <x:c r="H98" s="1018"/>
      <x:c r="I98" s="1018"/>
      <x:c r="J98" s="1018"/>
      <x:c r="K98" s="1018"/>
      <x:c r="L98" s="1018"/>
      <x:c r="M98" s="1018"/>
      <x:c r="N98" s="1018"/>
      <x:c r="O98" s="1018"/>
      <x:c r="P98" s="1018"/>
      <x:c r="Q98" s="1018"/>
      <x:c r="R98" s="1018"/>
      <x:c r="S98" s="1018"/>
      <x:c r="T98" s="1018"/>
      <x:c r="U98" s="1018"/>
      <x:c r="V98" s="1018"/>
      <x:c r="W98" s="1018"/>
      <x:c r="X98" s="1018"/>
      <x:c r="Y98" s="1018"/>
      <x:c r="Z98" s="1018"/>
      <x:c r="AA98" s="1018"/>
      <x:c r="AB98" s="1018"/>
      <x:c r="AC98" s="1018"/>
      <x:c r="AD98" s="1018"/>
      <x:c r="AE98" s="1018"/>
      <x:c r="AF98" s="1018"/>
      <x:c r="AG98" s="1018"/>
      <x:c r="AH98" s="1018"/>
      <x:c r="AI98" s="1018"/>
      <x:c r="AJ98" s="1018"/>
      <x:c r="AK98" s="1018"/>
      <x:c r="AL98" s="1018"/>
      <x:c r="AM98" s="1018"/>
      <x:c r="AN98" s="1018"/>
      <x:c r="AO98" s="1018"/>
      <x:c r="AP98" s="1018"/>
      <x:c r="AQ98" s="1018"/>
      <x:c r="AR98" s="1018"/>
      <x:c r="AS98" s="1018"/>
      <x:c r="AT98" s="1018"/>
      <x:c r="AU98" s="1018"/>
      <x:c r="AV98" s="1565"/>
      <x:c r="AW98" s="1565"/>
    </x:row>
    <x:row r="99">
      <x:c r="A99" s="986"/>
      <x:c r="B99" s="1629"/>
      <x:c r="C99" s="984"/>
      <x:c r="D99" s="988"/>
      <x:c r="E99" s="988"/>
      <x:c r="F99" s="1630"/>
      <x:c r="G99" s="1018">
        <x:v>2</x:v>
      </x:c>
      <x:c r="H99" s="1018"/>
      <x:c r="I99" s="1018"/>
      <x:c r="J99" s="1018"/>
      <x:c r="K99" s="1018"/>
      <x:c r="L99" s="1018"/>
      <x:c r="M99" s="1018"/>
      <x:c r="N99" s="1018"/>
      <x:c r="O99" s="1018"/>
      <x:c r="P99" s="1018"/>
      <x:c r="Q99" s="1018"/>
      <x:c r="R99" s="1018"/>
      <x:c r="S99" s="1018"/>
      <x:c r="T99" s="1018"/>
      <x:c r="U99" s="1018"/>
      <x:c r="V99" s="1018"/>
      <x:c r="W99" s="1018"/>
      <x:c r="X99" s="1018"/>
      <x:c r="Y99" s="1018"/>
      <x:c r="Z99" s="1018"/>
      <x:c r="AA99" s="1018"/>
      <x:c r="AB99" s="1018"/>
      <x:c r="AC99" s="1018"/>
      <x:c r="AD99" s="1018"/>
      <x:c r="AE99" s="1018"/>
      <x:c r="AF99" s="1018"/>
      <x:c r="AG99" s="1018"/>
      <x:c r="AH99" s="1018"/>
      <x:c r="AI99" s="1018"/>
      <x:c r="AJ99" s="1018"/>
      <x:c r="AK99" s="1018"/>
      <x:c r="AL99" s="1018"/>
      <x:c r="AM99" s="1018"/>
      <x:c r="AN99" s="1018"/>
      <x:c r="AO99" s="1018"/>
      <x:c r="AP99" s="1018"/>
      <x:c r="AQ99" s="1018"/>
      <x:c r="AR99" s="1018"/>
      <x:c r="AS99" s="1018"/>
      <x:c r="AT99" s="1018"/>
      <x:c r="AU99" s="1018"/>
      <x:c r="AV99" s="1154"/>
      <x:c r="AW99" s="1154"/>
    </x:row>
    <x:row r="100">
      <x:c r="A100" s="986"/>
      <x:c r="B100" s="1629"/>
      <x:c r="C100" s="984"/>
      <x:c r="D100" s="988"/>
      <x:c r="E100" s="988"/>
      <x:c r="F100" s="1630"/>
      <x:c r="G100" s="1018">
        <x:v>3</x:v>
      </x:c>
      <x:c r="H100" s="1018"/>
      <x:c r="I100" s="1018"/>
      <x:c r="J100" s="1018"/>
      <x:c r="K100" s="1018"/>
      <x:c r="L100" s="1018"/>
      <x:c r="M100" s="1018"/>
      <x:c r="N100" s="1018"/>
      <x:c r="O100" s="1018"/>
      <x:c r="P100" s="1018"/>
      <x:c r="Q100" s="1018"/>
      <x:c r="R100" s="1018"/>
      <x:c r="S100" s="1018"/>
      <x:c r="T100" s="1018"/>
      <x:c r="U100" s="1018"/>
      <x:c r="V100" s="1018"/>
      <x:c r="W100" s="1018"/>
      <x:c r="X100" s="1018"/>
      <x:c r="Y100" s="1018"/>
      <x:c r="Z100" s="1018"/>
      <x:c r="AA100" s="1018"/>
      <x:c r="AB100" s="1018"/>
      <x:c r="AC100" s="1018"/>
      <x:c r="AD100" s="1018"/>
      <x:c r="AE100" s="1018"/>
      <x:c r="AF100" s="1018"/>
      <x:c r="AG100" s="1018"/>
      <x:c r="AH100" s="1018"/>
      <x:c r="AI100" s="1018"/>
      <x:c r="AJ100" s="1018"/>
      <x:c r="AK100" s="1018"/>
      <x:c r="AL100" s="1018"/>
      <x:c r="AM100" s="1018"/>
      <x:c r="AN100" s="1018"/>
      <x:c r="AO100" s="1018"/>
      <x:c r="AP100" s="1018"/>
      <x:c r="AQ100" s="1018"/>
      <x:c r="AR100" s="1018"/>
      <x:c r="AS100" s="1018"/>
      <x:c r="AT100" s="1018"/>
      <x:c r="AU100" s="1018"/>
      <x:c r="AV100" s="1154"/>
      <x:c r="AW100" s="1154"/>
    </x:row>
    <x:row r="101">
      <x:c r="A101" s="986"/>
      <x:c r="B101" s="1406"/>
      <x:c r="C101" s="984"/>
      <x:c r="D101" s="988"/>
      <x:c r="E101" s="988"/>
      <x:c r="F101" s="1446"/>
      <x:c r="G101" s="1018">
        <x:v>4</x:v>
      </x:c>
      <x:c r="H101" s="1018"/>
      <x:c r="I101" s="1018"/>
      <x:c r="J101" s="1018"/>
      <x:c r="K101" s="1018"/>
      <x:c r="L101" s="1018"/>
      <x:c r="M101" s="1018"/>
      <x:c r="N101" s="1018"/>
      <x:c r="O101" s="1018"/>
      <x:c r="P101" s="1018"/>
      <x:c r="Q101" s="1018"/>
      <x:c r="R101" s="1018"/>
      <x:c r="S101" s="1018"/>
      <x:c r="T101" s="1018"/>
      <x:c r="U101" s="1018"/>
      <x:c r="V101" s="1018"/>
      <x:c r="W101" s="1018"/>
      <x:c r="X101" s="1018"/>
      <x:c r="Y101" s="1018"/>
      <x:c r="Z101" s="1018"/>
      <x:c r="AA101" s="1018"/>
      <x:c r="AB101" s="1018"/>
      <x:c r="AC101" s="1018"/>
      <x:c r="AD101" s="1018"/>
      <x:c r="AE101" s="1018"/>
      <x:c r="AF101" s="1018"/>
      <x:c r="AG101" s="1018"/>
      <x:c r="AH101" s="1018"/>
      <x:c r="AI101" s="1018"/>
      <x:c r="AJ101" s="1018"/>
      <x:c r="AK101" s="1018"/>
      <x:c r="AL101" s="1018"/>
      <x:c r="AM101" s="1018"/>
      <x:c r="AN101" s="1018"/>
      <x:c r="AO101" s="1018"/>
      <x:c r="AP101" s="1018"/>
      <x:c r="AQ101" s="1018"/>
      <x:c r="AR101" s="1018"/>
      <x:c r="AS101" s="1018"/>
      <x:c r="AT101" s="1018"/>
      <x:c r="AU101" s="1018"/>
      <x:c r="AV101" s="1154"/>
      <x:c r="AW101" s="1154"/>
    </x:row>
    <x:row r="102">
      <x:c r="A102" s="986">
        <x:v>46171</x:v>
      </x:c>
      <x:c r="B102" s="1414"/>
      <x:c r="C102" s="984"/>
      <x:c r="D102" s="988"/>
      <x:c r="E102" s="988"/>
      <x:c r="F102" s="1523"/>
      <x:c r="G102" s="1018">
        <x:v>5</x:v>
      </x:c>
      <x:c r="H102" s="1018"/>
      <x:c r="I102" s="1018"/>
      <x:c r="J102" s="1018"/>
      <x:c r="K102" s="1018"/>
      <x:c r="L102" s="1018"/>
      <x:c r="M102" s="1018"/>
      <x:c r="N102" s="1018"/>
      <x:c r="O102" s="1018"/>
      <x:c r="P102" s="1018"/>
      <x:c r="Q102" s="1018"/>
      <x:c r="R102" s="1018"/>
      <x:c r="S102" s="1018"/>
      <x:c r="T102" s="1018"/>
      <x:c r="U102" s="1018"/>
      <x:c r="V102" s="1018"/>
      <x:c r="W102" s="1018"/>
      <x:c r="X102" s="1018"/>
      <x:c r="Y102" s="1018"/>
      <x:c r="Z102" s="1018"/>
      <x:c r="AA102" s="1018"/>
      <x:c r="AB102" s="1018"/>
      <x:c r="AC102" s="1018"/>
      <x:c r="AD102" s="1018"/>
      <x:c r="AE102" s="1018"/>
      <x:c r="AF102" s="1018"/>
      <x:c r="AG102" s="1018"/>
      <x:c r="AH102" s="1018"/>
      <x:c r="AI102" s="1018"/>
      <x:c r="AJ102" s="1018"/>
      <x:c r="AK102" s="1018"/>
      <x:c r="AL102" s="1018"/>
      <x:c r="AM102" s="1018"/>
      <x:c r="AN102" s="1018"/>
      <x:c r="AO102" s="1018"/>
      <x:c r="AP102" s="1018"/>
      <x:c r="AQ102" s="1018"/>
      <x:c r="AR102" s="1018"/>
      <x:c r="AS102" s="1018"/>
      <x:c r="AT102" s="1018"/>
      <x:c r="AU102" s="1018"/>
      <x:c r="AV102" s="1154"/>
      <x:c r="AW102" s="1154"/>
    </x:row>
    <x:row r="103">
      <x:c r="A103" s="986"/>
      <x:c r="B103" s="1629"/>
      <x:c r="C103" s="984"/>
      <x:c r="D103" s="988"/>
      <x:c r="E103" s="988"/>
      <x:c r="F103" s="1630"/>
      <x:c r="G103" s="1018">
        <x:v>6</x:v>
      </x:c>
      <x:c r="H103" s="1018"/>
      <x:c r="I103" s="1018"/>
      <x:c r="J103" s="1018"/>
      <x:c r="K103" s="1018"/>
      <x:c r="L103" s="1018"/>
      <x:c r="M103" s="1018"/>
      <x:c r="N103" s="1018"/>
      <x:c r="O103" s="1018"/>
      <x:c r="P103" s="1018"/>
      <x:c r="Q103" s="1018"/>
      <x:c r="R103" s="1018"/>
      <x:c r="S103" s="1018"/>
      <x:c r="T103" s="1018"/>
      <x:c r="U103" s="1018"/>
      <x:c r="V103" s="1018"/>
      <x:c r="W103" s="1018"/>
      <x:c r="X103" s="1018"/>
      <x:c r="Y103" s="1018"/>
      <x:c r="Z103" s="1018"/>
      <x:c r="AA103" s="1018"/>
      <x:c r="AB103" s="1018"/>
      <x:c r="AC103" s="1018"/>
      <x:c r="AD103" s="1018"/>
      <x:c r="AE103" s="1018"/>
      <x:c r="AF103" s="1018"/>
      <x:c r="AG103" s="1018"/>
      <x:c r="AH103" s="1018"/>
      <x:c r="AI103" s="1018"/>
      <x:c r="AJ103" s="1018"/>
      <x:c r="AK103" s="1018"/>
      <x:c r="AL103" s="1018"/>
      <x:c r="AM103" s="1018"/>
      <x:c r="AN103" s="1018"/>
      <x:c r="AO103" s="1018"/>
      <x:c r="AP103" s="1018"/>
      <x:c r="AQ103" s="1018"/>
      <x:c r="AR103" s="1018"/>
      <x:c r="AS103" s="1018"/>
      <x:c r="AT103" s="1018"/>
      <x:c r="AU103" s="1018"/>
      <x:c r="AV103" s="1154"/>
      <x:c r="AW103" s="1154"/>
    </x:row>
    <x:row r="104">
      <x:c r="A104" s="986"/>
      <x:c r="B104" s="1629"/>
      <x:c r="C104" s="984"/>
      <x:c r="D104" s="988"/>
      <x:c r="E104" s="988"/>
      <x:c r="F104" s="1630"/>
      <x:c r="G104" s="1018">
        <x:v>7</x:v>
      </x:c>
      <x:c r="H104" s="1018"/>
      <x:c r="I104" s="1018"/>
      <x:c r="J104" s="1018"/>
      <x:c r="K104" s="1018"/>
      <x:c r="L104" s="1018"/>
      <x:c r="M104" s="1018"/>
      <x:c r="N104" s="1018"/>
      <x:c r="O104" s="1018"/>
      <x:c r="P104" s="1018"/>
      <x:c r="Q104" s="1018"/>
      <x:c r="R104" s="1018"/>
      <x:c r="S104" s="1018"/>
      <x:c r="T104" s="1018"/>
      <x:c r="U104" s="1018"/>
      <x:c r="V104" s="1018"/>
      <x:c r="W104" s="1018"/>
      <x:c r="X104" s="1018"/>
      <x:c r="Y104" s="1018"/>
      <x:c r="Z104" s="1018"/>
      <x:c r="AA104" s="1018"/>
      <x:c r="AB104" s="1018"/>
      <x:c r="AC104" s="1018"/>
      <x:c r="AD104" s="1018"/>
      <x:c r="AE104" s="1018"/>
      <x:c r="AF104" s="1018"/>
      <x:c r="AG104" s="1018"/>
      <x:c r="AH104" s="1018"/>
      <x:c r="AI104" s="1018"/>
      <x:c r="AJ104" s="1018"/>
      <x:c r="AK104" s="1018"/>
      <x:c r="AL104" s="1018"/>
      <x:c r="AM104" s="1018"/>
      <x:c r="AN104" s="1018"/>
      <x:c r="AO104" s="1018"/>
      <x:c r="AP104" s="1018"/>
      <x:c r="AQ104" s="1018"/>
      <x:c r="AR104" s="1018"/>
      <x:c r="AS104" s="1018"/>
      <x:c r="AT104" s="1018"/>
      <x:c r="AU104" s="1018"/>
      <x:c r="AV104" s="1154"/>
      <x:c r="AW104" s="1154"/>
    </x:row>
    <x:row r="105">
      <x:c r="A105" s="986"/>
      <x:c r="B105" s="1406"/>
      <x:c r="C105" s="984"/>
      <x:c r="D105" s="988"/>
      <x:c r="E105" s="988"/>
      <x:c r="F105" s="1446"/>
      <x:c r="G105" s="1018">
        <x:v>8</x:v>
      </x:c>
      <x:c r="H105" s="1018"/>
      <x:c r="I105" s="1018"/>
      <x:c r="J105" s="1018"/>
      <x:c r="K105" s="1018"/>
      <x:c r="L105" s="1018"/>
      <x:c r="M105" s="1018"/>
      <x:c r="N105" s="1018"/>
      <x:c r="O105" s="1018"/>
      <x:c r="P105" s="1018"/>
      <x:c r="Q105" s="1018"/>
      <x:c r="R105" s="1018"/>
      <x:c r="S105" s="1018"/>
      <x:c r="T105" s="1018"/>
      <x:c r="U105" s="1018"/>
      <x:c r="V105" s="1018"/>
      <x:c r="W105" s="1018"/>
      <x:c r="X105" s="1018"/>
      <x:c r="Y105" s="1018"/>
      <x:c r="Z105" s="1018"/>
      <x:c r="AA105" s="1018"/>
      <x:c r="AB105" s="1018"/>
      <x:c r="AC105" s="1018"/>
      <x:c r="AD105" s="1018"/>
      <x:c r="AE105" s="1018"/>
      <x:c r="AF105" s="1018"/>
      <x:c r="AG105" s="1018"/>
      <x:c r="AH105" s="1018"/>
      <x:c r="AI105" s="1018"/>
      <x:c r="AJ105" s="1018"/>
      <x:c r="AK105" s="1018"/>
      <x:c r="AL105" s="1018"/>
      <x:c r="AM105" s="1018"/>
      <x:c r="AN105" s="1018"/>
      <x:c r="AO105" s="1018"/>
      <x:c r="AP105" s="1018"/>
      <x:c r="AQ105" s="1018"/>
      <x:c r="AR105" s="1018"/>
      <x:c r="AS105" s="1018"/>
      <x:c r="AT105" s="1018"/>
      <x:c r="AU105" s="1018"/>
      <x:c r="AV105" s="1154"/>
      <x:c r="AW105" s="1154"/>
    </x:row>
    <x:row r="106">
      <x:c r="A106" s="986">
        <x:v>46172</x:v>
      </x:c>
      <x:c r="B106" s="1414"/>
      <x:c r="C106" s="984"/>
      <x:c r="D106" s="988"/>
      <x:c r="E106" s="988"/>
      <x:c r="F106" s="1523"/>
      <x:c r="G106" s="1018">
        <x:v>1</x:v>
      </x:c>
      <x:c r="H106" s="1018"/>
      <x:c r="I106" s="1018"/>
      <x:c r="J106" s="1018"/>
      <x:c r="K106" s="1018"/>
      <x:c r="L106" s="1018"/>
      <x:c r="M106" s="1018"/>
      <x:c r="N106" s="1018"/>
      <x:c r="O106" s="1018"/>
      <x:c r="P106" s="1018"/>
      <x:c r="Q106" s="1018"/>
      <x:c r="R106" s="1018"/>
      <x:c r="S106" s="1018"/>
      <x:c r="T106" s="1018"/>
      <x:c r="U106" s="1018"/>
      <x:c r="V106" s="1018"/>
      <x:c r="W106" s="1018"/>
      <x:c r="X106" s="1018"/>
      <x:c r="Y106" s="1018"/>
      <x:c r="Z106" s="1018"/>
      <x:c r="AA106" s="1018"/>
      <x:c r="AB106" s="1018"/>
      <x:c r="AC106" s="1018"/>
      <x:c r="AD106" s="1018"/>
      <x:c r="AE106" s="1018"/>
      <x:c r="AF106" s="1018"/>
      <x:c r="AG106" s="1018"/>
      <x:c r="AH106" s="1018"/>
      <x:c r="AI106" s="1018"/>
      <x:c r="AJ106" s="1018"/>
      <x:c r="AK106" s="1018"/>
      <x:c r="AL106" s="1018"/>
      <x:c r="AM106" s="1018"/>
      <x:c r="AN106" s="1018"/>
      <x:c r="AO106" s="1018"/>
      <x:c r="AP106" s="1018"/>
      <x:c r="AQ106" s="1018"/>
      <x:c r="AR106" s="1018"/>
      <x:c r="AS106" s="1018"/>
      <x:c r="AT106" s="1018"/>
      <x:c r="AU106" s="1018"/>
      <x:c r="AV106" s="1565"/>
      <x:c r="AW106" s="1565"/>
    </x:row>
    <x:row r="107">
      <x:c r="A107" s="986"/>
      <x:c r="B107" s="1629"/>
      <x:c r="C107" s="984"/>
      <x:c r="D107" s="988"/>
      <x:c r="E107" s="988"/>
      <x:c r="F107" s="1630"/>
      <x:c r="G107" s="1018">
        <x:v>2</x:v>
      </x:c>
      <x:c r="H107" s="1018"/>
      <x:c r="I107" s="1018"/>
      <x:c r="J107" s="1018"/>
      <x:c r="K107" s="1018"/>
      <x:c r="L107" s="1018"/>
      <x:c r="M107" s="1018"/>
      <x:c r="N107" s="1018"/>
      <x:c r="O107" s="1018"/>
      <x:c r="P107" s="1018"/>
      <x:c r="Q107" s="1018"/>
      <x:c r="R107" s="1018"/>
      <x:c r="S107" s="1018"/>
      <x:c r="T107" s="1018"/>
      <x:c r="U107" s="1018"/>
      <x:c r="V107" s="1018"/>
      <x:c r="W107" s="1018"/>
      <x:c r="X107" s="1018"/>
      <x:c r="Y107" s="1018"/>
      <x:c r="Z107" s="1018"/>
      <x:c r="AA107" s="1018"/>
      <x:c r="AB107" s="1018"/>
      <x:c r="AC107" s="1018"/>
      <x:c r="AD107" s="1018"/>
      <x:c r="AE107" s="1018"/>
      <x:c r="AF107" s="1018"/>
      <x:c r="AG107" s="1018"/>
      <x:c r="AH107" s="1018"/>
      <x:c r="AI107" s="1018"/>
      <x:c r="AJ107" s="1018"/>
      <x:c r="AK107" s="1018"/>
      <x:c r="AL107" s="1018"/>
      <x:c r="AM107" s="1018"/>
      <x:c r="AN107" s="1018"/>
      <x:c r="AO107" s="1018"/>
      <x:c r="AP107" s="1018"/>
      <x:c r="AQ107" s="1018"/>
      <x:c r="AR107" s="1018"/>
      <x:c r="AS107" s="1018"/>
      <x:c r="AT107" s="1018"/>
      <x:c r="AU107" s="1018"/>
      <x:c r="AV107" s="1154"/>
      <x:c r="AW107" s="1154"/>
    </x:row>
    <x:row r="108">
      <x:c r="A108" s="986"/>
      <x:c r="B108" s="1629"/>
      <x:c r="C108" s="984"/>
      <x:c r="D108" s="988"/>
      <x:c r="E108" s="988"/>
      <x:c r="F108" s="1630"/>
      <x:c r="G108" s="1018">
        <x:v>3</x:v>
      </x:c>
      <x:c r="H108" s="1018"/>
      <x:c r="I108" s="1018"/>
      <x:c r="J108" s="1018"/>
      <x:c r="K108" s="1018"/>
      <x:c r="L108" s="1018"/>
      <x:c r="M108" s="1018"/>
      <x:c r="N108" s="1018"/>
      <x:c r="O108" s="1018"/>
      <x:c r="P108" s="1018"/>
      <x:c r="Q108" s="1018"/>
      <x:c r="R108" s="1018"/>
      <x:c r="S108" s="1018"/>
      <x:c r="T108" s="1018"/>
      <x:c r="U108" s="1018"/>
      <x:c r="V108" s="1018"/>
      <x:c r="W108" s="1018"/>
      <x:c r="X108" s="1018"/>
      <x:c r="Y108" s="1018"/>
      <x:c r="Z108" s="1018"/>
      <x:c r="AA108" s="1018"/>
      <x:c r="AB108" s="1018"/>
      <x:c r="AC108" s="1018"/>
      <x:c r="AD108" s="1018"/>
      <x:c r="AE108" s="1018"/>
      <x:c r="AF108" s="1018"/>
      <x:c r="AG108" s="1018"/>
      <x:c r="AH108" s="1018"/>
      <x:c r="AI108" s="1018"/>
      <x:c r="AJ108" s="1018"/>
      <x:c r="AK108" s="1018"/>
      <x:c r="AL108" s="1018"/>
      <x:c r="AM108" s="1018"/>
      <x:c r="AN108" s="1018"/>
      <x:c r="AO108" s="1018"/>
      <x:c r="AP108" s="1018"/>
      <x:c r="AQ108" s="1018"/>
      <x:c r="AR108" s="1018"/>
      <x:c r="AS108" s="1018"/>
      <x:c r="AT108" s="1018"/>
      <x:c r="AU108" s="1018"/>
      <x:c r="AV108" s="1154"/>
      <x:c r="AW108" s="1154"/>
    </x:row>
    <x:row r="109">
      <x:c r="A109" s="986"/>
      <x:c r="B109" s="1406"/>
      <x:c r="C109" s="984"/>
      <x:c r="D109" s="988"/>
      <x:c r="E109" s="988"/>
      <x:c r="F109" s="1446"/>
      <x:c r="G109" s="1018">
        <x:v>4</x:v>
      </x:c>
      <x:c r="H109" s="1018"/>
      <x:c r="I109" s="1018"/>
      <x:c r="J109" s="1018"/>
      <x:c r="K109" s="1018"/>
      <x:c r="L109" s="1018"/>
      <x:c r="M109" s="1018"/>
      <x:c r="N109" s="1018"/>
      <x:c r="O109" s="1018"/>
      <x:c r="P109" s="1018"/>
      <x:c r="Q109" s="1018"/>
      <x:c r="R109" s="1018"/>
      <x:c r="S109" s="1018"/>
      <x:c r="T109" s="1018"/>
      <x:c r="U109" s="1018"/>
      <x:c r="V109" s="1018"/>
      <x:c r="W109" s="1018"/>
      <x:c r="X109" s="1018"/>
      <x:c r="Y109" s="1018"/>
      <x:c r="Z109" s="1018"/>
      <x:c r="AA109" s="1018"/>
      <x:c r="AB109" s="1018"/>
      <x:c r="AC109" s="1018"/>
      <x:c r="AD109" s="1018"/>
      <x:c r="AE109" s="1018"/>
      <x:c r="AF109" s="1018"/>
      <x:c r="AG109" s="1018"/>
      <x:c r="AH109" s="1018"/>
      <x:c r="AI109" s="1018"/>
      <x:c r="AJ109" s="1018"/>
      <x:c r="AK109" s="1018"/>
      <x:c r="AL109" s="1018"/>
      <x:c r="AM109" s="1018"/>
      <x:c r="AN109" s="1018"/>
      <x:c r="AO109" s="1018"/>
      <x:c r="AP109" s="1018"/>
      <x:c r="AQ109" s="1018"/>
      <x:c r="AR109" s="1018"/>
      <x:c r="AS109" s="1018"/>
      <x:c r="AT109" s="1018"/>
      <x:c r="AU109" s="1018"/>
      <x:c r="AV109" s="1154"/>
      <x:c r="AW109" s="1154"/>
    </x:row>
    <x:row r="110">
      <x:c r="A110" s="986">
        <x:v>46173</x:v>
      </x:c>
      <x:c r="B110" s="1414"/>
      <x:c r="C110" s="984"/>
      <x:c r="D110" s="988"/>
      <x:c r="E110" s="988"/>
      <x:c r="F110" s="1523"/>
      <x:c r="G110" s="1018">
        <x:v>5</x:v>
      </x:c>
      <x:c r="H110" s="1018"/>
      <x:c r="I110" s="1018"/>
      <x:c r="J110" s="1018"/>
      <x:c r="K110" s="1018"/>
      <x:c r="L110" s="1018"/>
      <x:c r="M110" s="1018"/>
      <x:c r="N110" s="1018"/>
      <x:c r="O110" s="1018"/>
      <x:c r="P110" s="1018"/>
      <x:c r="Q110" s="1018"/>
      <x:c r="R110" s="1018"/>
      <x:c r="S110" s="1018"/>
      <x:c r="T110" s="1018"/>
      <x:c r="U110" s="1018"/>
      <x:c r="V110" s="1018"/>
      <x:c r="W110" s="1018"/>
      <x:c r="X110" s="1018"/>
      <x:c r="Y110" s="1018"/>
      <x:c r="Z110" s="1018"/>
      <x:c r="AA110" s="1018"/>
      <x:c r="AB110" s="1018"/>
      <x:c r="AC110" s="1018"/>
      <x:c r="AD110" s="1018"/>
      <x:c r="AE110" s="1018"/>
      <x:c r="AF110" s="1018"/>
      <x:c r="AG110" s="1018"/>
      <x:c r="AH110" s="1018"/>
      <x:c r="AI110" s="1018"/>
      <x:c r="AJ110" s="1018"/>
      <x:c r="AK110" s="1018"/>
      <x:c r="AL110" s="1018"/>
      <x:c r="AM110" s="1018"/>
      <x:c r="AN110" s="1018"/>
      <x:c r="AO110" s="1018"/>
      <x:c r="AP110" s="1018"/>
      <x:c r="AQ110" s="1018"/>
      <x:c r="AR110" s="1018"/>
      <x:c r="AS110" s="1018"/>
      <x:c r="AT110" s="1018"/>
      <x:c r="AU110" s="1018"/>
      <x:c r="AV110" s="1154"/>
      <x:c r="AW110" s="1154"/>
    </x:row>
    <x:row r="111">
      <x:c r="A111" s="986"/>
      <x:c r="B111" s="1629"/>
      <x:c r="C111" s="984"/>
      <x:c r="D111" s="988"/>
      <x:c r="E111" s="988"/>
      <x:c r="F111" s="1630"/>
      <x:c r="G111" s="1018">
        <x:v>6</x:v>
      </x:c>
      <x:c r="H111" s="1018"/>
      <x:c r="I111" s="1018"/>
      <x:c r="J111" s="1018"/>
      <x:c r="K111" s="1018"/>
      <x:c r="L111" s="1018"/>
      <x:c r="M111" s="1018"/>
      <x:c r="N111" s="1018"/>
      <x:c r="O111" s="1018"/>
      <x:c r="P111" s="1018"/>
      <x:c r="Q111" s="1018"/>
      <x:c r="R111" s="1018"/>
      <x:c r="S111" s="1018"/>
      <x:c r="T111" s="1018"/>
      <x:c r="U111" s="1018"/>
      <x:c r="V111" s="1018"/>
      <x:c r="W111" s="1018"/>
      <x:c r="X111" s="1018"/>
      <x:c r="Y111" s="1018"/>
      <x:c r="Z111" s="1018"/>
      <x:c r="AA111" s="1018"/>
      <x:c r="AB111" s="1018"/>
      <x:c r="AC111" s="1018"/>
      <x:c r="AD111" s="1018"/>
      <x:c r="AE111" s="1018"/>
      <x:c r="AF111" s="1018"/>
      <x:c r="AG111" s="1018"/>
      <x:c r="AH111" s="1018"/>
      <x:c r="AI111" s="1018"/>
      <x:c r="AJ111" s="1018"/>
      <x:c r="AK111" s="1018"/>
      <x:c r="AL111" s="1018"/>
      <x:c r="AM111" s="1018"/>
      <x:c r="AN111" s="1018"/>
      <x:c r="AO111" s="1018"/>
      <x:c r="AP111" s="1018"/>
      <x:c r="AQ111" s="1018"/>
      <x:c r="AR111" s="1018"/>
      <x:c r="AS111" s="1018"/>
      <x:c r="AT111" s="1018"/>
      <x:c r="AU111" s="1018"/>
      <x:c r="AV111" s="1154"/>
      <x:c r="AW111" s="1154"/>
    </x:row>
    <x:row r="112">
      <x:c r="A112" s="986"/>
      <x:c r="B112" s="1629"/>
      <x:c r="C112" s="984"/>
      <x:c r="D112" s="988"/>
      <x:c r="E112" s="988"/>
      <x:c r="F112" s="1630"/>
      <x:c r="G112" s="1018">
        <x:v>7</x:v>
      </x:c>
      <x:c r="H112" s="1018"/>
      <x:c r="I112" s="1018"/>
      <x:c r="J112" s="1018"/>
      <x:c r="K112" s="1018"/>
      <x:c r="L112" s="1018"/>
      <x:c r="M112" s="1018"/>
      <x:c r="N112" s="1018"/>
      <x:c r="O112" s="1018"/>
      <x:c r="P112" s="1018"/>
      <x:c r="Q112" s="1018"/>
      <x:c r="R112" s="1018"/>
      <x:c r="S112" s="1018"/>
      <x:c r="T112" s="1018"/>
      <x:c r="U112" s="1018"/>
      <x:c r="V112" s="1018"/>
      <x:c r="W112" s="1018"/>
      <x:c r="X112" s="1018"/>
      <x:c r="Y112" s="1018"/>
      <x:c r="Z112" s="1018"/>
      <x:c r="AA112" s="1018"/>
      <x:c r="AB112" s="1018"/>
      <x:c r="AC112" s="1018"/>
      <x:c r="AD112" s="1018"/>
      <x:c r="AE112" s="1018"/>
      <x:c r="AF112" s="1018"/>
      <x:c r="AG112" s="1018"/>
      <x:c r="AH112" s="1018"/>
      <x:c r="AI112" s="1018"/>
      <x:c r="AJ112" s="1018"/>
      <x:c r="AK112" s="1018"/>
      <x:c r="AL112" s="1018"/>
      <x:c r="AM112" s="1018"/>
      <x:c r="AN112" s="1018"/>
      <x:c r="AO112" s="1018"/>
      <x:c r="AP112" s="1018"/>
      <x:c r="AQ112" s="1018"/>
      <x:c r="AR112" s="1018"/>
      <x:c r="AS112" s="1018"/>
      <x:c r="AT112" s="1018"/>
      <x:c r="AU112" s="1018"/>
      <x:c r="AV112" s="1154"/>
      <x:c r="AW112" s="1154"/>
    </x:row>
    <x:row r="113">
      <x:c r="A113" s="986"/>
      <x:c r="B113" s="1406"/>
      <x:c r="C113" s="984"/>
      <x:c r="D113" s="988"/>
      <x:c r="E113" s="988"/>
      <x:c r="F113" s="1446"/>
      <x:c r="G113" s="1018">
        <x:v>8</x:v>
      </x:c>
      <x:c r="H113" s="1018"/>
      <x:c r="I113" s="1018"/>
      <x:c r="J113" s="1018"/>
      <x:c r="K113" s="1018"/>
      <x:c r="L113" s="1018"/>
      <x:c r="M113" s="1018"/>
      <x:c r="N113" s="1018"/>
      <x:c r="O113" s="1018"/>
      <x:c r="P113" s="1018"/>
      <x:c r="Q113" s="1018"/>
      <x:c r="R113" s="1018"/>
      <x:c r="S113" s="1018"/>
      <x:c r="T113" s="1018"/>
      <x:c r="U113" s="1018"/>
      <x:c r="V113" s="1018"/>
      <x:c r="W113" s="1018"/>
      <x:c r="X113" s="1018"/>
      <x:c r="Y113" s="1018"/>
      <x:c r="Z113" s="1018"/>
      <x:c r="AA113" s="1018"/>
      <x:c r="AB113" s="1018"/>
      <x:c r="AC113" s="1018"/>
      <x:c r="AD113" s="1018"/>
      <x:c r="AE113" s="1018"/>
      <x:c r="AF113" s="1018"/>
      <x:c r="AG113" s="1018"/>
      <x:c r="AH113" s="1018"/>
      <x:c r="AI113" s="1018"/>
      <x:c r="AJ113" s="1018"/>
      <x:c r="AK113" s="1018"/>
      <x:c r="AL113" s="1018"/>
      <x:c r="AM113" s="1018"/>
      <x:c r="AN113" s="1018"/>
      <x:c r="AO113" s="1018"/>
      <x:c r="AP113" s="1018"/>
      <x:c r="AQ113" s="1018"/>
      <x:c r="AR113" s="1018"/>
      <x:c r="AS113" s="1018"/>
      <x:c r="AT113" s="1018"/>
      <x:c r="AU113" s="1018"/>
      <x:c r="AV113" s="1154"/>
      <x:c r="AW113" s="1154"/>
    </x:row>
    <x:row r="114">
      <x:c r="A114" s="986">
        <x:v>46174</x:v>
      </x:c>
      <x:c r="B114" s="1414"/>
      <x:c r="C114" s="984"/>
      <x:c r="D114" s="988"/>
      <x:c r="E114" s="988"/>
      <x:c r="F114" s="1523"/>
      <x:c r="G114" s="1018">
        <x:v>1</x:v>
      </x:c>
      <x:c r="H114" s="1018"/>
      <x:c r="I114" s="1018"/>
      <x:c r="J114" s="1018"/>
      <x:c r="K114" s="1018"/>
      <x:c r="L114" s="1018"/>
      <x:c r="M114" s="1018"/>
      <x:c r="N114" s="1018"/>
      <x:c r="O114" s="1018"/>
      <x:c r="P114" s="1018"/>
      <x:c r="Q114" s="1018"/>
      <x:c r="R114" s="1018"/>
      <x:c r="S114" s="1018"/>
      <x:c r="T114" s="1018"/>
      <x:c r="U114" s="1018"/>
      <x:c r="V114" s="1018"/>
      <x:c r="W114" s="1018"/>
      <x:c r="X114" s="1018"/>
      <x:c r="Y114" s="1018"/>
      <x:c r="Z114" s="1018"/>
      <x:c r="AA114" s="1018"/>
      <x:c r="AB114" s="1018"/>
      <x:c r="AC114" s="1018"/>
      <x:c r="AD114" s="1018"/>
      <x:c r="AE114" s="1018"/>
      <x:c r="AF114" s="1018"/>
      <x:c r="AG114" s="1018"/>
      <x:c r="AH114" s="1018"/>
      <x:c r="AI114" s="1018"/>
      <x:c r="AJ114" s="1018"/>
      <x:c r="AK114" s="1018"/>
      <x:c r="AL114" s="1018"/>
      <x:c r="AM114" s="1018"/>
      <x:c r="AN114" s="1018"/>
      <x:c r="AO114" s="1018"/>
      <x:c r="AP114" s="1018"/>
      <x:c r="AQ114" s="1018"/>
      <x:c r="AR114" s="1018"/>
      <x:c r="AS114" s="1018"/>
      <x:c r="AT114" s="1018"/>
      <x:c r="AU114" s="1018"/>
      <x:c r="AV114" s="1565"/>
      <x:c r="AW114" s="1565"/>
    </x:row>
    <x:row r="115">
      <x:c r="A115" s="986"/>
      <x:c r="B115" s="1629"/>
      <x:c r="C115" s="984"/>
      <x:c r="D115" s="988"/>
      <x:c r="E115" s="988"/>
      <x:c r="F115" s="1630"/>
      <x:c r="G115" s="1018">
        <x:v>2</x:v>
      </x:c>
      <x:c r="H115" s="1018"/>
      <x:c r="I115" s="1018"/>
      <x:c r="J115" s="1018"/>
      <x:c r="K115" s="1018"/>
      <x:c r="L115" s="1018"/>
      <x:c r="M115" s="1018"/>
      <x:c r="N115" s="1018"/>
      <x:c r="O115" s="1018"/>
      <x:c r="P115" s="1018"/>
      <x:c r="Q115" s="1018"/>
      <x:c r="R115" s="1018"/>
      <x:c r="S115" s="1018"/>
      <x:c r="T115" s="1018"/>
      <x:c r="U115" s="1018"/>
      <x:c r="V115" s="1018"/>
      <x:c r="W115" s="1018"/>
      <x:c r="X115" s="1018"/>
      <x:c r="Y115" s="1018"/>
      <x:c r="Z115" s="1018"/>
      <x:c r="AA115" s="1018"/>
      <x:c r="AB115" s="1018"/>
      <x:c r="AC115" s="1018"/>
      <x:c r="AD115" s="1018"/>
      <x:c r="AE115" s="1018"/>
      <x:c r="AF115" s="1018"/>
      <x:c r="AG115" s="1018"/>
      <x:c r="AH115" s="1018"/>
      <x:c r="AI115" s="1018"/>
      <x:c r="AJ115" s="1018"/>
      <x:c r="AK115" s="1018"/>
      <x:c r="AL115" s="1018"/>
      <x:c r="AM115" s="1018"/>
      <x:c r="AN115" s="1018"/>
      <x:c r="AO115" s="1018"/>
      <x:c r="AP115" s="1018"/>
      <x:c r="AQ115" s="1018"/>
      <x:c r="AR115" s="1018"/>
      <x:c r="AS115" s="1018"/>
      <x:c r="AT115" s="1018"/>
      <x:c r="AU115" s="1018"/>
      <x:c r="AV115" s="1154"/>
      <x:c r="AW115" s="1154"/>
    </x:row>
    <x:row r="116">
      <x:c r="A116" s="986"/>
      <x:c r="B116" s="1629"/>
      <x:c r="C116" s="984"/>
      <x:c r="D116" s="988"/>
      <x:c r="E116" s="988"/>
      <x:c r="F116" s="1630"/>
      <x:c r="G116" s="1018">
        <x:v>3</x:v>
      </x:c>
      <x:c r="H116" s="1018"/>
      <x:c r="I116" s="1018"/>
      <x:c r="J116" s="1018"/>
      <x:c r="K116" s="1018"/>
      <x:c r="L116" s="1018"/>
      <x:c r="M116" s="1018"/>
      <x:c r="N116" s="1018"/>
      <x:c r="O116" s="1018"/>
      <x:c r="P116" s="1018"/>
      <x:c r="Q116" s="1018"/>
      <x:c r="R116" s="1018"/>
      <x:c r="S116" s="1018"/>
      <x:c r="T116" s="1018"/>
      <x:c r="U116" s="1018"/>
      <x:c r="V116" s="1018"/>
      <x:c r="W116" s="1018"/>
      <x:c r="X116" s="1018"/>
      <x:c r="Y116" s="1018"/>
      <x:c r="Z116" s="1018"/>
      <x:c r="AA116" s="1018"/>
      <x:c r="AB116" s="1018"/>
      <x:c r="AC116" s="1018"/>
      <x:c r="AD116" s="1018"/>
      <x:c r="AE116" s="1018"/>
      <x:c r="AF116" s="1018"/>
      <x:c r="AG116" s="1018"/>
      <x:c r="AH116" s="1018"/>
      <x:c r="AI116" s="1018"/>
      <x:c r="AJ116" s="1018"/>
      <x:c r="AK116" s="1018"/>
      <x:c r="AL116" s="1018"/>
      <x:c r="AM116" s="1018"/>
      <x:c r="AN116" s="1018"/>
      <x:c r="AO116" s="1018"/>
      <x:c r="AP116" s="1018"/>
      <x:c r="AQ116" s="1018"/>
      <x:c r="AR116" s="1018"/>
      <x:c r="AS116" s="1018"/>
      <x:c r="AT116" s="1018"/>
      <x:c r="AU116" s="1018"/>
      <x:c r="AV116" s="1154"/>
      <x:c r="AW116" s="1154"/>
    </x:row>
    <x:row r="117">
      <x:c r="A117" s="986"/>
      <x:c r="B117" s="1406"/>
      <x:c r="C117" s="984"/>
      <x:c r="D117" s="988"/>
      <x:c r="E117" s="988"/>
      <x:c r="F117" s="1446"/>
      <x:c r="G117" s="1018">
        <x:v>4</x:v>
      </x:c>
      <x:c r="H117" s="1018"/>
      <x:c r="I117" s="1018"/>
      <x:c r="J117" s="1018"/>
      <x:c r="K117" s="1018"/>
      <x:c r="L117" s="1018"/>
      <x:c r="M117" s="1018"/>
      <x:c r="N117" s="1018"/>
      <x:c r="O117" s="1018"/>
      <x:c r="P117" s="1018"/>
      <x:c r="Q117" s="1018"/>
      <x:c r="R117" s="1018"/>
      <x:c r="S117" s="1018"/>
      <x:c r="T117" s="1018"/>
      <x:c r="U117" s="1018"/>
      <x:c r="V117" s="1018"/>
      <x:c r="W117" s="1018"/>
      <x:c r="X117" s="1018"/>
      <x:c r="Y117" s="1018"/>
      <x:c r="Z117" s="1018"/>
      <x:c r="AA117" s="1018"/>
      <x:c r="AB117" s="1018"/>
      <x:c r="AC117" s="1018"/>
      <x:c r="AD117" s="1018"/>
      <x:c r="AE117" s="1018"/>
      <x:c r="AF117" s="1018"/>
      <x:c r="AG117" s="1018"/>
      <x:c r="AH117" s="1018"/>
      <x:c r="AI117" s="1018"/>
      <x:c r="AJ117" s="1018"/>
      <x:c r="AK117" s="1018"/>
      <x:c r="AL117" s="1018"/>
      <x:c r="AM117" s="1018"/>
      <x:c r="AN117" s="1018"/>
      <x:c r="AO117" s="1018"/>
      <x:c r="AP117" s="1018"/>
      <x:c r="AQ117" s="1018"/>
      <x:c r="AR117" s="1018"/>
      <x:c r="AS117" s="1018"/>
      <x:c r="AT117" s="1018"/>
      <x:c r="AU117" s="1018"/>
      <x:c r="AV117" s="1154"/>
      <x:c r="AW117" s="1154"/>
    </x:row>
    <x:row r="118">
      <x:c r="A118" s="986">
        <x:v>46175</x:v>
      </x:c>
      <x:c r="B118" s="1414"/>
      <x:c r="C118" s="984"/>
      <x:c r="D118" s="1523"/>
      <x:c r="E118" s="1523"/>
      <x:c r="F118" s="1523"/>
      <x:c r="G118" s="1018">
        <x:v>5</x:v>
      </x:c>
      <x:c r="H118" s="1018"/>
      <x:c r="I118" s="1018"/>
      <x:c r="J118" s="1018"/>
      <x:c r="K118" s="1018"/>
      <x:c r="L118" s="1018"/>
      <x:c r="M118" s="1018"/>
      <x:c r="N118" s="1018"/>
      <x:c r="O118" s="1018"/>
      <x:c r="P118" s="1018"/>
      <x:c r="Q118" s="1018"/>
      <x:c r="R118" s="1018"/>
      <x:c r="S118" s="1018"/>
      <x:c r="T118" s="1018"/>
      <x:c r="U118" s="1018"/>
      <x:c r="V118" s="1018"/>
      <x:c r="W118" s="1018"/>
      <x:c r="X118" s="1018"/>
      <x:c r="Y118" s="1018"/>
      <x:c r="Z118" s="1018"/>
      <x:c r="AA118" s="1018"/>
      <x:c r="AB118" s="1018"/>
      <x:c r="AC118" s="1018"/>
      <x:c r="AD118" s="1018"/>
      <x:c r="AE118" s="1018"/>
      <x:c r="AF118" s="1018"/>
      <x:c r="AG118" s="1018"/>
      <x:c r="AH118" s="1018"/>
      <x:c r="AI118" s="1018"/>
      <x:c r="AJ118" s="1018"/>
      <x:c r="AK118" s="1018"/>
      <x:c r="AL118" s="1018"/>
      <x:c r="AM118" s="1018"/>
      <x:c r="AN118" s="1018"/>
      <x:c r="AO118" s="1018"/>
      <x:c r="AP118" s="1018"/>
      <x:c r="AQ118" s="1018"/>
      <x:c r="AR118" s="1018"/>
      <x:c r="AS118" s="1018"/>
      <x:c r="AT118" s="1018"/>
      <x:c r="AU118" s="1018"/>
      <x:c r="AV118" s="1154"/>
      <x:c r="AW118" s="1154"/>
    </x:row>
    <x:row r="119">
      <x:c r="A119" s="986"/>
      <x:c r="B119" s="1629"/>
      <x:c r="C119" s="984"/>
      <x:c r="D119" s="1630"/>
      <x:c r="E119" s="1630"/>
      <x:c r="F119" s="1630"/>
      <x:c r="G119" s="1018">
        <x:v>6</x:v>
      </x:c>
      <x:c r="H119" s="1018"/>
      <x:c r="I119" s="1018"/>
      <x:c r="J119" s="1018"/>
      <x:c r="K119" s="1018"/>
      <x:c r="L119" s="1018"/>
      <x:c r="M119" s="1018"/>
      <x:c r="N119" s="1018"/>
      <x:c r="O119" s="1018"/>
      <x:c r="P119" s="1018"/>
      <x:c r="Q119" s="1018"/>
      <x:c r="R119" s="1018"/>
      <x:c r="S119" s="1018"/>
      <x:c r="T119" s="1018"/>
      <x:c r="U119" s="1018"/>
      <x:c r="V119" s="1018"/>
      <x:c r="W119" s="1018"/>
      <x:c r="X119" s="1018"/>
      <x:c r="Y119" s="1018"/>
      <x:c r="Z119" s="1018"/>
      <x:c r="AA119" s="1018"/>
      <x:c r="AB119" s="1018"/>
      <x:c r="AC119" s="1018"/>
      <x:c r="AD119" s="1018"/>
      <x:c r="AE119" s="1018"/>
      <x:c r="AF119" s="1018"/>
      <x:c r="AG119" s="1018"/>
      <x:c r="AH119" s="1018"/>
      <x:c r="AI119" s="1018"/>
      <x:c r="AJ119" s="1018"/>
      <x:c r="AK119" s="1018"/>
      <x:c r="AL119" s="1018"/>
      <x:c r="AM119" s="1018"/>
      <x:c r="AN119" s="1018"/>
      <x:c r="AO119" s="1018"/>
      <x:c r="AP119" s="1018"/>
      <x:c r="AQ119" s="1018"/>
      <x:c r="AR119" s="1018"/>
      <x:c r="AS119" s="1018"/>
      <x:c r="AT119" s="1018"/>
      <x:c r="AU119" s="1018"/>
      <x:c r="AV119" s="1154"/>
      <x:c r="AW119" s="1154"/>
    </x:row>
    <x:row r="120">
      <x:c r="A120" s="986"/>
      <x:c r="B120" s="1629"/>
      <x:c r="C120" s="984"/>
      <x:c r="D120" s="1630"/>
      <x:c r="E120" s="1630"/>
      <x:c r="F120" s="1630"/>
      <x:c r="G120" s="1018">
        <x:v>7</x:v>
      </x:c>
      <x:c r="H120" s="1018"/>
      <x:c r="I120" s="1018"/>
      <x:c r="J120" s="1018"/>
      <x:c r="K120" s="1018"/>
      <x:c r="L120" s="1018"/>
      <x:c r="M120" s="1018"/>
      <x:c r="N120" s="1018"/>
      <x:c r="O120" s="1018"/>
      <x:c r="P120" s="1018"/>
      <x:c r="Q120" s="1018"/>
      <x:c r="R120" s="1018"/>
      <x:c r="S120" s="1018"/>
      <x:c r="T120" s="1018"/>
      <x:c r="U120" s="1018"/>
      <x:c r="V120" s="1018"/>
      <x:c r="W120" s="1018"/>
      <x:c r="X120" s="1018"/>
      <x:c r="Y120" s="1018"/>
      <x:c r="Z120" s="1018"/>
      <x:c r="AA120" s="1018"/>
      <x:c r="AB120" s="1018"/>
      <x:c r="AC120" s="1018"/>
      <x:c r="AD120" s="1018"/>
      <x:c r="AE120" s="1018"/>
      <x:c r="AF120" s="1018"/>
      <x:c r="AG120" s="1018"/>
      <x:c r="AH120" s="1018"/>
      <x:c r="AI120" s="1018"/>
      <x:c r="AJ120" s="1018"/>
      <x:c r="AK120" s="1018"/>
      <x:c r="AL120" s="1018"/>
      <x:c r="AM120" s="1018"/>
      <x:c r="AN120" s="1018"/>
      <x:c r="AO120" s="1018"/>
      <x:c r="AP120" s="1018"/>
      <x:c r="AQ120" s="1018"/>
      <x:c r="AR120" s="1018"/>
      <x:c r="AS120" s="1018"/>
      <x:c r="AT120" s="1018"/>
      <x:c r="AU120" s="1018"/>
      <x:c r="AV120" s="1154"/>
      <x:c r="AW120" s="1154"/>
    </x:row>
    <x:row r="121">
      <x:c r="A121" s="986"/>
      <x:c r="B121" s="1406"/>
      <x:c r="C121" s="984"/>
      <x:c r="D121" s="1446"/>
      <x:c r="E121" s="1446"/>
      <x:c r="F121" s="1446"/>
      <x:c r="G121" s="1018">
        <x:v>8</x:v>
      </x:c>
      <x:c r="H121" s="1018"/>
      <x:c r="I121" s="1018"/>
      <x:c r="J121" s="1018"/>
      <x:c r="K121" s="1018"/>
      <x:c r="L121" s="1018"/>
      <x:c r="M121" s="1018"/>
      <x:c r="N121" s="1018"/>
      <x:c r="O121" s="1018"/>
      <x:c r="P121" s="1018"/>
      <x:c r="Q121" s="1018"/>
      <x:c r="R121" s="1018"/>
      <x:c r="S121" s="1018"/>
      <x:c r="T121" s="1018"/>
      <x:c r="U121" s="1018"/>
      <x:c r="V121" s="1018"/>
      <x:c r="W121" s="1018"/>
      <x:c r="X121" s="1018"/>
      <x:c r="Y121" s="1018"/>
      <x:c r="Z121" s="1018"/>
      <x:c r="AA121" s="1018"/>
      <x:c r="AB121" s="1018"/>
      <x:c r="AC121" s="1018"/>
      <x:c r="AD121" s="1018"/>
      <x:c r="AE121" s="1018"/>
      <x:c r="AF121" s="1018"/>
      <x:c r="AG121" s="1018"/>
      <x:c r="AH121" s="1018"/>
      <x:c r="AI121" s="1018"/>
      <x:c r="AJ121" s="1018"/>
      <x:c r="AK121" s="1018"/>
      <x:c r="AL121" s="1018"/>
      <x:c r="AM121" s="1018"/>
      <x:c r="AN121" s="1018"/>
      <x:c r="AO121" s="1018"/>
      <x:c r="AP121" s="1018"/>
      <x:c r="AQ121" s="1018"/>
      <x:c r="AR121" s="1018"/>
      <x:c r="AS121" s="1018"/>
      <x:c r="AT121" s="1018"/>
      <x:c r="AU121" s="1018"/>
      <x:c r="AV121" s="1154"/>
      <x:c r="AW121" s="1154"/>
    </x:row>
    <x:row r="122">
      <x:c r="A122" s="986">
        <x:v>46176</x:v>
      </x:c>
      <x:c r="B122" s="1414"/>
      <x:c r="C122" s="984"/>
      <x:c r="D122" s="1523"/>
      <x:c r="E122" s="1523"/>
      <x:c r="F122" s="1523"/>
      <x:c r="G122" s="1018">
        <x:v>1</x:v>
      </x:c>
      <x:c r="H122" s="1018"/>
      <x:c r="I122" s="1018"/>
      <x:c r="J122" s="1018"/>
      <x:c r="K122" s="1018"/>
      <x:c r="L122" s="1018"/>
      <x:c r="M122" s="1018"/>
      <x:c r="N122" s="1018"/>
      <x:c r="O122" s="1018"/>
      <x:c r="P122" s="1018"/>
      <x:c r="Q122" s="1018"/>
      <x:c r="R122" s="1018"/>
      <x:c r="S122" s="1018"/>
      <x:c r="T122" s="1018"/>
      <x:c r="U122" s="1018"/>
      <x:c r="V122" s="1018"/>
      <x:c r="W122" s="1018"/>
      <x:c r="X122" s="1018"/>
      <x:c r="Y122" s="1018"/>
      <x:c r="Z122" s="1018"/>
      <x:c r="AA122" s="1018"/>
      <x:c r="AB122" s="1018"/>
      <x:c r="AC122" s="1018"/>
      <x:c r="AD122" s="1018"/>
      <x:c r="AE122" s="1018"/>
      <x:c r="AF122" s="1018"/>
      <x:c r="AG122" s="1018"/>
      <x:c r="AH122" s="1018"/>
      <x:c r="AI122" s="1018"/>
      <x:c r="AJ122" s="1018"/>
      <x:c r="AK122" s="1018"/>
      <x:c r="AL122" s="1018"/>
      <x:c r="AM122" s="1018"/>
      <x:c r="AN122" s="1018"/>
      <x:c r="AO122" s="1018"/>
      <x:c r="AP122" s="1018"/>
      <x:c r="AQ122" s="1018"/>
      <x:c r="AR122" s="1018"/>
      <x:c r="AS122" s="1018"/>
      <x:c r="AT122" s="1018"/>
      <x:c r="AU122" s="1018"/>
      <x:c r="AV122" s="1565"/>
      <x:c r="AW122" s="1565"/>
    </x:row>
    <x:row r="123">
      <x:c r="A123" s="986"/>
      <x:c r="B123" s="1629"/>
      <x:c r="C123" s="984"/>
      <x:c r="D123" s="1630"/>
      <x:c r="E123" s="1630"/>
      <x:c r="F123" s="1630"/>
      <x:c r="G123" s="1018">
        <x:v>2</x:v>
      </x:c>
      <x:c r="H123" s="1018"/>
      <x:c r="I123" s="1018"/>
      <x:c r="J123" s="1018"/>
      <x:c r="K123" s="1018"/>
      <x:c r="L123" s="1018"/>
      <x:c r="M123" s="1018"/>
      <x:c r="N123" s="1018"/>
      <x:c r="O123" s="1018"/>
      <x:c r="P123" s="1018"/>
      <x:c r="Q123" s="1018"/>
      <x:c r="R123" s="1018"/>
      <x:c r="S123" s="1018"/>
      <x:c r="T123" s="1018"/>
      <x:c r="U123" s="1018"/>
      <x:c r="V123" s="1018"/>
      <x:c r="W123" s="1018"/>
      <x:c r="X123" s="1018"/>
      <x:c r="Y123" s="1018"/>
      <x:c r="Z123" s="1018"/>
      <x:c r="AA123" s="1018"/>
      <x:c r="AB123" s="1018"/>
      <x:c r="AC123" s="1018"/>
      <x:c r="AD123" s="1018"/>
      <x:c r="AE123" s="1018"/>
      <x:c r="AF123" s="1018"/>
      <x:c r="AG123" s="1018"/>
      <x:c r="AH123" s="1018"/>
      <x:c r="AI123" s="1018"/>
      <x:c r="AJ123" s="1018"/>
      <x:c r="AK123" s="1018"/>
      <x:c r="AL123" s="1018"/>
      <x:c r="AM123" s="1018"/>
      <x:c r="AN123" s="1018"/>
      <x:c r="AO123" s="1018"/>
      <x:c r="AP123" s="1018"/>
      <x:c r="AQ123" s="1018"/>
      <x:c r="AR123" s="1018"/>
      <x:c r="AS123" s="1018"/>
      <x:c r="AT123" s="1018"/>
      <x:c r="AU123" s="1018"/>
      <x:c r="AV123" s="1154"/>
      <x:c r="AW123" s="1154"/>
    </x:row>
    <x:row r="124">
      <x:c r="A124" s="986"/>
      <x:c r="B124" s="1629"/>
      <x:c r="C124" s="984"/>
      <x:c r="D124" s="1630"/>
      <x:c r="E124" s="1630"/>
      <x:c r="F124" s="1630"/>
      <x:c r="G124" s="1018">
        <x:v>3</x:v>
      </x:c>
      <x:c r="H124" s="1018"/>
      <x:c r="I124" s="1018"/>
      <x:c r="J124" s="1018"/>
      <x:c r="K124" s="1018"/>
      <x:c r="L124" s="1018"/>
      <x:c r="M124" s="1018"/>
      <x:c r="N124" s="1018"/>
      <x:c r="O124" s="1018"/>
      <x:c r="P124" s="1018"/>
      <x:c r="Q124" s="1018"/>
      <x:c r="R124" s="1018"/>
      <x:c r="S124" s="1018"/>
      <x:c r="T124" s="1018"/>
      <x:c r="U124" s="1018"/>
      <x:c r="V124" s="1018"/>
      <x:c r="W124" s="1018"/>
      <x:c r="X124" s="1018"/>
      <x:c r="Y124" s="1018"/>
      <x:c r="Z124" s="1018"/>
      <x:c r="AA124" s="1018"/>
      <x:c r="AB124" s="1018"/>
      <x:c r="AC124" s="1018"/>
      <x:c r="AD124" s="1018"/>
      <x:c r="AE124" s="1018"/>
      <x:c r="AF124" s="1018"/>
      <x:c r="AG124" s="1018"/>
      <x:c r="AH124" s="1018"/>
      <x:c r="AI124" s="1018"/>
      <x:c r="AJ124" s="1018"/>
      <x:c r="AK124" s="1018"/>
      <x:c r="AL124" s="1018"/>
      <x:c r="AM124" s="1018"/>
      <x:c r="AN124" s="1018"/>
      <x:c r="AO124" s="1018"/>
      <x:c r="AP124" s="1018"/>
      <x:c r="AQ124" s="1018"/>
      <x:c r="AR124" s="1018"/>
      <x:c r="AS124" s="1018"/>
      <x:c r="AT124" s="1018"/>
      <x:c r="AU124" s="1018"/>
      <x:c r="AV124" s="1154"/>
      <x:c r="AW124" s="1154"/>
    </x:row>
    <x:row r="125">
      <x:c r="A125" s="986"/>
      <x:c r="B125" s="1406"/>
      <x:c r="C125" s="984"/>
      <x:c r="D125" s="1446"/>
      <x:c r="E125" s="1446"/>
      <x:c r="F125" s="1446"/>
      <x:c r="G125" s="1018">
        <x:v>4</x:v>
      </x:c>
      <x:c r="H125" s="1018"/>
      <x:c r="I125" s="1018"/>
      <x:c r="J125" s="1018"/>
      <x:c r="K125" s="1018"/>
      <x:c r="L125" s="1018"/>
      <x:c r="M125" s="1018"/>
      <x:c r="N125" s="1018"/>
      <x:c r="O125" s="1018"/>
      <x:c r="P125" s="1018"/>
      <x:c r="Q125" s="1018"/>
      <x:c r="R125" s="1018"/>
      <x:c r="S125" s="1018"/>
      <x:c r="T125" s="1018"/>
      <x:c r="U125" s="1018"/>
      <x:c r="V125" s="1018"/>
      <x:c r="W125" s="1018"/>
      <x:c r="X125" s="1018"/>
      <x:c r="Y125" s="1018"/>
      <x:c r="Z125" s="1018"/>
      <x:c r="AA125" s="1018"/>
      <x:c r="AB125" s="1018"/>
      <x:c r="AC125" s="1018"/>
      <x:c r="AD125" s="1018"/>
      <x:c r="AE125" s="1018"/>
      <x:c r="AF125" s="1018"/>
      <x:c r="AG125" s="1018"/>
      <x:c r="AH125" s="1018"/>
      <x:c r="AI125" s="1018"/>
      <x:c r="AJ125" s="1018"/>
      <x:c r="AK125" s="1018"/>
      <x:c r="AL125" s="1018"/>
      <x:c r="AM125" s="1018"/>
      <x:c r="AN125" s="1018"/>
      <x:c r="AO125" s="1018"/>
      <x:c r="AP125" s="1018"/>
      <x:c r="AQ125" s="1018"/>
      <x:c r="AR125" s="1018"/>
      <x:c r="AS125" s="1018"/>
      <x:c r="AT125" s="1018"/>
      <x:c r="AU125" s="1018"/>
      <x:c r="AV125" s="1154"/>
      <x:c r="AW125" s="1154"/>
    </x:row>
    <x:row r="126">
      <x:c r="A126" s="986">
        <x:v>46177</x:v>
      </x:c>
      <x:c r="B126" s="1414"/>
      <x:c r="C126" s="984"/>
      <x:c r="D126" s="1523"/>
      <x:c r="E126" s="1523"/>
      <x:c r="F126" s="1523"/>
      <x:c r="G126" s="1018">
        <x:v>5</x:v>
      </x:c>
      <x:c r="H126" s="1018"/>
      <x:c r="I126" s="1018"/>
      <x:c r="J126" s="1018"/>
      <x:c r="K126" s="1018"/>
      <x:c r="L126" s="1018"/>
      <x:c r="M126" s="1018"/>
      <x:c r="N126" s="1018"/>
      <x:c r="O126" s="1018"/>
      <x:c r="P126" s="1018"/>
      <x:c r="Q126" s="1018"/>
      <x:c r="R126" s="1018"/>
      <x:c r="S126" s="1018"/>
      <x:c r="T126" s="1018"/>
      <x:c r="U126" s="1018"/>
      <x:c r="V126" s="1018"/>
      <x:c r="W126" s="1018"/>
      <x:c r="X126" s="1018"/>
      <x:c r="Y126" s="1018"/>
      <x:c r="Z126" s="1018"/>
      <x:c r="AA126" s="1018"/>
      <x:c r="AB126" s="1018"/>
      <x:c r="AC126" s="1018"/>
      <x:c r="AD126" s="1018"/>
      <x:c r="AE126" s="1018"/>
      <x:c r="AF126" s="1018"/>
      <x:c r="AG126" s="1018"/>
      <x:c r="AH126" s="1018"/>
      <x:c r="AI126" s="1018"/>
      <x:c r="AJ126" s="1018"/>
      <x:c r="AK126" s="1018"/>
      <x:c r="AL126" s="1018"/>
      <x:c r="AM126" s="1018"/>
      <x:c r="AN126" s="1018"/>
      <x:c r="AO126" s="1018"/>
      <x:c r="AP126" s="1018"/>
      <x:c r="AQ126" s="1018"/>
      <x:c r="AR126" s="1018"/>
      <x:c r="AS126" s="1018"/>
      <x:c r="AT126" s="1018"/>
      <x:c r="AU126" s="1018"/>
      <x:c r="AV126" s="1154"/>
      <x:c r="AW126" s="1154"/>
    </x:row>
    <x:row r="127">
      <x:c r="A127" s="986"/>
      <x:c r="B127" s="1629"/>
      <x:c r="C127" s="984"/>
      <x:c r="D127" s="1630"/>
      <x:c r="E127" s="1630"/>
      <x:c r="F127" s="1630"/>
      <x:c r="G127" s="1018">
        <x:v>6</x:v>
      </x:c>
      <x:c r="H127" s="1018"/>
      <x:c r="I127" s="1018"/>
      <x:c r="J127" s="1018"/>
      <x:c r="K127" s="1018"/>
      <x:c r="L127" s="1018"/>
      <x:c r="M127" s="1018"/>
      <x:c r="N127" s="1018"/>
      <x:c r="O127" s="1018"/>
      <x:c r="P127" s="1018"/>
      <x:c r="Q127" s="1018"/>
      <x:c r="R127" s="1018"/>
      <x:c r="S127" s="1018"/>
      <x:c r="T127" s="1018"/>
      <x:c r="U127" s="1018"/>
      <x:c r="V127" s="1018"/>
      <x:c r="W127" s="1018"/>
      <x:c r="X127" s="1018"/>
      <x:c r="Y127" s="1018"/>
      <x:c r="Z127" s="1018"/>
      <x:c r="AA127" s="1018"/>
      <x:c r="AB127" s="1018"/>
      <x:c r="AC127" s="1018"/>
      <x:c r="AD127" s="1018"/>
      <x:c r="AE127" s="1018"/>
      <x:c r="AF127" s="1018"/>
      <x:c r="AG127" s="1018"/>
      <x:c r="AH127" s="1018"/>
      <x:c r="AI127" s="1018"/>
      <x:c r="AJ127" s="1018"/>
      <x:c r="AK127" s="1018"/>
      <x:c r="AL127" s="1018"/>
      <x:c r="AM127" s="1018"/>
      <x:c r="AN127" s="1018"/>
      <x:c r="AO127" s="1018"/>
      <x:c r="AP127" s="1018"/>
      <x:c r="AQ127" s="1018"/>
      <x:c r="AR127" s="1018"/>
      <x:c r="AS127" s="1018"/>
      <x:c r="AT127" s="1018"/>
      <x:c r="AU127" s="1018"/>
      <x:c r="AV127" s="1154"/>
      <x:c r="AW127" s="1154"/>
    </x:row>
    <x:row r="128">
      <x:c r="A128" s="986"/>
      <x:c r="B128" s="1629"/>
      <x:c r="C128" s="984"/>
      <x:c r="D128" s="1630"/>
      <x:c r="E128" s="1630"/>
      <x:c r="F128" s="1630"/>
      <x:c r="G128" s="1018">
        <x:v>7</x:v>
      </x:c>
      <x:c r="H128" s="1018"/>
      <x:c r="I128" s="1018"/>
      <x:c r="J128" s="1018"/>
      <x:c r="K128" s="1018"/>
      <x:c r="L128" s="1018"/>
      <x:c r="M128" s="1018"/>
      <x:c r="N128" s="1018"/>
      <x:c r="O128" s="1018"/>
      <x:c r="P128" s="1018"/>
      <x:c r="Q128" s="1018"/>
      <x:c r="R128" s="1018"/>
      <x:c r="S128" s="1018"/>
      <x:c r="T128" s="1018"/>
      <x:c r="U128" s="1018"/>
      <x:c r="V128" s="1018"/>
      <x:c r="W128" s="1018"/>
      <x:c r="X128" s="1018"/>
      <x:c r="Y128" s="1018"/>
      <x:c r="Z128" s="1018"/>
      <x:c r="AA128" s="1018"/>
      <x:c r="AB128" s="1018"/>
      <x:c r="AC128" s="1018"/>
      <x:c r="AD128" s="1018"/>
      <x:c r="AE128" s="1018"/>
      <x:c r="AF128" s="1018"/>
      <x:c r="AG128" s="1018"/>
      <x:c r="AH128" s="1018"/>
      <x:c r="AI128" s="1018"/>
      <x:c r="AJ128" s="1018"/>
      <x:c r="AK128" s="1018"/>
      <x:c r="AL128" s="1018"/>
      <x:c r="AM128" s="1018"/>
      <x:c r="AN128" s="1018"/>
      <x:c r="AO128" s="1018"/>
      <x:c r="AP128" s="1018"/>
      <x:c r="AQ128" s="1018"/>
      <x:c r="AR128" s="1018"/>
      <x:c r="AS128" s="1018"/>
      <x:c r="AT128" s="1018"/>
      <x:c r="AU128" s="1018"/>
      <x:c r="AV128" s="1154"/>
      <x:c r="AW128" s="1154"/>
    </x:row>
    <x:row r="129">
      <x:c r="A129" s="986"/>
      <x:c r="B129" s="1406"/>
      <x:c r="C129" s="984"/>
      <x:c r="D129" s="1446"/>
      <x:c r="E129" s="1446"/>
      <x:c r="F129" s="1446"/>
      <x:c r="G129" s="1018">
        <x:v>8</x:v>
      </x:c>
      <x:c r="H129" s="1018"/>
      <x:c r="I129" s="1018"/>
      <x:c r="J129" s="1018"/>
      <x:c r="K129" s="1018"/>
      <x:c r="L129" s="1018"/>
      <x:c r="M129" s="1018"/>
      <x:c r="N129" s="1018"/>
      <x:c r="O129" s="1018"/>
      <x:c r="P129" s="1018"/>
      <x:c r="Q129" s="1018"/>
      <x:c r="R129" s="1018"/>
      <x:c r="S129" s="1018"/>
      <x:c r="T129" s="1018"/>
      <x:c r="U129" s="1018"/>
      <x:c r="V129" s="1018"/>
      <x:c r="W129" s="1018"/>
      <x:c r="X129" s="1018"/>
      <x:c r="Y129" s="1018"/>
      <x:c r="Z129" s="1018"/>
      <x:c r="AA129" s="1018"/>
      <x:c r="AB129" s="1018"/>
      <x:c r="AC129" s="1018"/>
      <x:c r="AD129" s="1018"/>
      <x:c r="AE129" s="1018"/>
      <x:c r="AF129" s="1018"/>
      <x:c r="AG129" s="1018"/>
      <x:c r="AH129" s="1018"/>
      <x:c r="AI129" s="1018"/>
      <x:c r="AJ129" s="1018"/>
      <x:c r="AK129" s="1018"/>
      <x:c r="AL129" s="1018"/>
      <x:c r="AM129" s="1018"/>
      <x:c r="AN129" s="1018"/>
      <x:c r="AO129" s="1018"/>
      <x:c r="AP129" s="1018"/>
      <x:c r="AQ129" s="1018"/>
      <x:c r="AR129" s="1018"/>
      <x:c r="AS129" s="1018"/>
      <x:c r="AT129" s="1018"/>
      <x:c r="AU129" s="1018"/>
      <x:c r="AV129" s="1154"/>
      <x:c r="AW129" s="1154"/>
    </x:row>
    <x:row r="130">
      <x:c r="A130" s="937"/>
      <x:c r="B130" s="937"/>
      <x:c r="C130" s="937"/>
      <x:c r="D130" s="986"/>
      <x:c r="E130" s="986"/>
      <x:c r="F130" s="986"/>
      <x:c r="G130" s="1018">
        <x:v>1</x:v>
      </x:c>
      <x:c r="H130" s="1018"/>
      <x:c r="I130" s="1018"/>
      <x:c r="J130" s="1018"/>
      <x:c r="K130" s="1018"/>
      <x:c r="L130" s="1018"/>
      <x:c r="M130" s="1018"/>
      <x:c r="N130" s="1018"/>
      <x:c r="O130" s="1018"/>
      <x:c r="P130" s="1018"/>
      <x:c r="Q130" s="1018"/>
      <x:c r="R130" s="1018"/>
      <x:c r="S130" s="1018"/>
      <x:c r="T130" s="1018"/>
      <x:c r="U130" s="1018"/>
      <x:c r="V130" s="1018"/>
      <x:c r="W130" s="1018"/>
      <x:c r="X130" s="1018"/>
      <x:c r="Y130" s="1018"/>
      <x:c r="Z130" s="1018"/>
      <x:c r="AA130" s="1018"/>
      <x:c r="AB130" s="1018"/>
      <x:c r="AC130" s="1018"/>
      <x:c r="AD130" s="1018"/>
      <x:c r="AE130" s="1018"/>
      <x:c r="AF130" s="1018"/>
      <x:c r="AG130" s="1018"/>
      <x:c r="AH130" s="1018"/>
      <x:c r="AI130" s="1018"/>
      <x:c r="AJ130" s="1018"/>
      <x:c r="AK130" s="1018"/>
      <x:c r="AL130" s="1018"/>
      <x:c r="AM130" s="1018"/>
      <x:c r="AN130" s="1018"/>
      <x:c r="AO130" s="1018"/>
      <x:c r="AP130" s="1018"/>
      <x:c r="AQ130" s="1018"/>
      <x:c r="AR130" s="1018"/>
      <x:c r="AS130" s="1018"/>
      <x:c r="AT130" s="1018"/>
      <x:c r="AU130" s="1018"/>
      <x:c r="AV130" s="1565"/>
      <x:c r="AW130" s="1565"/>
    </x:row>
    <x:row r="131">
      <x:c r="A131" s="937"/>
      <x:c r="B131" s="937"/>
      <x:c r="C131" s="937"/>
      <x:c r="D131" s="988"/>
      <x:c r="E131" s="988"/>
      <x:c r="F131" s="988"/>
      <x:c r="G131" s="1018">
        <x:v>2</x:v>
      </x:c>
      <x:c r="H131" s="1018"/>
      <x:c r="I131" s="1018"/>
      <x:c r="J131" s="1018"/>
      <x:c r="K131" s="1018"/>
      <x:c r="L131" s="1018"/>
      <x:c r="M131" s="1018"/>
      <x:c r="N131" s="1018"/>
      <x:c r="O131" s="1018"/>
      <x:c r="P131" s="1018"/>
      <x:c r="Q131" s="1018"/>
      <x:c r="R131" s="1018"/>
      <x:c r="S131" s="1018"/>
      <x:c r="T131" s="1018"/>
      <x:c r="U131" s="1018"/>
      <x:c r="V131" s="1018"/>
      <x:c r="W131" s="1018"/>
      <x:c r="X131" s="1018"/>
      <x:c r="Y131" s="1018"/>
      <x:c r="Z131" s="1018"/>
      <x:c r="AA131" s="1018"/>
      <x:c r="AB131" s="1018"/>
      <x:c r="AC131" s="1018"/>
      <x:c r="AD131" s="1018"/>
      <x:c r="AE131" s="1018"/>
      <x:c r="AF131" s="1018"/>
      <x:c r="AG131" s="1018"/>
      <x:c r="AH131" s="1018"/>
      <x:c r="AI131" s="1018"/>
      <x:c r="AJ131" s="1018"/>
      <x:c r="AK131" s="1018"/>
      <x:c r="AL131" s="1018"/>
      <x:c r="AM131" s="1018"/>
      <x:c r="AN131" s="1018"/>
      <x:c r="AO131" s="1018"/>
      <x:c r="AP131" s="1018"/>
      <x:c r="AQ131" s="1018"/>
      <x:c r="AR131" s="1018"/>
      <x:c r="AS131" s="1018"/>
      <x:c r="AT131" s="1018"/>
      <x:c r="AU131" s="1018"/>
      <x:c r="AV131" s="1154"/>
      <x:c r="AW131" s="1154"/>
    </x:row>
    <x:row r="132">
      <x:c r="A132" s="937"/>
      <x:c r="B132" s="937"/>
      <x:c r="C132" s="937"/>
      <x:c r="D132" s="988"/>
      <x:c r="E132" s="988"/>
      <x:c r="F132" s="988"/>
      <x:c r="G132" s="1018">
        <x:v>3</x:v>
      </x:c>
      <x:c r="H132" s="1018"/>
      <x:c r="I132" s="1018"/>
      <x:c r="J132" s="1018"/>
      <x:c r="K132" s="1018"/>
      <x:c r="L132" s="1018"/>
      <x:c r="M132" s="1018"/>
      <x:c r="N132" s="1018"/>
      <x:c r="O132" s="1018"/>
      <x:c r="P132" s="1018"/>
      <x:c r="Q132" s="1018"/>
      <x:c r="R132" s="1018"/>
      <x:c r="S132" s="1018"/>
      <x:c r="T132" s="1018"/>
      <x:c r="U132" s="1018"/>
      <x:c r="V132" s="1018"/>
      <x:c r="W132" s="1018"/>
      <x:c r="X132" s="1018"/>
      <x:c r="Y132" s="1018"/>
      <x:c r="Z132" s="1018"/>
      <x:c r="AA132" s="1018"/>
      <x:c r="AB132" s="1018"/>
      <x:c r="AC132" s="1018"/>
      <x:c r="AD132" s="1018"/>
      <x:c r="AE132" s="1018"/>
      <x:c r="AF132" s="1018"/>
      <x:c r="AG132" s="1018"/>
      <x:c r="AH132" s="1018"/>
      <x:c r="AI132" s="1018"/>
      <x:c r="AJ132" s="1018"/>
      <x:c r="AK132" s="1018"/>
      <x:c r="AL132" s="1018"/>
      <x:c r="AM132" s="1018"/>
      <x:c r="AN132" s="1018"/>
      <x:c r="AO132" s="1018"/>
      <x:c r="AP132" s="1018"/>
      <x:c r="AQ132" s="1018"/>
      <x:c r="AR132" s="1018"/>
      <x:c r="AS132" s="1018"/>
      <x:c r="AT132" s="1018"/>
      <x:c r="AU132" s="1018"/>
      <x:c r="AV132" s="1154"/>
      <x:c r="AW132" s="1154"/>
    </x:row>
    <x:row r="133">
      <x:c r="A133" s="937"/>
      <x:c r="B133" s="937"/>
      <x:c r="C133" s="937"/>
      <x:c r="D133" s="988"/>
      <x:c r="E133" s="988"/>
      <x:c r="F133" s="988"/>
      <x:c r="G133" s="1018">
        <x:v>4</x:v>
      </x:c>
      <x:c r="H133" s="1018"/>
      <x:c r="I133" s="1018"/>
      <x:c r="J133" s="1018"/>
      <x:c r="K133" s="1018"/>
      <x:c r="L133" s="1018"/>
      <x:c r="M133" s="1018"/>
      <x:c r="N133" s="1018"/>
      <x:c r="O133" s="1018"/>
      <x:c r="P133" s="1018"/>
      <x:c r="Q133" s="1018"/>
      <x:c r="R133" s="1018"/>
      <x:c r="S133" s="1018"/>
      <x:c r="T133" s="1018"/>
      <x:c r="U133" s="1018"/>
      <x:c r="V133" s="1018"/>
      <x:c r="W133" s="1018"/>
      <x:c r="X133" s="1018"/>
      <x:c r="Y133" s="1018"/>
      <x:c r="Z133" s="1018"/>
      <x:c r="AA133" s="1018"/>
      <x:c r="AB133" s="1018"/>
      <x:c r="AC133" s="1018"/>
      <x:c r="AD133" s="1018"/>
      <x:c r="AE133" s="1018"/>
      <x:c r="AF133" s="1018"/>
      <x:c r="AG133" s="1018"/>
      <x:c r="AH133" s="1018"/>
      <x:c r="AI133" s="1018"/>
      <x:c r="AJ133" s="1018"/>
      <x:c r="AK133" s="1018"/>
      <x:c r="AL133" s="1018"/>
      <x:c r="AM133" s="1018"/>
      <x:c r="AN133" s="1018"/>
      <x:c r="AO133" s="1018"/>
      <x:c r="AP133" s="1018"/>
      <x:c r="AQ133" s="1018"/>
      <x:c r="AR133" s="1018"/>
      <x:c r="AS133" s="1018"/>
      <x:c r="AT133" s="1018"/>
      <x:c r="AU133" s="1018"/>
      <x:c r="AV133" s="1154"/>
      <x:c r="AW133" s="1154"/>
    </x:row>
    <x:row r="134">
      <x:c r="A134" s="937"/>
      <x:c r="B134" s="937"/>
      <x:c r="C134" s="937"/>
      <x:c r="D134" s="988"/>
      <x:c r="E134" s="988"/>
      <x:c r="F134" s="988"/>
      <x:c r="G134" s="1018">
        <x:v>5</x:v>
      </x:c>
      <x:c r="H134" s="1018"/>
      <x:c r="I134" s="1018"/>
      <x:c r="J134" s="1018"/>
      <x:c r="K134" s="1018"/>
      <x:c r="L134" s="1018"/>
      <x:c r="M134" s="1018"/>
      <x:c r="N134" s="1018"/>
      <x:c r="O134" s="1018"/>
      <x:c r="P134" s="1018"/>
      <x:c r="Q134" s="1018"/>
      <x:c r="R134" s="1018"/>
      <x:c r="S134" s="1018"/>
      <x:c r="T134" s="1018"/>
      <x:c r="U134" s="1018"/>
      <x:c r="V134" s="1018"/>
      <x:c r="W134" s="1018"/>
      <x:c r="X134" s="1018"/>
      <x:c r="Y134" s="1018"/>
      <x:c r="Z134" s="1018"/>
      <x:c r="AA134" s="1018"/>
      <x:c r="AB134" s="1018"/>
      <x:c r="AC134" s="1018"/>
      <x:c r="AD134" s="1018"/>
      <x:c r="AE134" s="1018"/>
      <x:c r="AF134" s="1018"/>
      <x:c r="AG134" s="1018"/>
      <x:c r="AH134" s="1018"/>
      <x:c r="AI134" s="1018"/>
      <x:c r="AJ134" s="1018"/>
      <x:c r="AK134" s="1018"/>
      <x:c r="AL134" s="1018"/>
      <x:c r="AM134" s="1018"/>
      <x:c r="AN134" s="1018"/>
      <x:c r="AO134" s="1018"/>
      <x:c r="AP134" s="1018"/>
      <x:c r="AQ134" s="1018"/>
      <x:c r="AR134" s="1018"/>
      <x:c r="AS134" s="1018"/>
      <x:c r="AT134" s="1018"/>
      <x:c r="AU134" s="1018"/>
      <x:c r="AV134" s="1154"/>
      <x:c r="AW134" s="1154"/>
    </x:row>
    <x:row r="135">
      <x:c r="A135" s="937"/>
      <x:c r="B135" s="937"/>
      <x:c r="C135" s="937"/>
      <x:c r="D135" s="988"/>
      <x:c r="E135" s="988"/>
      <x:c r="F135" s="988"/>
      <x:c r="G135" s="1018">
        <x:v>6</x:v>
      </x:c>
      <x:c r="H135" s="1018"/>
      <x:c r="I135" s="1018"/>
      <x:c r="J135" s="1018"/>
      <x:c r="K135" s="1018"/>
      <x:c r="L135" s="1018"/>
      <x:c r="M135" s="1018"/>
      <x:c r="N135" s="1018"/>
      <x:c r="O135" s="1018"/>
      <x:c r="P135" s="1018"/>
      <x:c r="Q135" s="1018"/>
      <x:c r="R135" s="1018"/>
      <x:c r="S135" s="1018"/>
      <x:c r="T135" s="1018"/>
      <x:c r="U135" s="1018"/>
      <x:c r="V135" s="1018"/>
      <x:c r="W135" s="1018"/>
      <x:c r="X135" s="1018"/>
      <x:c r="Y135" s="1018"/>
      <x:c r="Z135" s="1018"/>
      <x:c r="AA135" s="1018"/>
      <x:c r="AB135" s="1018"/>
      <x:c r="AC135" s="1018"/>
      <x:c r="AD135" s="1018"/>
      <x:c r="AE135" s="1018"/>
      <x:c r="AF135" s="1018"/>
      <x:c r="AG135" s="1018"/>
      <x:c r="AH135" s="1018"/>
      <x:c r="AI135" s="1018"/>
      <x:c r="AJ135" s="1018"/>
      <x:c r="AK135" s="1018"/>
      <x:c r="AL135" s="1018"/>
      <x:c r="AM135" s="1018"/>
      <x:c r="AN135" s="1018"/>
      <x:c r="AO135" s="1018"/>
      <x:c r="AP135" s="1018"/>
      <x:c r="AQ135" s="1018"/>
      <x:c r="AR135" s="1018"/>
      <x:c r="AS135" s="1018"/>
      <x:c r="AT135" s="1018"/>
      <x:c r="AU135" s="1018"/>
      <x:c r="AV135" s="1154"/>
      <x:c r="AW135" s="1154"/>
    </x:row>
    <x:row r="136">
      <x:c r="A136" s="937"/>
      <x:c r="B136" s="937"/>
      <x:c r="C136" s="937"/>
      <x:c r="D136" s="988"/>
      <x:c r="E136" s="988"/>
      <x:c r="F136" s="988"/>
      <x:c r="G136" s="1018">
        <x:v>7</x:v>
      </x:c>
      <x:c r="H136" s="1018"/>
      <x:c r="I136" s="1018"/>
      <x:c r="J136" s="1018"/>
      <x:c r="K136" s="1018"/>
      <x:c r="L136" s="1018"/>
      <x:c r="M136" s="1018"/>
      <x:c r="N136" s="1018"/>
      <x:c r="O136" s="1018"/>
      <x:c r="P136" s="1018"/>
      <x:c r="Q136" s="1018"/>
      <x:c r="R136" s="1018"/>
      <x:c r="S136" s="1018"/>
      <x:c r="T136" s="1018"/>
      <x:c r="U136" s="1018"/>
      <x:c r="V136" s="1018"/>
      <x:c r="W136" s="1018"/>
      <x:c r="X136" s="1018"/>
      <x:c r="Y136" s="1018"/>
      <x:c r="Z136" s="1018"/>
      <x:c r="AA136" s="1018"/>
      <x:c r="AB136" s="1018"/>
      <x:c r="AC136" s="1018"/>
      <x:c r="AD136" s="1018"/>
      <x:c r="AE136" s="1018"/>
      <x:c r="AF136" s="1018"/>
      <x:c r="AG136" s="1018"/>
      <x:c r="AH136" s="1018"/>
      <x:c r="AI136" s="1018"/>
      <x:c r="AJ136" s="1018"/>
      <x:c r="AK136" s="1018"/>
      <x:c r="AL136" s="1018"/>
      <x:c r="AM136" s="1018"/>
      <x:c r="AN136" s="1018"/>
      <x:c r="AO136" s="1018"/>
      <x:c r="AP136" s="1018"/>
      <x:c r="AQ136" s="1018"/>
      <x:c r="AR136" s="1018"/>
      <x:c r="AS136" s="1018"/>
      <x:c r="AT136" s="1018"/>
      <x:c r="AU136" s="1018"/>
      <x:c r="AV136" s="1154"/>
      <x:c r="AW136" s="1154"/>
    </x:row>
    <x:row r="137">
      <x:c r="A137" s="937"/>
      <x:c r="B137" s="937"/>
      <x:c r="C137" s="937"/>
      <x:c r="D137" s="988"/>
      <x:c r="E137" s="988"/>
      <x:c r="F137" s="988"/>
      <x:c r="G137" s="1018">
        <x:v>8</x:v>
      </x:c>
      <x:c r="H137" s="1018"/>
      <x:c r="I137" s="1018"/>
      <x:c r="J137" s="1018"/>
      <x:c r="K137" s="1018"/>
      <x:c r="L137" s="1018"/>
      <x:c r="M137" s="1018"/>
      <x:c r="N137" s="1018"/>
      <x:c r="O137" s="1018"/>
      <x:c r="P137" s="1018"/>
      <x:c r="Q137" s="1018"/>
      <x:c r="R137" s="1018"/>
      <x:c r="S137" s="1018"/>
      <x:c r="T137" s="1018"/>
      <x:c r="U137" s="1018"/>
      <x:c r="V137" s="1018"/>
      <x:c r="W137" s="1018"/>
      <x:c r="X137" s="1018"/>
      <x:c r="Y137" s="1018"/>
      <x:c r="Z137" s="1018"/>
      <x:c r="AA137" s="1018"/>
      <x:c r="AB137" s="1018"/>
      <x:c r="AC137" s="1018"/>
      <x:c r="AD137" s="1018"/>
      <x:c r="AE137" s="1018"/>
      <x:c r="AF137" s="1018"/>
      <x:c r="AG137" s="1018"/>
      <x:c r="AH137" s="1018"/>
      <x:c r="AI137" s="1018"/>
      <x:c r="AJ137" s="1018"/>
      <x:c r="AK137" s="1018"/>
      <x:c r="AL137" s="1018"/>
      <x:c r="AM137" s="1018"/>
      <x:c r="AN137" s="1018"/>
      <x:c r="AO137" s="1018"/>
      <x:c r="AP137" s="1018"/>
      <x:c r="AQ137" s="1018"/>
      <x:c r="AR137" s="1018"/>
      <x:c r="AS137" s="1018"/>
      <x:c r="AT137" s="1018"/>
      <x:c r="AU137" s="1018"/>
      <x:c r="AV137" s="1154"/>
      <x:c r="AW137" s="1154"/>
    </x:row>
    <x:row r="138">
      <x:c r="A138" s="937"/>
      <x:c r="B138" s="937"/>
      <x:c r="C138" s="937"/>
      <x:c r="D138" s="986"/>
      <x:c r="E138" s="986"/>
      <x:c r="F138" s="986"/>
      <x:c r="G138" s="1018">
        <x:v>1</x:v>
      </x:c>
      <x:c r="H138" s="1018"/>
      <x:c r="I138" s="1018"/>
      <x:c r="J138" s="1018"/>
      <x:c r="K138" s="1018"/>
      <x:c r="L138" s="1018"/>
      <x:c r="M138" s="1018"/>
      <x:c r="N138" s="1018"/>
      <x:c r="O138" s="1018"/>
      <x:c r="P138" s="1018"/>
      <x:c r="Q138" s="1018"/>
      <x:c r="R138" s="1018"/>
      <x:c r="S138" s="1018"/>
      <x:c r="T138" s="1018"/>
      <x:c r="U138" s="1018"/>
      <x:c r="V138" s="1018"/>
      <x:c r="W138" s="1018"/>
      <x:c r="X138" s="1018"/>
      <x:c r="Y138" s="1018"/>
      <x:c r="Z138" s="1018"/>
      <x:c r="AA138" s="1018"/>
      <x:c r="AB138" s="1018"/>
      <x:c r="AC138" s="1018"/>
      <x:c r="AD138" s="1018"/>
      <x:c r="AE138" s="1018"/>
      <x:c r="AF138" s="1018"/>
      <x:c r="AG138" s="1018"/>
      <x:c r="AH138" s="1018"/>
      <x:c r="AI138" s="1018"/>
      <x:c r="AJ138" s="1018"/>
      <x:c r="AK138" s="1018"/>
      <x:c r="AL138" s="1018"/>
      <x:c r="AM138" s="1018"/>
      <x:c r="AN138" s="1018"/>
      <x:c r="AO138" s="1018"/>
      <x:c r="AP138" s="1018"/>
      <x:c r="AQ138" s="1018"/>
      <x:c r="AR138" s="1018"/>
      <x:c r="AS138" s="1018"/>
      <x:c r="AT138" s="1018"/>
      <x:c r="AU138" s="1018"/>
      <x:c r="AV138" s="1565"/>
      <x:c r="AW138" s="1565"/>
    </x:row>
    <x:row r="139">
      <x:c r="A139" s="937"/>
      <x:c r="B139" s="937"/>
      <x:c r="C139" s="937"/>
      <x:c r="D139" s="988"/>
      <x:c r="E139" s="988"/>
      <x:c r="F139" s="988"/>
      <x:c r="G139" s="1018">
        <x:v>2</x:v>
      </x:c>
      <x:c r="H139" s="1018"/>
      <x:c r="I139" s="1018"/>
      <x:c r="J139" s="1018"/>
      <x:c r="K139" s="1018"/>
      <x:c r="L139" s="1018"/>
      <x:c r="M139" s="1018"/>
      <x:c r="N139" s="1018"/>
      <x:c r="O139" s="1018"/>
      <x:c r="P139" s="1018"/>
      <x:c r="Q139" s="1018"/>
      <x:c r="R139" s="1018"/>
      <x:c r="S139" s="1018"/>
      <x:c r="T139" s="1018"/>
      <x:c r="U139" s="1018"/>
      <x:c r="V139" s="1018"/>
      <x:c r="W139" s="1018"/>
      <x:c r="X139" s="1018"/>
      <x:c r="Y139" s="1018"/>
      <x:c r="Z139" s="1018"/>
      <x:c r="AA139" s="1018"/>
      <x:c r="AB139" s="1018"/>
      <x:c r="AC139" s="1018"/>
      <x:c r="AD139" s="1018"/>
      <x:c r="AE139" s="1018"/>
      <x:c r="AF139" s="1018"/>
      <x:c r="AG139" s="1018"/>
      <x:c r="AH139" s="1018"/>
      <x:c r="AI139" s="1018"/>
      <x:c r="AJ139" s="1018"/>
      <x:c r="AK139" s="1018"/>
      <x:c r="AL139" s="1018"/>
      <x:c r="AM139" s="1018"/>
      <x:c r="AN139" s="1018"/>
      <x:c r="AO139" s="1018"/>
      <x:c r="AP139" s="1018"/>
      <x:c r="AQ139" s="1018"/>
      <x:c r="AR139" s="1018"/>
      <x:c r="AS139" s="1018"/>
      <x:c r="AT139" s="1018"/>
      <x:c r="AU139" s="1018"/>
      <x:c r="AV139" s="1154"/>
      <x:c r="AW139" s="1154"/>
    </x:row>
    <x:row r="140">
      <x:c r="A140" s="937"/>
      <x:c r="B140" s="937"/>
      <x:c r="C140" s="937"/>
      <x:c r="D140" s="988"/>
      <x:c r="E140" s="988"/>
      <x:c r="F140" s="988"/>
      <x:c r="G140" s="1018">
        <x:v>3</x:v>
      </x:c>
      <x:c r="H140" s="1018"/>
      <x:c r="I140" s="1018"/>
      <x:c r="J140" s="1018"/>
      <x:c r="K140" s="1018"/>
      <x:c r="L140" s="1018"/>
      <x:c r="M140" s="1018"/>
      <x:c r="N140" s="1018"/>
      <x:c r="O140" s="1018"/>
      <x:c r="P140" s="1018"/>
      <x:c r="Q140" s="1018"/>
      <x:c r="R140" s="1018"/>
      <x:c r="S140" s="1018"/>
      <x:c r="T140" s="1018"/>
      <x:c r="U140" s="1018"/>
      <x:c r="V140" s="1018"/>
      <x:c r="W140" s="1018"/>
      <x:c r="X140" s="1018"/>
      <x:c r="Y140" s="1018"/>
      <x:c r="Z140" s="1018"/>
      <x:c r="AA140" s="1018"/>
      <x:c r="AB140" s="1018"/>
      <x:c r="AC140" s="1018"/>
      <x:c r="AD140" s="1018"/>
      <x:c r="AE140" s="1018"/>
      <x:c r="AF140" s="1018"/>
      <x:c r="AG140" s="1018"/>
      <x:c r="AH140" s="1018"/>
      <x:c r="AI140" s="1018"/>
      <x:c r="AJ140" s="1018"/>
      <x:c r="AK140" s="1018"/>
      <x:c r="AL140" s="1018"/>
      <x:c r="AM140" s="1018"/>
      <x:c r="AN140" s="1018"/>
      <x:c r="AO140" s="1018"/>
      <x:c r="AP140" s="1018"/>
      <x:c r="AQ140" s="1018"/>
      <x:c r="AR140" s="1018"/>
      <x:c r="AS140" s="1018"/>
      <x:c r="AT140" s="1018"/>
      <x:c r="AU140" s="1018"/>
      <x:c r="AV140" s="1154"/>
      <x:c r="AW140" s="1154"/>
    </x:row>
    <x:row r="141">
      <x:c r="A141" s="937"/>
      <x:c r="B141" s="937"/>
      <x:c r="C141" s="937"/>
      <x:c r="D141" s="988"/>
      <x:c r="E141" s="988"/>
      <x:c r="F141" s="988"/>
      <x:c r="G141" s="1018">
        <x:v>4</x:v>
      </x:c>
      <x:c r="H141" s="1018"/>
      <x:c r="I141" s="1018"/>
      <x:c r="J141" s="1018"/>
      <x:c r="K141" s="1018"/>
      <x:c r="L141" s="1018"/>
      <x:c r="M141" s="1018"/>
      <x:c r="N141" s="1018"/>
      <x:c r="O141" s="1018"/>
      <x:c r="P141" s="1018"/>
      <x:c r="Q141" s="1018"/>
      <x:c r="R141" s="1018"/>
      <x:c r="S141" s="1018"/>
      <x:c r="T141" s="1018"/>
      <x:c r="U141" s="1018"/>
      <x:c r="V141" s="1018"/>
      <x:c r="W141" s="1018"/>
      <x:c r="X141" s="1018"/>
      <x:c r="Y141" s="1018"/>
      <x:c r="Z141" s="1018"/>
      <x:c r="AA141" s="1018"/>
      <x:c r="AB141" s="1018"/>
      <x:c r="AC141" s="1018"/>
      <x:c r="AD141" s="1018"/>
      <x:c r="AE141" s="1018"/>
      <x:c r="AF141" s="1018"/>
      <x:c r="AG141" s="1018"/>
      <x:c r="AH141" s="1018"/>
      <x:c r="AI141" s="1018"/>
      <x:c r="AJ141" s="1018"/>
      <x:c r="AK141" s="1018"/>
      <x:c r="AL141" s="1018"/>
      <x:c r="AM141" s="1018"/>
      <x:c r="AN141" s="1018"/>
      <x:c r="AO141" s="1018"/>
      <x:c r="AP141" s="1018"/>
      <x:c r="AQ141" s="1018"/>
      <x:c r="AR141" s="1018"/>
      <x:c r="AS141" s="1018"/>
      <x:c r="AT141" s="1018"/>
      <x:c r="AU141" s="1018"/>
      <x:c r="AV141" s="1154"/>
      <x:c r="AW141" s="1154"/>
    </x:row>
    <x:row r="142">
      <x:c r="A142" s="937"/>
      <x:c r="B142" s="937"/>
      <x:c r="C142" s="937"/>
      <x:c r="D142" s="988"/>
      <x:c r="E142" s="988"/>
      <x:c r="F142" s="988"/>
      <x:c r="G142" s="1018">
        <x:v>5</x:v>
      </x:c>
      <x:c r="H142" s="1018"/>
      <x:c r="I142" s="1018"/>
      <x:c r="J142" s="1018"/>
      <x:c r="K142" s="1018"/>
      <x:c r="L142" s="1018"/>
      <x:c r="M142" s="1018"/>
      <x:c r="N142" s="1018"/>
      <x:c r="O142" s="1018"/>
      <x:c r="P142" s="1018"/>
      <x:c r="Q142" s="1018"/>
      <x:c r="R142" s="1018"/>
      <x:c r="S142" s="1018"/>
      <x:c r="T142" s="1018"/>
      <x:c r="U142" s="1018"/>
      <x:c r="V142" s="1018"/>
      <x:c r="W142" s="1018"/>
      <x:c r="X142" s="1018"/>
      <x:c r="Y142" s="1018"/>
      <x:c r="Z142" s="1018"/>
      <x:c r="AA142" s="1018"/>
      <x:c r="AB142" s="1018"/>
      <x:c r="AC142" s="1018"/>
      <x:c r="AD142" s="1018"/>
      <x:c r="AE142" s="1018"/>
      <x:c r="AF142" s="1018"/>
      <x:c r="AG142" s="1018"/>
      <x:c r="AH142" s="1018"/>
      <x:c r="AI142" s="1018"/>
      <x:c r="AJ142" s="1018"/>
      <x:c r="AK142" s="1018"/>
      <x:c r="AL142" s="1018"/>
      <x:c r="AM142" s="1018"/>
      <x:c r="AN142" s="1018"/>
      <x:c r="AO142" s="1018"/>
      <x:c r="AP142" s="1018"/>
      <x:c r="AQ142" s="1018"/>
      <x:c r="AR142" s="1018"/>
      <x:c r="AS142" s="1018"/>
      <x:c r="AT142" s="1018"/>
      <x:c r="AU142" s="1018"/>
      <x:c r="AV142" s="1154"/>
      <x:c r="AW142" s="1154"/>
    </x:row>
    <x:row r="143">
      <x:c r="A143" s="937"/>
      <x:c r="B143" s="937"/>
      <x:c r="C143" s="937"/>
      <x:c r="D143" s="988"/>
      <x:c r="E143" s="988"/>
      <x:c r="F143" s="988"/>
      <x:c r="G143" s="1018">
        <x:v>6</x:v>
      </x:c>
      <x:c r="H143" s="1018"/>
      <x:c r="I143" s="1018"/>
      <x:c r="J143" s="1018"/>
      <x:c r="K143" s="1018"/>
      <x:c r="L143" s="1018"/>
      <x:c r="M143" s="1018"/>
      <x:c r="N143" s="1018"/>
      <x:c r="O143" s="1018"/>
      <x:c r="P143" s="1018"/>
      <x:c r="Q143" s="1018"/>
      <x:c r="R143" s="1018"/>
      <x:c r="S143" s="1018"/>
      <x:c r="T143" s="1018"/>
      <x:c r="U143" s="1018"/>
      <x:c r="V143" s="1018"/>
      <x:c r="W143" s="1018"/>
      <x:c r="X143" s="1018"/>
      <x:c r="Y143" s="1018"/>
      <x:c r="Z143" s="1018"/>
      <x:c r="AA143" s="1018"/>
      <x:c r="AB143" s="1018"/>
      <x:c r="AC143" s="1018"/>
      <x:c r="AD143" s="1018"/>
      <x:c r="AE143" s="1018"/>
      <x:c r="AF143" s="1018"/>
      <x:c r="AG143" s="1018"/>
      <x:c r="AH143" s="1018"/>
      <x:c r="AI143" s="1018"/>
      <x:c r="AJ143" s="1018"/>
      <x:c r="AK143" s="1018"/>
      <x:c r="AL143" s="1018"/>
      <x:c r="AM143" s="1018"/>
      <x:c r="AN143" s="1018"/>
      <x:c r="AO143" s="1018"/>
      <x:c r="AP143" s="1018"/>
      <x:c r="AQ143" s="1018"/>
      <x:c r="AR143" s="1018"/>
      <x:c r="AS143" s="1018"/>
      <x:c r="AT143" s="1018"/>
      <x:c r="AU143" s="1018"/>
      <x:c r="AV143" s="1154"/>
      <x:c r="AW143" s="1154"/>
    </x:row>
    <x:row r="144">
      <x:c r="A144" s="937"/>
      <x:c r="B144" s="937"/>
      <x:c r="C144" s="937"/>
      <x:c r="D144" s="988"/>
      <x:c r="E144" s="988"/>
      <x:c r="F144" s="988"/>
      <x:c r="G144" s="1018">
        <x:v>7</x:v>
      </x:c>
      <x:c r="H144" s="1018"/>
      <x:c r="I144" s="1018"/>
      <x:c r="J144" s="1018"/>
      <x:c r="K144" s="1018"/>
      <x:c r="L144" s="1018"/>
      <x:c r="M144" s="1018"/>
      <x:c r="N144" s="1018"/>
      <x:c r="O144" s="1018"/>
      <x:c r="P144" s="1018"/>
      <x:c r="Q144" s="1018"/>
      <x:c r="R144" s="1018"/>
      <x:c r="S144" s="1018"/>
      <x:c r="T144" s="1018"/>
      <x:c r="U144" s="1018"/>
      <x:c r="V144" s="1018"/>
      <x:c r="W144" s="1018"/>
      <x:c r="X144" s="1018"/>
      <x:c r="Y144" s="1018"/>
      <x:c r="Z144" s="1018"/>
      <x:c r="AA144" s="1018"/>
      <x:c r="AB144" s="1018"/>
      <x:c r="AC144" s="1018"/>
      <x:c r="AD144" s="1018"/>
      <x:c r="AE144" s="1018"/>
      <x:c r="AF144" s="1018"/>
      <x:c r="AG144" s="1018"/>
      <x:c r="AH144" s="1018"/>
      <x:c r="AI144" s="1018"/>
      <x:c r="AJ144" s="1018"/>
      <x:c r="AK144" s="1018"/>
      <x:c r="AL144" s="1018"/>
      <x:c r="AM144" s="1018"/>
      <x:c r="AN144" s="1018"/>
      <x:c r="AO144" s="1018"/>
      <x:c r="AP144" s="1018"/>
      <x:c r="AQ144" s="1018"/>
      <x:c r="AR144" s="1018"/>
      <x:c r="AS144" s="1018"/>
      <x:c r="AT144" s="1018"/>
      <x:c r="AU144" s="1018"/>
      <x:c r="AV144" s="1154"/>
      <x:c r="AW144" s="1154"/>
    </x:row>
    <x:row r="145">
      <x:c r="A145" s="937"/>
      <x:c r="B145" s="937"/>
      <x:c r="C145" s="937"/>
      <x:c r="D145" s="988"/>
      <x:c r="E145" s="988"/>
      <x:c r="F145" s="988"/>
      <x:c r="G145" s="1018">
        <x:v>8</x:v>
      </x:c>
      <x:c r="H145" s="1018"/>
      <x:c r="I145" s="1018"/>
      <x:c r="J145" s="1018"/>
      <x:c r="K145" s="1018"/>
      <x:c r="L145" s="1018"/>
      <x:c r="M145" s="1018"/>
      <x:c r="N145" s="1018"/>
      <x:c r="O145" s="1018"/>
      <x:c r="P145" s="1018"/>
      <x:c r="Q145" s="1018"/>
      <x:c r="R145" s="1018"/>
      <x:c r="S145" s="1018"/>
      <x:c r="T145" s="1018"/>
      <x:c r="U145" s="1018"/>
      <x:c r="V145" s="1018"/>
      <x:c r="W145" s="1018"/>
      <x:c r="X145" s="1018"/>
      <x:c r="Y145" s="1018"/>
      <x:c r="Z145" s="1018"/>
      <x:c r="AA145" s="1018"/>
      <x:c r="AB145" s="1018"/>
      <x:c r="AC145" s="1018"/>
      <x:c r="AD145" s="1018"/>
      <x:c r="AE145" s="1018"/>
      <x:c r="AF145" s="1018"/>
      <x:c r="AG145" s="1018"/>
      <x:c r="AH145" s="1018"/>
      <x:c r="AI145" s="1018"/>
      <x:c r="AJ145" s="1018"/>
      <x:c r="AK145" s="1018"/>
      <x:c r="AL145" s="1018"/>
      <x:c r="AM145" s="1018"/>
      <x:c r="AN145" s="1018"/>
      <x:c r="AO145" s="1018"/>
      <x:c r="AP145" s="1018"/>
      <x:c r="AQ145" s="1018"/>
      <x:c r="AR145" s="1018"/>
      <x:c r="AS145" s="1018"/>
      <x:c r="AT145" s="1018"/>
      <x:c r="AU145" s="1018"/>
      <x:c r="AV145" s="1154"/>
      <x:c r="AW145" s="1154"/>
    </x:row>
    <x:row r="146">
      <x:c r="A146" s="937"/>
      <x:c r="B146" s="937"/>
      <x:c r="C146" s="937"/>
      <x:c r="D146" s="986"/>
      <x:c r="E146" s="986"/>
      <x:c r="F146" s="986"/>
      <x:c r="G146" s="1018">
        <x:v>1</x:v>
      </x:c>
      <x:c r="H146" s="1018"/>
      <x:c r="I146" s="1018"/>
      <x:c r="J146" s="1018"/>
      <x:c r="K146" s="1018"/>
      <x:c r="L146" s="1018"/>
      <x:c r="M146" s="1018"/>
      <x:c r="N146" s="1018"/>
      <x:c r="O146" s="1018"/>
      <x:c r="P146" s="1018"/>
      <x:c r="Q146" s="1018"/>
      <x:c r="R146" s="1018"/>
      <x:c r="S146" s="1018"/>
      <x:c r="T146" s="1018"/>
      <x:c r="U146" s="1018"/>
      <x:c r="V146" s="1018"/>
      <x:c r="W146" s="1018"/>
      <x:c r="X146" s="1018"/>
      <x:c r="Y146" s="1018"/>
      <x:c r="Z146" s="1018"/>
      <x:c r="AA146" s="1018"/>
      <x:c r="AB146" s="1018"/>
      <x:c r="AC146" s="1018"/>
      <x:c r="AD146" s="1018"/>
      <x:c r="AE146" s="1018"/>
      <x:c r="AF146" s="1018"/>
      <x:c r="AG146" s="1018"/>
      <x:c r="AH146" s="1018"/>
      <x:c r="AI146" s="1018"/>
      <x:c r="AJ146" s="1018"/>
      <x:c r="AK146" s="1018"/>
      <x:c r="AL146" s="1018"/>
      <x:c r="AM146" s="1018"/>
      <x:c r="AN146" s="1018"/>
      <x:c r="AO146" s="1018"/>
      <x:c r="AP146" s="1018"/>
      <x:c r="AQ146" s="1018"/>
      <x:c r="AR146" s="1018"/>
      <x:c r="AS146" s="1018"/>
      <x:c r="AT146" s="1018"/>
      <x:c r="AU146" s="1018"/>
      <x:c r="AV146" s="1565"/>
      <x:c r="AW146" s="1565"/>
    </x:row>
    <x:row r="147">
      <x:c r="A147" s="937"/>
      <x:c r="B147" s="937"/>
      <x:c r="C147" s="937"/>
      <x:c r="D147" s="988"/>
      <x:c r="E147" s="988"/>
      <x:c r="F147" s="988"/>
      <x:c r="G147" s="1018">
        <x:v>2</x:v>
      </x:c>
      <x:c r="H147" s="1018"/>
      <x:c r="I147" s="1018"/>
      <x:c r="J147" s="1018"/>
      <x:c r="K147" s="1018"/>
      <x:c r="L147" s="1018"/>
      <x:c r="M147" s="1018"/>
      <x:c r="N147" s="1018"/>
      <x:c r="O147" s="1018"/>
      <x:c r="P147" s="1018"/>
      <x:c r="Q147" s="1018"/>
      <x:c r="R147" s="1018"/>
      <x:c r="S147" s="1018"/>
      <x:c r="T147" s="1018"/>
      <x:c r="U147" s="1018"/>
      <x:c r="V147" s="1018"/>
      <x:c r="W147" s="1018"/>
      <x:c r="X147" s="1018"/>
      <x:c r="Y147" s="1018"/>
      <x:c r="Z147" s="1018"/>
      <x:c r="AA147" s="1018"/>
      <x:c r="AB147" s="1018"/>
      <x:c r="AC147" s="1018"/>
      <x:c r="AD147" s="1018"/>
      <x:c r="AE147" s="1018"/>
      <x:c r="AF147" s="1018"/>
      <x:c r="AG147" s="1018"/>
      <x:c r="AH147" s="1018"/>
      <x:c r="AI147" s="1018"/>
      <x:c r="AJ147" s="1018"/>
      <x:c r="AK147" s="1018"/>
      <x:c r="AL147" s="1018"/>
      <x:c r="AM147" s="1018"/>
      <x:c r="AN147" s="1018"/>
      <x:c r="AO147" s="1018"/>
      <x:c r="AP147" s="1018"/>
      <x:c r="AQ147" s="1018"/>
      <x:c r="AR147" s="1018"/>
      <x:c r="AS147" s="1018"/>
      <x:c r="AT147" s="1018"/>
      <x:c r="AU147" s="1018"/>
      <x:c r="AV147" s="1154"/>
      <x:c r="AW147" s="1154"/>
    </x:row>
    <x:row r="148">
      <x:c r="A148" s="937"/>
      <x:c r="B148" s="937"/>
      <x:c r="C148" s="937"/>
      <x:c r="D148" s="988"/>
      <x:c r="E148" s="988"/>
      <x:c r="F148" s="988"/>
      <x:c r="G148" s="1018">
        <x:v>3</x:v>
      </x:c>
      <x:c r="H148" s="1018"/>
      <x:c r="I148" s="1018"/>
      <x:c r="J148" s="1018"/>
      <x:c r="K148" s="1018"/>
      <x:c r="L148" s="1018"/>
      <x:c r="M148" s="1018"/>
      <x:c r="N148" s="1018"/>
      <x:c r="O148" s="1018"/>
      <x:c r="P148" s="1018"/>
      <x:c r="Q148" s="1018"/>
      <x:c r="R148" s="1018"/>
      <x:c r="S148" s="1018"/>
      <x:c r="T148" s="1018"/>
      <x:c r="U148" s="1018"/>
      <x:c r="V148" s="1018"/>
      <x:c r="W148" s="1018"/>
      <x:c r="X148" s="1018"/>
      <x:c r="Y148" s="1018"/>
      <x:c r="Z148" s="1018"/>
      <x:c r="AA148" s="1018"/>
      <x:c r="AB148" s="1018"/>
      <x:c r="AC148" s="1018"/>
      <x:c r="AD148" s="1018"/>
      <x:c r="AE148" s="1018"/>
      <x:c r="AF148" s="1018"/>
      <x:c r="AG148" s="1018"/>
      <x:c r="AH148" s="1018"/>
      <x:c r="AI148" s="1018"/>
      <x:c r="AJ148" s="1018"/>
      <x:c r="AK148" s="1018"/>
      <x:c r="AL148" s="1018"/>
      <x:c r="AM148" s="1018"/>
      <x:c r="AN148" s="1018"/>
      <x:c r="AO148" s="1018"/>
      <x:c r="AP148" s="1018"/>
      <x:c r="AQ148" s="1018"/>
      <x:c r="AR148" s="1018"/>
      <x:c r="AS148" s="1018"/>
      <x:c r="AT148" s="1018"/>
      <x:c r="AU148" s="1018"/>
      <x:c r="AV148" s="1154"/>
      <x:c r="AW148" s="1154"/>
    </x:row>
    <x:row r="149">
      <x:c r="A149" s="937"/>
      <x:c r="B149" s="937"/>
      <x:c r="C149" s="937"/>
      <x:c r="D149" s="988"/>
      <x:c r="E149" s="988"/>
      <x:c r="F149" s="988"/>
      <x:c r="G149" s="1018">
        <x:v>4</x:v>
      </x:c>
      <x:c r="H149" s="1018"/>
      <x:c r="I149" s="1018"/>
      <x:c r="J149" s="1018"/>
      <x:c r="K149" s="1018"/>
      <x:c r="L149" s="1018"/>
      <x:c r="M149" s="1018"/>
      <x:c r="N149" s="1018"/>
      <x:c r="O149" s="1018"/>
      <x:c r="P149" s="1018"/>
      <x:c r="Q149" s="1018"/>
      <x:c r="R149" s="1018"/>
      <x:c r="S149" s="1018"/>
      <x:c r="T149" s="1018"/>
      <x:c r="U149" s="1018"/>
      <x:c r="V149" s="1018"/>
      <x:c r="W149" s="1018"/>
      <x:c r="X149" s="1018"/>
      <x:c r="Y149" s="1018"/>
      <x:c r="Z149" s="1018"/>
      <x:c r="AA149" s="1018"/>
      <x:c r="AB149" s="1018"/>
      <x:c r="AC149" s="1018"/>
      <x:c r="AD149" s="1018"/>
      <x:c r="AE149" s="1018"/>
      <x:c r="AF149" s="1018"/>
      <x:c r="AG149" s="1018"/>
      <x:c r="AH149" s="1018"/>
      <x:c r="AI149" s="1018"/>
      <x:c r="AJ149" s="1018"/>
      <x:c r="AK149" s="1018"/>
      <x:c r="AL149" s="1018"/>
      <x:c r="AM149" s="1018"/>
      <x:c r="AN149" s="1018"/>
      <x:c r="AO149" s="1018"/>
      <x:c r="AP149" s="1018"/>
      <x:c r="AQ149" s="1018"/>
      <x:c r="AR149" s="1018"/>
      <x:c r="AS149" s="1018"/>
      <x:c r="AT149" s="1018"/>
      <x:c r="AU149" s="1018"/>
      <x:c r="AV149" s="1154"/>
      <x:c r="AW149" s="1154"/>
    </x:row>
    <x:row r="150">
      <x:c r="A150" s="937"/>
      <x:c r="B150" s="937"/>
      <x:c r="C150" s="937"/>
      <x:c r="D150" s="988"/>
      <x:c r="E150" s="988"/>
      <x:c r="F150" s="988"/>
      <x:c r="G150" s="1018">
        <x:v>5</x:v>
      </x:c>
      <x:c r="H150" s="1018"/>
      <x:c r="I150" s="1018"/>
      <x:c r="J150" s="1018"/>
      <x:c r="K150" s="1018"/>
      <x:c r="L150" s="1018"/>
      <x:c r="M150" s="1018"/>
      <x:c r="N150" s="1018"/>
      <x:c r="O150" s="1018"/>
      <x:c r="P150" s="1018"/>
      <x:c r="Q150" s="1018"/>
      <x:c r="R150" s="1018"/>
      <x:c r="S150" s="1018"/>
      <x:c r="T150" s="1018"/>
      <x:c r="U150" s="1018"/>
      <x:c r="V150" s="1018"/>
      <x:c r="W150" s="1018"/>
      <x:c r="X150" s="1018"/>
      <x:c r="Y150" s="1018"/>
      <x:c r="Z150" s="1018"/>
      <x:c r="AA150" s="1018"/>
      <x:c r="AB150" s="1018"/>
      <x:c r="AC150" s="1018"/>
      <x:c r="AD150" s="1018"/>
      <x:c r="AE150" s="1018"/>
      <x:c r="AF150" s="1018"/>
      <x:c r="AG150" s="1018"/>
      <x:c r="AH150" s="1018"/>
      <x:c r="AI150" s="1018"/>
      <x:c r="AJ150" s="1018"/>
      <x:c r="AK150" s="1018"/>
      <x:c r="AL150" s="1018"/>
      <x:c r="AM150" s="1018"/>
      <x:c r="AN150" s="1018"/>
      <x:c r="AO150" s="1018"/>
      <x:c r="AP150" s="1018"/>
      <x:c r="AQ150" s="1018"/>
      <x:c r="AR150" s="1018"/>
      <x:c r="AS150" s="1018"/>
      <x:c r="AT150" s="1018"/>
      <x:c r="AU150" s="1018"/>
      <x:c r="AV150" s="1154"/>
      <x:c r="AW150" s="1154"/>
    </x:row>
    <x:row r="151">
      <x:c r="A151" s="937"/>
      <x:c r="B151" s="937"/>
      <x:c r="C151" s="937"/>
      <x:c r="D151" s="988"/>
      <x:c r="E151" s="988"/>
      <x:c r="F151" s="988"/>
      <x:c r="G151" s="1018">
        <x:v>6</x:v>
      </x:c>
      <x:c r="H151" s="1018"/>
      <x:c r="I151" s="1018"/>
      <x:c r="J151" s="1018"/>
      <x:c r="K151" s="1018"/>
      <x:c r="L151" s="1018"/>
      <x:c r="M151" s="1018"/>
      <x:c r="N151" s="1018"/>
      <x:c r="O151" s="1018"/>
      <x:c r="P151" s="1018"/>
      <x:c r="Q151" s="1018"/>
      <x:c r="R151" s="1018"/>
      <x:c r="S151" s="1018"/>
      <x:c r="T151" s="1018"/>
      <x:c r="U151" s="1018"/>
      <x:c r="V151" s="1018"/>
      <x:c r="W151" s="1018"/>
      <x:c r="X151" s="1018"/>
      <x:c r="Y151" s="1018"/>
      <x:c r="Z151" s="1018"/>
      <x:c r="AA151" s="1018"/>
      <x:c r="AB151" s="1018"/>
      <x:c r="AC151" s="1018"/>
      <x:c r="AD151" s="1018"/>
      <x:c r="AE151" s="1018"/>
      <x:c r="AF151" s="1018"/>
      <x:c r="AG151" s="1018"/>
      <x:c r="AH151" s="1018"/>
      <x:c r="AI151" s="1018"/>
      <x:c r="AJ151" s="1018"/>
      <x:c r="AK151" s="1018"/>
      <x:c r="AL151" s="1018"/>
      <x:c r="AM151" s="1018"/>
      <x:c r="AN151" s="1018"/>
      <x:c r="AO151" s="1018"/>
      <x:c r="AP151" s="1018"/>
      <x:c r="AQ151" s="1018"/>
      <x:c r="AR151" s="1018"/>
      <x:c r="AS151" s="1018"/>
      <x:c r="AT151" s="1018"/>
      <x:c r="AU151" s="1018"/>
      <x:c r="AV151" s="1154"/>
      <x:c r="AW151" s="1154"/>
    </x:row>
    <x:row r="152">
      <x:c r="A152" s="937"/>
      <x:c r="B152" s="937"/>
      <x:c r="C152" s="937"/>
      <x:c r="D152" s="988"/>
      <x:c r="E152" s="988"/>
      <x:c r="F152" s="988"/>
      <x:c r="G152" s="1018">
        <x:v>7</x:v>
      </x:c>
      <x:c r="H152" s="1018"/>
      <x:c r="I152" s="1018"/>
      <x:c r="J152" s="1018"/>
      <x:c r="K152" s="1018"/>
      <x:c r="L152" s="1018"/>
      <x:c r="M152" s="1018"/>
      <x:c r="N152" s="1018"/>
      <x:c r="O152" s="1018"/>
      <x:c r="P152" s="1018"/>
      <x:c r="Q152" s="1018"/>
      <x:c r="R152" s="1018"/>
      <x:c r="S152" s="1018"/>
      <x:c r="T152" s="1018"/>
      <x:c r="U152" s="1018"/>
      <x:c r="V152" s="1018"/>
      <x:c r="W152" s="1018"/>
      <x:c r="X152" s="1018"/>
      <x:c r="Y152" s="1018"/>
      <x:c r="Z152" s="1018"/>
      <x:c r="AA152" s="1018"/>
      <x:c r="AB152" s="1018"/>
      <x:c r="AC152" s="1018"/>
      <x:c r="AD152" s="1018"/>
      <x:c r="AE152" s="1018"/>
      <x:c r="AF152" s="1018"/>
      <x:c r="AG152" s="1018"/>
      <x:c r="AH152" s="1018"/>
      <x:c r="AI152" s="1018"/>
      <x:c r="AJ152" s="1018"/>
      <x:c r="AK152" s="1018"/>
      <x:c r="AL152" s="1018"/>
      <x:c r="AM152" s="1018"/>
      <x:c r="AN152" s="1018"/>
      <x:c r="AO152" s="1018"/>
      <x:c r="AP152" s="1018"/>
      <x:c r="AQ152" s="1018"/>
      <x:c r="AR152" s="1018"/>
      <x:c r="AS152" s="1018"/>
      <x:c r="AT152" s="1018"/>
      <x:c r="AU152" s="1018"/>
      <x:c r="AV152" s="1154"/>
      <x:c r="AW152" s="1154"/>
    </x:row>
    <x:row r="153">
      <x:c r="A153" s="937"/>
      <x:c r="B153" s="937"/>
      <x:c r="C153" s="937"/>
      <x:c r="D153" s="988"/>
      <x:c r="E153" s="988"/>
      <x:c r="F153" s="988"/>
      <x:c r="G153" s="1018">
        <x:v>8</x:v>
      </x:c>
      <x:c r="H153" s="1018"/>
      <x:c r="I153" s="1018"/>
      <x:c r="J153" s="1018"/>
      <x:c r="K153" s="1018"/>
      <x:c r="L153" s="1018"/>
      <x:c r="M153" s="1018"/>
      <x:c r="N153" s="1018"/>
      <x:c r="O153" s="1018"/>
      <x:c r="P153" s="1018"/>
      <x:c r="Q153" s="1018"/>
      <x:c r="R153" s="1018"/>
      <x:c r="S153" s="1018"/>
      <x:c r="T153" s="1018"/>
      <x:c r="U153" s="1018"/>
      <x:c r="V153" s="1018"/>
      <x:c r="W153" s="1018"/>
      <x:c r="X153" s="1018"/>
      <x:c r="Y153" s="1018"/>
      <x:c r="Z153" s="1018"/>
      <x:c r="AA153" s="1018"/>
      <x:c r="AB153" s="1018"/>
      <x:c r="AC153" s="1018"/>
      <x:c r="AD153" s="1018"/>
      <x:c r="AE153" s="1018"/>
      <x:c r="AF153" s="1018"/>
      <x:c r="AG153" s="1018"/>
      <x:c r="AH153" s="1018"/>
      <x:c r="AI153" s="1018"/>
      <x:c r="AJ153" s="1018"/>
      <x:c r="AK153" s="1018"/>
      <x:c r="AL153" s="1018"/>
      <x:c r="AM153" s="1018"/>
      <x:c r="AN153" s="1018"/>
      <x:c r="AO153" s="1018"/>
      <x:c r="AP153" s="1018"/>
      <x:c r="AQ153" s="1018"/>
      <x:c r="AR153" s="1018"/>
      <x:c r="AS153" s="1018"/>
      <x:c r="AT153" s="1018"/>
      <x:c r="AU153" s="1018"/>
      <x:c r="AV153" s="1154"/>
      <x:c r="AW153" s="1154"/>
    </x:row>
    <x:row r="154">
      <x:c r="A154" s="937"/>
      <x:c r="B154" s="937"/>
      <x:c r="C154" s="937"/>
      <x:c r="D154" s="986"/>
      <x:c r="E154" s="986"/>
      <x:c r="F154" s="986"/>
      <x:c r="G154" s="1018">
        <x:v>1</x:v>
      </x:c>
      <x:c r="H154" s="1018"/>
      <x:c r="I154" s="1018"/>
      <x:c r="J154" s="1018"/>
      <x:c r="K154" s="1018"/>
      <x:c r="L154" s="1018"/>
      <x:c r="M154" s="1018"/>
      <x:c r="N154" s="1018"/>
      <x:c r="O154" s="1018"/>
      <x:c r="P154" s="1018"/>
      <x:c r="Q154" s="1018"/>
      <x:c r="R154" s="1018"/>
      <x:c r="S154" s="1018"/>
      <x:c r="T154" s="1018"/>
      <x:c r="U154" s="1018"/>
      <x:c r="V154" s="1018"/>
      <x:c r="W154" s="1018"/>
      <x:c r="X154" s="1018"/>
      <x:c r="Y154" s="1018"/>
      <x:c r="Z154" s="1018"/>
      <x:c r="AA154" s="1018"/>
      <x:c r="AB154" s="1018"/>
      <x:c r="AC154" s="1018"/>
      <x:c r="AD154" s="1018"/>
      <x:c r="AE154" s="1018"/>
      <x:c r="AF154" s="1018"/>
      <x:c r="AG154" s="1018"/>
      <x:c r="AH154" s="1018"/>
      <x:c r="AI154" s="1018"/>
      <x:c r="AJ154" s="1018"/>
      <x:c r="AK154" s="1018"/>
      <x:c r="AL154" s="1018"/>
      <x:c r="AM154" s="1018"/>
      <x:c r="AN154" s="1018"/>
      <x:c r="AO154" s="1018"/>
      <x:c r="AP154" s="1018"/>
      <x:c r="AQ154" s="1018"/>
      <x:c r="AR154" s="1018"/>
      <x:c r="AS154" s="1018"/>
      <x:c r="AT154" s="1018"/>
      <x:c r="AU154" s="1018"/>
      <x:c r="AV154" s="1565"/>
      <x:c r="AW154" s="1565"/>
    </x:row>
    <x:row r="155">
      <x:c r="A155" s="937"/>
      <x:c r="B155" s="937"/>
      <x:c r="C155" s="937"/>
      <x:c r="D155" s="988"/>
      <x:c r="E155" s="988"/>
      <x:c r="F155" s="988"/>
      <x:c r="G155" s="1018">
        <x:v>2</x:v>
      </x:c>
      <x:c r="H155" s="1018"/>
      <x:c r="I155" s="1018"/>
      <x:c r="J155" s="1018"/>
      <x:c r="K155" s="1018"/>
      <x:c r="L155" s="1018"/>
      <x:c r="M155" s="1018"/>
      <x:c r="N155" s="1018"/>
      <x:c r="O155" s="1018"/>
      <x:c r="P155" s="1018"/>
      <x:c r="Q155" s="1018"/>
      <x:c r="R155" s="1018"/>
      <x:c r="S155" s="1018"/>
      <x:c r="T155" s="1018"/>
      <x:c r="U155" s="1018"/>
      <x:c r="V155" s="1018"/>
      <x:c r="W155" s="1018"/>
      <x:c r="X155" s="1018"/>
      <x:c r="Y155" s="1018"/>
      <x:c r="Z155" s="1018"/>
      <x:c r="AA155" s="1018"/>
      <x:c r="AB155" s="1018"/>
      <x:c r="AC155" s="1018"/>
      <x:c r="AD155" s="1018"/>
      <x:c r="AE155" s="1018"/>
      <x:c r="AF155" s="1018"/>
      <x:c r="AG155" s="1018"/>
      <x:c r="AH155" s="1018"/>
      <x:c r="AI155" s="1018"/>
      <x:c r="AJ155" s="1018"/>
      <x:c r="AK155" s="1018"/>
      <x:c r="AL155" s="1018"/>
      <x:c r="AM155" s="1018"/>
      <x:c r="AN155" s="1018"/>
      <x:c r="AO155" s="1018"/>
      <x:c r="AP155" s="1018"/>
      <x:c r="AQ155" s="1018"/>
      <x:c r="AR155" s="1018"/>
      <x:c r="AS155" s="1018"/>
      <x:c r="AT155" s="1018"/>
      <x:c r="AU155" s="1018"/>
      <x:c r="AV155" s="1154"/>
      <x:c r="AW155" s="1154"/>
    </x:row>
    <x:row r="156">
      <x:c r="A156" s="937"/>
      <x:c r="B156" s="937"/>
      <x:c r="C156" s="937"/>
      <x:c r="D156" s="988"/>
      <x:c r="E156" s="988"/>
      <x:c r="F156" s="988"/>
      <x:c r="G156" s="1018">
        <x:v>3</x:v>
      </x:c>
      <x:c r="H156" s="1018"/>
      <x:c r="I156" s="1018"/>
      <x:c r="J156" s="1018"/>
      <x:c r="K156" s="1018"/>
      <x:c r="L156" s="1018"/>
      <x:c r="M156" s="1018"/>
      <x:c r="N156" s="1018"/>
      <x:c r="O156" s="1018"/>
      <x:c r="P156" s="1018"/>
      <x:c r="Q156" s="1018"/>
      <x:c r="R156" s="1018"/>
      <x:c r="S156" s="1018"/>
      <x:c r="T156" s="1018"/>
      <x:c r="U156" s="1018"/>
      <x:c r="V156" s="1018"/>
      <x:c r="W156" s="1018"/>
      <x:c r="X156" s="1018"/>
      <x:c r="Y156" s="1018"/>
      <x:c r="Z156" s="1018"/>
      <x:c r="AA156" s="1018"/>
      <x:c r="AB156" s="1018"/>
      <x:c r="AC156" s="1018"/>
      <x:c r="AD156" s="1018"/>
      <x:c r="AE156" s="1018"/>
      <x:c r="AF156" s="1018"/>
      <x:c r="AG156" s="1018"/>
      <x:c r="AH156" s="1018"/>
      <x:c r="AI156" s="1018"/>
      <x:c r="AJ156" s="1018"/>
      <x:c r="AK156" s="1018"/>
      <x:c r="AL156" s="1018"/>
      <x:c r="AM156" s="1018"/>
      <x:c r="AN156" s="1018"/>
      <x:c r="AO156" s="1018"/>
      <x:c r="AP156" s="1018"/>
      <x:c r="AQ156" s="1018"/>
      <x:c r="AR156" s="1018"/>
      <x:c r="AS156" s="1018"/>
      <x:c r="AT156" s="1018"/>
      <x:c r="AU156" s="1018"/>
      <x:c r="AV156" s="1154"/>
      <x:c r="AW156" s="1154"/>
    </x:row>
    <x:row r="157">
      <x:c r="A157" s="937"/>
      <x:c r="B157" s="937"/>
      <x:c r="C157" s="937"/>
      <x:c r="D157" s="988"/>
      <x:c r="E157" s="988"/>
      <x:c r="F157" s="988"/>
      <x:c r="G157" s="1018">
        <x:v>4</x:v>
      </x:c>
      <x:c r="H157" s="1018"/>
      <x:c r="I157" s="1018"/>
      <x:c r="J157" s="1018"/>
      <x:c r="K157" s="1018"/>
      <x:c r="L157" s="1018"/>
      <x:c r="M157" s="1018"/>
      <x:c r="N157" s="1018"/>
      <x:c r="O157" s="1018"/>
      <x:c r="P157" s="1018"/>
      <x:c r="Q157" s="1018"/>
      <x:c r="R157" s="1018"/>
      <x:c r="S157" s="1018"/>
      <x:c r="T157" s="1018"/>
      <x:c r="U157" s="1018"/>
      <x:c r="V157" s="1018"/>
      <x:c r="W157" s="1018"/>
      <x:c r="X157" s="1018"/>
      <x:c r="Y157" s="1018"/>
      <x:c r="Z157" s="1018"/>
      <x:c r="AA157" s="1018"/>
      <x:c r="AB157" s="1018"/>
      <x:c r="AC157" s="1018"/>
      <x:c r="AD157" s="1018"/>
      <x:c r="AE157" s="1018"/>
      <x:c r="AF157" s="1018"/>
      <x:c r="AG157" s="1018"/>
      <x:c r="AH157" s="1018"/>
      <x:c r="AI157" s="1018"/>
      <x:c r="AJ157" s="1018"/>
      <x:c r="AK157" s="1018"/>
      <x:c r="AL157" s="1018"/>
      <x:c r="AM157" s="1018"/>
      <x:c r="AN157" s="1018"/>
      <x:c r="AO157" s="1018"/>
      <x:c r="AP157" s="1018"/>
      <x:c r="AQ157" s="1018"/>
      <x:c r="AR157" s="1018"/>
      <x:c r="AS157" s="1018"/>
      <x:c r="AT157" s="1018"/>
      <x:c r="AU157" s="1018"/>
      <x:c r="AV157" s="1154"/>
      <x:c r="AW157" s="1154"/>
    </x:row>
    <x:row r="158">
      <x:c r="A158" s="937"/>
      <x:c r="B158" s="937"/>
      <x:c r="C158" s="937"/>
      <x:c r="D158" s="988"/>
      <x:c r="E158" s="988"/>
      <x:c r="F158" s="988"/>
      <x:c r="G158" s="1018">
        <x:v>5</x:v>
      </x:c>
      <x:c r="H158" s="1018"/>
      <x:c r="I158" s="1018"/>
      <x:c r="J158" s="1018"/>
      <x:c r="K158" s="1018"/>
      <x:c r="L158" s="1018"/>
      <x:c r="M158" s="1018"/>
      <x:c r="N158" s="1018"/>
      <x:c r="O158" s="1018"/>
      <x:c r="P158" s="1018"/>
      <x:c r="Q158" s="1018"/>
      <x:c r="R158" s="1018"/>
      <x:c r="S158" s="1018"/>
      <x:c r="T158" s="1018"/>
      <x:c r="U158" s="1018"/>
      <x:c r="V158" s="1018"/>
      <x:c r="W158" s="1018"/>
      <x:c r="X158" s="1018"/>
      <x:c r="Y158" s="1018"/>
      <x:c r="Z158" s="1018"/>
      <x:c r="AA158" s="1018"/>
      <x:c r="AB158" s="1018"/>
      <x:c r="AC158" s="1018"/>
      <x:c r="AD158" s="1018"/>
      <x:c r="AE158" s="1018"/>
      <x:c r="AF158" s="1018"/>
      <x:c r="AG158" s="1018"/>
      <x:c r="AH158" s="1018"/>
      <x:c r="AI158" s="1018"/>
      <x:c r="AJ158" s="1018"/>
      <x:c r="AK158" s="1018"/>
      <x:c r="AL158" s="1018"/>
      <x:c r="AM158" s="1018"/>
      <x:c r="AN158" s="1018"/>
      <x:c r="AO158" s="1018"/>
      <x:c r="AP158" s="1018"/>
      <x:c r="AQ158" s="1018"/>
      <x:c r="AR158" s="1018"/>
      <x:c r="AS158" s="1018"/>
      <x:c r="AT158" s="1018"/>
      <x:c r="AU158" s="1018"/>
      <x:c r="AV158" s="1154"/>
      <x:c r="AW158" s="1154"/>
    </x:row>
    <x:row r="159">
      <x:c r="A159" s="937"/>
      <x:c r="B159" s="937"/>
      <x:c r="C159" s="937"/>
      <x:c r="D159" s="988"/>
      <x:c r="E159" s="988"/>
      <x:c r="F159" s="988"/>
      <x:c r="G159" s="1018">
        <x:v>6</x:v>
      </x:c>
      <x:c r="H159" s="1018"/>
      <x:c r="I159" s="1018"/>
      <x:c r="J159" s="1018"/>
      <x:c r="K159" s="1018"/>
      <x:c r="L159" s="1018"/>
      <x:c r="M159" s="1018"/>
      <x:c r="N159" s="1018"/>
      <x:c r="O159" s="1018"/>
      <x:c r="P159" s="1018"/>
      <x:c r="Q159" s="1018"/>
      <x:c r="R159" s="1018"/>
      <x:c r="S159" s="1018"/>
      <x:c r="T159" s="1018"/>
      <x:c r="U159" s="1018"/>
      <x:c r="V159" s="1018"/>
      <x:c r="W159" s="1018"/>
      <x:c r="X159" s="1018"/>
      <x:c r="Y159" s="1018"/>
      <x:c r="Z159" s="1018"/>
      <x:c r="AA159" s="1018"/>
      <x:c r="AB159" s="1018"/>
      <x:c r="AC159" s="1018"/>
      <x:c r="AD159" s="1018"/>
      <x:c r="AE159" s="1018"/>
      <x:c r="AF159" s="1018"/>
      <x:c r="AG159" s="1018"/>
      <x:c r="AH159" s="1018"/>
      <x:c r="AI159" s="1018"/>
      <x:c r="AJ159" s="1018"/>
      <x:c r="AK159" s="1018"/>
      <x:c r="AL159" s="1018"/>
      <x:c r="AM159" s="1018"/>
      <x:c r="AN159" s="1018"/>
      <x:c r="AO159" s="1018"/>
      <x:c r="AP159" s="1018"/>
      <x:c r="AQ159" s="1018"/>
      <x:c r="AR159" s="1018"/>
      <x:c r="AS159" s="1018"/>
      <x:c r="AT159" s="1018"/>
      <x:c r="AU159" s="1018"/>
      <x:c r="AV159" s="1154"/>
      <x:c r="AW159" s="1154"/>
    </x:row>
    <x:row r="160">
      <x:c r="A160" s="937"/>
      <x:c r="B160" s="937"/>
      <x:c r="C160" s="937"/>
      <x:c r="D160" s="988"/>
      <x:c r="E160" s="988"/>
      <x:c r="F160" s="988"/>
      <x:c r="G160" s="1018">
        <x:v>7</x:v>
      </x:c>
      <x:c r="H160" s="1018"/>
      <x:c r="I160" s="1018"/>
      <x:c r="J160" s="1018"/>
      <x:c r="K160" s="1018"/>
      <x:c r="L160" s="1018"/>
      <x:c r="M160" s="1018"/>
      <x:c r="N160" s="1018"/>
      <x:c r="O160" s="1018"/>
      <x:c r="P160" s="1018"/>
      <x:c r="Q160" s="1018"/>
      <x:c r="R160" s="1018"/>
      <x:c r="S160" s="1018"/>
      <x:c r="T160" s="1018"/>
      <x:c r="U160" s="1018"/>
      <x:c r="V160" s="1018"/>
      <x:c r="W160" s="1018"/>
      <x:c r="X160" s="1018"/>
      <x:c r="Y160" s="1018"/>
      <x:c r="Z160" s="1018"/>
      <x:c r="AA160" s="1018"/>
      <x:c r="AB160" s="1018"/>
      <x:c r="AC160" s="1018"/>
      <x:c r="AD160" s="1018"/>
      <x:c r="AE160" s="1018"/>
      <x:c r="AF160" s="1018"/>
      <x:c r="AG160" s="1018"/>
      <x:c r="AH160" s="1018"/>
      <x:c r="AI160" s="1018"/>
      <x:c r="AJ160" s="1018"/>
      <x:c r="AK160" s="1018"/>
      <x:c r="AL160" s="1018"/>
      <x:c r="AM160" s="1018"/>
      <x:c r="AN160" s="1018"/>
      <x:c r="AO160" s="1018"/>
      <x:c r="AP160" s="1018"/>
      <x:c r="AQ160" s="1018"/>
      <x:c r="AR160" s="1018"/>
      <x:c r="AS160" s="1018"/>
      <x:c r="AT160" s="1018"/>
      <x:c r="AU160" s="1018"/>
      <x:c r="AV160" s="1154"/>
      <x:c r="AW160" s="1154"/>
    </x:row>
    <x:row r="161">
      <x:c r="A161" s="937"/>
      <x:c r="B161" s="937"/>
      <x:c r="C161" s="937"/>
      <x:c r="D161" s="988"/>
      <x:c r="E161" s="988"/>
      <x:c r="F161" s="988"/>
      <x:c r="G161" s="1018">
        <x:v>8</x:v>
      </x:c>
      <x:c r="H161" s="1018"/>
      <x:c r="I161" s="1018"/>
      <x:c r="J161" s="1018"/>
      <x:c r="K161" s="1018"/>
      <x:c r="L161" s="1018"/>
      <x:c r="M161" s="1018"/>
      <x:c r="N161" s="1018"/>
      <x:c r="O161" s="1018"/>
      <x:c r="P161" s="1018"/>
      <x:c r="Q161" s="1018"/>
      <x:c r="R161" s="1018"/>
      <x:c r="S161" s="1018"/>
      <x:c r="T161" s="1018"/>
      <x:c r="U161" s="1018"/>
      <x:c r="V161" s="1018"/>
      <x:c r="W161" s="1018"/>
      <x:c r="X161" s="1018"/>
      <x:c r="Y161" s="1018"/>
      <x:c r="Z161" s="1018"/>
      <x:c r="AA161" s="1018"/>
      <x:c r="AB161" s="1018"/>
      <x:c r="AC161" s="1018"/>
      <x:c r="AD161" s="1018"/>
      <x:c r="AE161" s="1018"/>
      <x:c r="AF161" s="1018"/>
      <x:c r="AG161" s="1018"/>
      <x:c r="AH161" s="1018"/>
      <x:c r="AI161" s="1018"/>
      <x:c r="AJ161" s="1018"/>
      <x:c r="AK161" s="1018"/>
      <x:c r="AL161" s="1018"/>
      <x:c r="AM161" s="1018"/>
      <x:c r="AN161" s="1018"/>
      <x:c r="AO161" s="1018"/>
      <x:c r="AP161" s="1018"/>
      <x:c r="AQ161" s="1018"/>
      <x:c r="AR161" s="1018"/>
      <x:c r="AS161" s="1018"/>
      <x:c r="AT161" s="1018"/>
      <x:c r="AU161" s="1018"/>
      <x:c r="AV161" s="1154"/>
      <x:c r="AW161" s="1154"/>
    </x:row>
    <x:row r="162">
      <x:c r="A162" s="937"/>
      <x:c r="B162" s="937"/>
      <x:c r="C162" s="937"/>
      <x:c r="D162" s="986"/>
      <x:c r="E162" s="986"/>
      <x:c r="F162" s="986"/>
      <x:c r="G162" s="1018">
        <x:v>1</x:v>
      </x:c>
      <x:c r="H162" s="1018"/>
      <x:c r="I162" s="1018"/>
      <x:c r="J162" s="1018"/>
      <x:c r="K162" s="1018"/>
      <x:c r="L162" s="1018"/>
      <x:c r="M162" s="1018"/>
      <x:c r="N162" s="1018"/>
      <x:c r="O162" s="1018"/>
      <x:c r="P162" s="1018"/>
      <x:c r="Q162" s="1018"/>
      <x:c r="R162" s="1018"/>
      <x:c r="S162" s="1018"/>
      <x:c r="T162" s="1018"/>
      <x:c r="U162" s="1018"/>
      <x:c r="V162" s="1018"/>
      <x:c r="W162" s="1018"/>
      <x:c r="X162" s="1018"/>
      <x:c r="Y162" s="1018"/>
      <x:c r="Z162" s="1018"/>
      <x:c r="AA162" s="1018"/>
      <x:c r="AB162" s="1018"/>
      <x:c r="AC162" s="1018"/>
      <x:c r="AD162" s="1018"/>
      <x:c r="AE162" s="1018"/>
      <x:c r="AF162" s="1018"/>
      <x:c r="AG162" s="1018"/>
      <x:c r="AH162" s="1018"/>
      <x:c r="AI162" s="1018"/>
      <x:c r="AJ162" s="1018"/>
      <x:c r="AK162" s="1018"/>
      <x:c r="AL162" s="1018"/>
      <x:c r="AM162" s="1018"/>
      <x:c r="AN162" s="1018"/>
      <x:c r="AO162" s="1018"/>
      <x:c r="AP162" s="1018"/>
      <x:c r="AQ162" s="1018"/>
      <x:c r="AR162" s="1018"/>
      <x:c r="AS162" s="1018"/>
      <x:c r="AT162" s="1018"/>
      <x:c r="AU162" s="1018"/>
      <x:c r="AV162" s="1565"/>
      <x:c r="AW162" s="1565"/>
    </x:row>
    <x:row r="163">
      <x:c r="A163" s="937"/>
      <x:c r="B163" s="937"/>
      <x:c r="C163" s="937"/>
      <x:c r="D163" s="988"/>
      <x:c r="E163" s="988"/>
      <x:c r="F163" s="988"/>
      <x:c r="G163" s="1018">
        <x:v>2</x:v>
      </x:c>
      <x:c r="H163" s="1018"/>
      <x:c r="I163" s="1018"/>
      <x:c r="J163" s="1018"/>
      <x:c r="K163" s="1018"/>
      <x:c r="L163" s="1018"/>
      <x:c r="M163" s="1018"/>
      <x:c r="N163" s="1018"/>
      <x:c r="O163" s="1018"/>
      <x:c r="P163" s="1018"/>
      <x:c r="Q163" s="1018"/>
      <x:c r="R163" s="1018"/>
      <x:c r="S163" s="1018"/>
      <x:c r="T163" s="1018"/>
      <x:c r="U163" s="1018"/>
      <x:c r="V163" s="1018"/>
      <x:c r="W163" s="1018"/>
      <x:c r="X163" s="1018"/>
      <x:c r="Y163" s="1018"/>
      <x:c r="Z163" s="1018"/>
      <x:c r="AA163" s="1018"/>
      <x:c r="AB163" s="1018"/>
      <x:c r="AC163" s="1018"/>
      <x:c r="AD163" s="1018"/>
      <x:c r="AE163" s="1018"/>
      <x:c r="AF163" s="1018"/>
      <x:c r="AG163" s="1018"/>
      <x:c r="AH163" s="1018"/>
      <x:c r="AI163" s="1018"/>
      <x:c r="AJ163" s="1018"/>
      <x:c r="AK163" s="1018"/>
      <x:c r="AL163" s="1018"/>
      <x:c r="AM163" s="1018"/>
      <x:c r="AN163" s="1018"/>
      <x:c r="AO163" s="1018"/>
      <x:c r="AP163" s="1018"/>
      <x:c r="AQ163" s="1018"/>
      <x:c r="AR163" s="1018"/>
      <x:c r="AS163" s="1018"/>
      <x:c r="AT163" s="1018"/>
      <x:c r="AU163" s="1018"/>
      <x:c r="AV163" s="1154"/>
      <x:c r="AW163" s="1154"/>
    </x:row>
    <x:row r="164">
      <x:c r="A164" s="937"/>
      <x:c r="B164" s="937"/>
      <x:c r="C164" s="937"/>
      <x:c r="D164" s="988"/>
      <x:c r="E164" s="988"/>
      <x:c r="F164" s="988"/>
      <x:c r="G164" s="1018">
        <x:v>3</x:v>
      </x:c>
      <x:c r="H164" s="1018"/>
      <x:c r="I164" s="1018"/>
      <x:c r="J164" s="1018"/>
      <x:c r="K164" s="1018"/>
      <x:c r="L164" s="1018"/>
      <x:c r="M164" s="1018"/>
      <x:c r="N164" s="1018"/>
      <x:c r="O164" s="1018"/>
      <x:c r="P164" s="1018"/>
      <x:c r="Q164" s="1018"/>
      <x:c r="R164" s="1018"/>
      <x:c r="S164" s="1018"/>
      <x:c r="T164" s="1018"/>
      <x:c r="U164" s="1018"/>
      <x:c r="V164" s="1018"/>
      <x:c r="W164" s="1018"/>
      <x:c r="X164" s="1018"/>
      <x:c r="Y164" s="1018"/>
      <x:c r="Z164" s="1018"/>
      <x:c r="AA164" s="1018"/>
      <x:c r="AB164" s="1018"/>
      <x:c r="AC164" s="1018"/>
      <x:c r="AD164" s="1018"/>
      <x:c r="AE164" s="1018"/>
      <x:c r="AF164" s="1018"/>
      <x:c r="AG164" s="1018"/>
      <x:c r="AH164" s="1018"/>
      <x:c r="AI164" s="1018"/>
      <x:c r="AJ164" s="1018"/>
      <x:c r="AK164" s="1018"/>
      <x:c r="AL164" s="1018"/>
      <x:c r="AM164" s="1018"/>
      <x:c r="AN164" s="1018"/>
      <x:c r="AO164" s="1018"/>
      <x:c r="AP164" s="1018"/>
      <x:c r="AQ164" s="1018"/>
      <x:c r="AR164" s="1018"/>
      <x:c r="AS164" s="1018"/>
      <x:c r="AT164" s="1018"/>
      <x:c r="AU164" s="1018"/>
      <x:c r="AV164" s="1154"/>
      <x:c r="AW164" s="1154"/>
    </x:row>
    <x:row r="165">
      <x:c r="A165" s="937"/>
      <x:c r="B165" s="937"/>
      <x:c r="C165" s="937"/>
      <x:c r="D165" s="988"/>
      <x:c r="E165" s="988"/>
      <x:c r="F165" s="988"/>
      <x:c r="G165" s="1018">
        <x:v>4</x:v>
      </x:c>
      <x:c r="H165" s="1018"/>
      <x:c r="I165" s="1018"/>
      <x:c r="J165" s="1018"/>
      <x:c r="K165" s="1018"/>
      <x:c r="L165" s="1018"/>
      <x:c r="M165" s="1018"/>
      <x:c r="N165" s="1018"/>
      <x:c r="O165" s="1018"/>
      <x:c r="P165" s="1018"/>
      <x:c r="Q165" s="1018"/>
      <x:c r="R165" s="1018"/>
      <x:c r="S165" s="1018"/>
      <x:c r="T165" s="1018"/>
      <x:c r="U165" s="1018"/>
      <x:c r="V165" s="1018"/>
      <x:c r="W165" s="1018"/>
      <x:c r="X165" s="1018"/>
      <x:c r="Y165" s="1018"/>
      <x:c r="Z165" s="1018"/>
      <x:c r="AA165" s="1018"/>
      <x:c r="AB165" s="1018"/>
      <x:c r="AC165" s="1018"/>
      <x:c r="AD165" s="1018"/>
      <x:c r="AE165" s="1018"/>
      <x:c r="AF165" s="1018"/>
      <x:c r="AG165" s="1018"/>
      <x:c r="AH165" s="1018"/>
      <x:c r="AI165" s="1018"/>
      <x:c r="AJ165" s="1018"/>
      <x:c r="AK165" s="1018"/>
      <x:c r="AL165" s="1018"/>
      <x:c r="AM165" s="1018"/>
      <x:c r="AN165" s="1018"/>
      <x:c r="AO165" s="1018"/>
      <x:c r="AP165" s="1018"/>
      <x:c r="AQ165" s="1018"/>
      <x:c r="AR165" s="1018"/>
      <x:c r="AS165" s="1018"/>
      <x:c r="AT165" s="1018"/>
      <x:c r="AU165" s="1018"/>
      <x:c r="AV165" s="1154"/>
      <x:c r="AW165" s="1154"/>
    </x:row>
    <x:row r="166">
      <x:c r="A166" s="937"/>
      <x:c r="B166" s="937"/>
      <x:c r="C166" s="937"/>
      <x:c r="D166" s="988"/>
      <x:c r="E166" s="988"/>
      <x:c r="F166" s="988"/>
      <x:c r="G166" s="1018">
        <x:v>5</x:v>
      </x:c>
      <x:c r="H166" s="1018"/>
      <x:c r="I166" s="1018"/>
      <x:c r="J166" s="1018"/>
      <x:c r="K166" s="1018"/>
      <x:c r="L166" s="1018"/>
      <x:c r="M166" s="1018"/>
      <x:c r="N166" s="1018"/>
      <x:c r="O166" s="1018"/>
      <x:c r="P166" s="1018"/>
      <x:c r="Q166" s="1018"/>
      <x:c r="R166" s="1018"/>
      <x:c r="S166" s="1018"/>
      <x:c r="T166" s="1018"/>
      <x:c r="U166" s="1018"/>
      <x:c r="V166" s="1018"/>
      <x:c r="W166" s="1018"/>
      <x:c r="X166" s="1018"/>
      <x:c r="Y166" s="1018"/>
      <x:c r="Z166" s="1018"/>
      <x:c r="AA166" s="1018"/>
      <x:c r="AB166" s="1018"/>
      <x:c r="AC166" s="1018"/>
      <x:c r="AD166" s="1018"/>
      <x:c r="AE166" s="1018"/>
      <x:c r="AF166" s="1018"/>
      <x:c r="AG166" s="1018"/>
      <x:c r="AH166" s="1018"/>
      <x:c r="AI166" s="1018"/>
      <x:c r="AJ166" s="1018"/>
      <x:c r="AK166" s="1018"/>
      <x:c r="AL166" s="1018"/>
      <x:c r="AM166" s="1018"/>
      <x:c r="AN166" s="1018"/>
      <x:c r="AO166" s="1018"/>
      <x:c r="AP166" s="1018"/>
      <x:c r="AQ166" s="1018"/>
      <x:c r="AR166" s="1018"/>
      <x:c r="AS166" s="1018"/>
      <x:c r="AT166" s="1018"/>
      <x:c r="AU166" s="1018"/>
      <x:c r="AV166" s="1154"/>
      <x:c r="AW166" s="1154"/>
    </x:row>
    <x:row r="167">
      <x:c r="A167" s="937"/>
      <x:c r="B167" s="937"/>
      <x:c r="C167" s="937"/>
      <x:c r="D167" s="988"/>
      <x:c r="E167" s="988"/>
      <x:c r="F167" s="988"/>
      <x:c r="G167" s="1018">
        <x:v>6</x:v>
      </x:c>
      <x:c r="H167" s="1018"/>
      <x:c r="I167" s="1018"/>
      <x:c r="J167" s="1018"/>
      <x:c r="K167" s="1018"/>
      <x:c r="L167" s="1018"/>
      <x:c r="M167" s="1018"/>
      <x:c r="N167" s="1018"/>
      <x:c r="O167" s="1018"/>
      <x:c r="P167" s="1018"/>
      <x:c r="Q167" s="1018"/>
      <x:c r="R167" s="1018"/>
      <x:c r="S167" s="1018"/>
      <x:c r="T167" s="1018"/>
      <x:c r="U167" s="1018"/>
      <x:c r="V167" s="1018"/>
      <x:c r="W167" s="1018"/>
      <x:c r="X167" s="1018"/>
      <x:c r="Y167" s="1018"/>
      <x:c r="Z167" s="1018"/>
      <x:c r="AA167" s="1018"/>
      <x:c r="AB167" s="1018"/>
      <x:c r="AC167" s="1018"/>
      <x:c r="AD167" s="1018"/>
      <x:c r="AE167" s="1018"/>
      <x:c r="AF167" s="1018"/>
      <x:c r="AG167" s="1018"/>
      <x:c r="AH167" s="1018"/>
      <x:c r="AI167" s="1018"/>
      <x:c r="AJ167" s="1018"/>
      <x:c r="AK167" s="1018"/>
      <x:c r="AL167" s="1018"/>
      <x:c r="AM167" s="1018"/>
      <x:c r="AN167" s="1018"/>
      <x:c r="AO167" s="1018"/>
      <x:c r="AP167" s="1018"/>
      <x:c r="AQ167" s="1018"/>
      <x:c r="AR167" s="1018"/>
      <x:c r="AS167" s="1018"/>
      <x:c r="AT167" s="1018"/>
      <x:c r="AU167" s="1018"/>
      <x:c r="AV167" s="1154"/>
      <x:c r="AW167" s="1154"/>
    </x:row>
    <x:row r="168">
      <x:c r="A168" s="937"/>
      <x:c r="B168" s="937"/>
      <x:c r="C168" s="937"/>
      <x:c r="D168" s="988"/>
      <x:c r="E168" s="988"/>
      <x:c r="F168" s="988"/>
      <x:c r="G168" s="1018">
        <x:v>7</x:v>
      </x:c>
      <x:c r="H168" s="1018"/>
      <x:c r="I168" s="1018"/>
      <x:c r="J168" s="1018"/>
      <x:c r="K168" s="1018"/>
      <x:c r="L168" s="1018"/>
      <x:c r="M168" s="1018"/>
      <x:c r="N168" s="1018"/>
      <x:c r="O168" s="1018"/>
      <x:c r="P168" s="1018"/>
      <x:c r="Q168" s="1018"/>
      <x:c r="R168" s="1018"/>
      <x:c r="S168" s="1018"/>
      <x:c r="T168" s="1018"/>
      <x:c r="U168" s="1018"/>
      <x:c r="V168" s="1018"/>
      <x:c r="W168" s="1018"/>
      <x:c r="X168" s="1018"/>
      <x:c r="Y168" s="1018"/>
      <x:c r="Z168" s="1018"/>
      <x:c r="AA168" s="1018"/>
      <x:c r="AB168" s="1018"/>
      <x:c r="AC168" s="1018"/>
      <x:c r="AD168" s="1018"/>
      <x:c r="AE168" s="1018"/>
      <x:c r="AF168" s="1018"/>
      <x:c r="AG168" s="1018"/>
      <x:c r="AH168" s="1018"/>
      <x:c r="AI168" s="1018"/>
      <x:c r="AJ168" s="1018"/>
      <x:c r="AK168" s="1018"/>
      <x:c r="AL168" s="1018"/>
      <x:c r="AM168" s="1018"/>
      <x:c r="AN168" s="1018"/>
      <x:c r="AO168" s="1018"/>
      <x:c r="AP168" s="1018"/>
      <x:c r="AQ168" s="1018"/>
      <x:c r="AR168" s="1018"/>
      <x:c r="AS168" s="1018"/>
      <x:c r="AT168" s="1018"/>
      <x:c r="AU168" s="1018"/>
      <x:c r="AV168" s="1154"/>
      <x:c r="AW168" s="1154"/>
    </x:row>
    <x:row r="169">
      <x:c r="A169" s="937"/>
      <x:c r="B169" s="937"/>
      <x:c r="C169" s="937"/>
      <x:c r="D169" s="988"/>
      <x:c r="E169" s="988"/>
      <x:c r="F169" s="988"/>
      <x:c r="G169" s="1018">
        <x:v>8</x:v>
      </x:c>
      <x:c r="H169" s="1018"/>
      <x:c r="I169" s="1018"/>
      <x:c r="J169" s="1018"/>
      <x:c r="K169" s="1018"/>
      <x:c r="L169" s="1018"/>
      <x:c r="M169" s="1018"/>
      <x:c r="N169" s="1018"/>
      <x:c r="O169" s="1018"/>
      <x:c r="P169" s="1018"/>
      <x:c r="Q169" s="1018"/>
      <x:c r="R169" s="1018"/>
      <x:c r="S169" s="1018"/>
      <x:c r="T169" s="1018"/>
      <x:c r="U169" s="1018"/>
      <x:c r="V169" s="1018"/>
      <x:c r="W169" s="1018"/>
      <x:c r="X169" s="1018"/>
      <x:c r="Y169" s="1018"/>
      <x:c r="Z169" s="1018"/>
      <x:c r="AA169" s="1018"/>
      <x:c r="AB169" s="1018"/>
      <x:c r="AC169" s="1018"/>
      <x:c r="AD169" s="1018"/>
      <x:c r="AE169" s="1018"/>
      <x:c r="AF169" s="1018"/>
      <x:c r="AG169" s="1018"/>
      <x:c r="AH169" s="1018"/>
      <x:c r="AI169" s="1018"/>
      <x:c r="AJ169" s="1018"/>
      <x:c r="AK169" s="1018"/>
      <x:c r="AL169" s="1018"/>
      <x:c r="AM169" s="1018"/>
      <x:c r="AN169" s="1018"/>
      <x:c r="AO169" s="1018"/>
      <x:c r="AP169" s="1018"/>
      <x:c r="AQ169" s="1018"/>
      <x:c r="AR169" s="1018"/>
      <x:c r="AS169" s="1018"/>
      <x:c r="AT169" s="1018"/>
      <x:c r="AU169" s="1018"/>
      <x:c r="AV169" s="1154"/>
      <x:c r="AW169" s="1154"/>
    </x:row>
    <x:row r="170">
      <x:c r="A170" s="937"/>
      <x:c r="B170" s="937"/>
      <x:c r="C170" s="937"/>
      <x:c r="D170" s="986"/>
      <x:c r="E170" s="986"/>
      <x:c r="F170" s="986"/>
      <x:c r="G170" s="1018">
        <x:v>1</x:v>
      </x:c>
      <x:c r="H170" s="1018"/>
      <x:c r="I170" s="1018"/>
      <x:c r="J170" s="1018"/>
      <x:c r="K170" s="1018"/>
      <x:c r="L170" s="1018"/>
      <x:c r="M170" s="1018"/>
      <x:c r="N170" s="1018"/>
      <x:c r="O170" s="1018"/>
      <x:c r="P170" s="1018"/>
      <x:c r="Q170" s="1018"/>
      <x:c r="R170" s="1018"/>
      <x:c r="S170" s="1018"/>
      <x:c r="T170" s="1018"/>
      <x:c r="U170" s="1018"/>
      <x:c r="V170" s="1018"/>
      <x:c r="W170" s="1018"/>
      <x:c r="X170" s="1018"/>
      <x:c r="Y170" s="1018"/>
      <x:c r="Z170" s="1018"/>
      <x:c r="AA170" s="1018"/>
      <x:c r="AB170" s="1018"/>
      <x:c r="AC170" s="1018"/>
      <x:c r="AD170" s="1018"/>
      <x:c r="AE170" s="1018"/>
      <x:c r="AF170" s="1018"/>
      <x:c r="AG170" s="1018"/>
      <x:c r="AH170" s="1018"/>
      <x:c r="AI170" s="1018"/>
      <x:c r="AJ170" s="1018"/>
      <x:c r="AK170" s="1018"/>
      <x:c r="AL170" s="1018"/>
      <x:c r="AM170" s="1018"/>
      <x:c r="AN170" s="1018"/>
      <x:c r="AO170" s="1018"/>
      <x:c r="AP170" s="1018"/>
      <x:c r="AQ170" s="1018"/>
      <x:c r="AR170" s="1018"/>
      <x:c r="AS170" s="1018"/>
      <x:c r="AT170" s="1018"/>
      <x:c r="AU170" s="1018"/>
      <x:c r="AV170" s="1565"/>
      <x:c r="AW170" s="1565"/>
    </x:row>
    <x:row r="171">
      <x:c r="A171" s="937"/>
      <x:c r="B171" s="937"/>
      <x:c r="C171" s="937"/>
      <x:c r="D171" s="988"/>
      <x:c r="E171" s="988"/>
      <x:c r="F171" s="988"/>
      <x:c r="G171" s="1018">
        <x:v>2</x:v>
      </x:c>
      <x:c r="H171" s="1018"/>
      <x:c r="I171" s="1018"/>
      <x:c r="J171" s="1018"/>
      <x:c r="K171" s="1018"/>
      <x:c r="L171" s="1018"/>
      <x:c r="M171" s="1018"/>
      <x:c r="N171" s="1018"/>
      <x:c r="O171" s="1018"/>
      <x:c r="P171" s="1018"/>
      <x:c r="Q171" s="1018"/>
      <x:c r="R171" s="1018"/>
      <x:c r="S171" s="1018"/>
      <x:c r="T171" s="1018"/>
      <x:c r="U171" s="1018"/>
      <x:c r="V171" s="1018"/>
      <x:c r="W171" s="1018"/>
      <x:c r="X171" s="1018"/>
      <x:c r="Y171" s="1018"/>
      <x:c r="Z171" s="1018"/>
      <x:c r="AA171" s="1018"/>
      <x:c r="AB171" s="1018"/>
      <x:c r="AC171" s="1018"/>
      <x:c r="AD171" s="1018"/>
      <x:c r="AE171" s="1018"/>
      <x:c r="AF171" s="1018"/>
      <x:c r="AG171" s="1018"/>
      <x:c r="AH171" s="1018"/>
      <x:c r="AI171" s="1018"/>
      <x:c r="AJ171" s="1018"/>
      <x:c r="AK171" s="1018"/>
      <x:c r="AL171" s="1018"/>
      <x:c r="AM171" s="1018"/>
      <x:c r="AN171" s="1018"/>
      <x:c r="AO171" s="1018"/>
      <x:c r="AP171" s="1018"/>
      <x:c r="AQ171" s="1018"/>
      <x:c r="AR171" s="1018"/>
      <x:c r="AS171" s="1018"/>
      <x:c r="AT171" s="1018"/>
      <x:c r="AU171" s="1018"/>
      <x:c r="AV171" s="1154"/>
      <x:c r="AW171" s="1154"/>
    </x:row>
    <x:row r="172">
      <x:c r="A172" s="937"/>
      <x:c r="B172" s="937"/>
      <x:c r="C172" s="937"/>
      <x:c r="D172" s="988"/>
      <x:c r="E172" s="988"/>
      <x:c r="F172" s="988"/>
      <x:c r="G172" s="1018">
        <x:v>3</x:v>
      </x:c>
      <x:c r="H172" s="1018"/>
      <x:c r="I172" s="1018"/>
      <x:c r="J172" s="1018"/>
      <x:c r="K172" s="1018"/>
      <x:c r="L172" s="1018"/>
      <x:c r="M172" s="1018"/>
      <x:c r="N172" s="1018"/>
      <x:c r="O172" s="1018"/>
      <x:c r="P172" s="1018"/>
      <x:c r="Q172" s="1018"/>
      <x:c r="R172" s="1018"/>
      <x:c r="S172" s="1018"/>
      <x:c r="T172" s="1018"/>
      <x:c r="U172" s="1018"/>
      <x:c r="V172" s="1018"/>
      <x:c r="W172" s="1018"/>
      <x:c r="X172" s="1018"/>
      <x:c r="Y172" s="1018"/>
      <x:c r="Z172" s="1018"/>
      <x:c r="AA172" s="1018"/>
      <x:c r="AB172" s="1018"/>
      <x:c r="AC172" s="1018"/>
      <x:c r="AD172" s="1018"/>
      <x:c r="AE172" s="1018"/>
      <x:c r="AF172" s="1018"/>
      <x:c r="AG172" s="1018"/>
      <x:c r="AH172" s="1018"/>
      <x:c r="AI172" s="1018"/>
      <x:c r="AJ172" s="1018"/>
      <x:c r="AK172" s="1018"/>
      <x:c r="AL172" s="1018"/>
      <x:c r="AM172" s="1018"/>
      <x:c r="AN172" s="1018"/>
      <x:c r="AO172" s="1018"/>
      <x:c r="AP172" s="1018"/>
      <x:c r="AQ172" s="1018"/>
      <x:c r="AR172" s="1018"/>
      <x:c r="AS172" s="1018"/>
      <x:c r="AT172" s="1018"/>
      <x:c r="AU172" s="1018"/>
      <x:c r="AV172" s="1154"/>
      <x:c r="AW172" s="1154"/>
    </x:row>
    <x:row r="173">
      <x:c r="A173" s="937"/>
      <x:c r="B173" s="937"/>
      <x:c r="C173" s="937"/>
      <x:c r="D173" s="988"/>
      <x:c r="E173" s="988"/>
      <x:c r="F173" s="988"/>
      <x:c r="G173" s="1018">
        <x:v>4</x:v>
      </x:c>
      <x:c r="H173" s="1018"/>
      <x:c r="I173" s="1018"/>
      <x:c r="J173" s="1018"/>
      <x:c r="K173" s="1018"/>
      <x:c r="L173" s="1018"/>
      <x:c r="M173" s="1018"/>
      <x:c r="N173" s="1018"/>
      <x:c r="O173" s="1018"/>
      <x:c r="P173" s="1018"/>
      <x:c r="Q173" s="1018"/>
      <x:c r="R173" s="1018"/>
      <x:c r="S173" s="1018"/>
      <x:c r="T173" s="1018"/>
      <x:c r="U173" s="1018"/>
      <x:c r="V173" s="1018"/>
      <x:c r="W173" s="1018"/>
      <x:c r="X173" s="1018"/>
      <x:c r="Y173" s="1018"/>
      <x:c r="Z173" s="1018"/>
      <x:c r="AA173" s="1018"/>
      <x:c r="AB173" s="1018"/>
      <x:c r="AC173" s="1018"/>
      <x:c r="AD173" s="1018"/>
      <x:c r="AE173" s="1018"/>
      <x:c r="AF173" s="1018"/>
      <x:c r="AG173" s="1018"/>
      <x:c r="AH173" s="1018"/>
      <x:c r="AI173" s="1018"/>
      <x:c r="AJ173" s="1018"/>
      <x:c r="AK173" s="1018"/>
      <x:c r="AL173" s="1018"/>
      <x:c r="AM173" s="1018"/>
      <x:c r="AN173" s="1018"/>
      <x:c r="AO173" s="1018"/>
      <x:c r="AP173" s="1018"/>
      <x:c r="AQ173" s="1018"/>
      <x:c r="AR173" s="1018"/>
      <x:c r="AS173" s="1018"/>
      <x:c r="AT173" s="1018"/>
      <x:c r="AU173" s="1018"/>
      <x:c r="AV173" s="1154"/>
      <x:c r="AW173" s="1154"/>
    </x:row>
    <x:row r="174">
      <x:c r="A174" s="937"/>
      <x:c r="B174" s="937"/>
      <x:c r="C174" s="937"/>
      <x:c r="D174" s="988"/>
      <x:c r="E174" s="988"/>
      <x:c r="F174" s="988"/>
      <x:c r="G174" s="1018">
        <x:v>5</x:v>
      </x:c>
      <x:c r="H174" s="1018"/>
      <x:c r="I174" s="1018"/>
      <x:c r="J174" s="1018"/>
      <x:c r="K174" s="1018"/>
      <x:c r="L174" s="1018"/>
      <x:c r="M174" s="1018"/>
      <x:c r="N174" s="1018"/>
      <x:c r="O174" s="1018"/>
      <x:c r="P174" s="1018"/>
      <x:c r="Q174" s="1018"/>
      <x:c r="R174" s="1018"/>
      <x:c r="S174" s="1018"/>
      <x:c r="T174" s="1018"/>
      <x:c r="U174" s="1018"/>
      <x:c r="V174" s="1018"/>
      <x:c r="W174" s="1018"/>
      <x:c r="X174" s="1018"/>
      <x:c r="Y174" s="1018"/>
      <x:c r="Z174" s="1018"/>
      <x:c r="AA174" s="1018"/>
      <x:c r="AB174" s="1018"/>
      <x:c r="AC174" s="1018"/>
      <x:c r="AD174" s="1018"/>
      <x:c r="AE174" s="1018"/>
      <x:c r="AF174" s="1018"/>
      <x:c r="AG174" s="1018"/>
      <x:c r="AH174" s="1018"/>
      <x:c r="AI174" s="1018"/>
      <x:c r="AJ174" s="1018"/>
      <x:c r="AK174" s="1018"/>
      <x:c r="AL174" s="1018"/>
      <x:c r="AM174" s="1018"/>
      <x:c r="AN174" s="1018"/>
      <x:c r="AO174" s="1018"/>
      <x:c r="AP174" s="1018"/>
      <x:c r="AQ174" s="1018"/>
      <x:c r="AR174" s="1018"/>
      <x:c r="AS174" s="1018"/>
      <x:c r="AT174" s="1018"/>
      <x:c r="AU174" s="1018"/>
      <x:c r="AV174" s="1154"/>
      <x:c r="AW174" s="1154"/>
    </x:row>
    <x:row r="175">
      <x:c r="A175" s="937"/>
      <x:c r="B175" s="937"/>
      <x:c r="C175" s="937"/>
      <x:c r="D175" s="988"/>
      <x:c r="E175" s="988"/>
      <x:c r="F175" s="988"/>
      <x:c r="G175" s="1018">
        <x:v>6</x:v>
      </x:c>
      <x:c r="H175" s="1018"/>
      <x:c r="I175" s="1018"/>
      <x:c r="J175" s="1018"/>
      <x:c r="K175" s="1018"/>
      <x:c r="L175" s="1018"/>
      <x:c r="M175" s="1018"/>
      <x:c r="N175" s="1018"/>
      <x:c r="O175" s="1018"/>
      <x:c r="P175" s="1018"/>
      <x:c r="Q175" s="1018"/>
      <x:c r="R175" s="1018"/>
      <x:c r="S175" s="1018"/>
      <x:c r="T175" s="1018"/>
      <x:c r="U175" s="1018"/>
      <x:c r="V175" s="1018"/>
      <x:c r="W175" s="1018"/>
      <x:c r="X175" s="1018"/>
      <x:c r="Y175" s="1018"/>
      <x:c r="Z175" s="1018"/>
      <x:c r="AA175" s="1018"/>
      <x:c r="AB175" s="1018"/>
      <x:c r="AC175" s="1018"/>
      <x:c r="AD175" s="1018"/>
      <x:c r="AE175" s="1018"/>
      <x:c r="AF175" s="1018"/>
      <x:c r="AG175" s="1018"/>
      <x:c r="AH175" s="1018"/>
      <x:c r="AI175" s="1018"/>
      <x:c r="AJ175" s="1018"/>
      <x:c r="AK175" s="1018"/>
      <x:c r="AL175" s="1018"/>
      <x:c r="AM175" s="1018"/>
      <x:c r="AN175" s="1018"/>
      <x:c r="AO175" s="1018"/>
      <x:c r="AP175" s="1018"/>
      <x:c r="AQ175" s="1018"/>
      <x:c r="AR175" s="1018"/>
      <x:c r="AS175" s="1018"/>
      <x:c r="AT175" s="1018"/>
      <x:c r="AU175" s="1018"/>
      <x:c r="AV175" s="1154"/>
      <x:c r="AW175" s="1154"/>
    </x:row>
    <x:row r="176">
      <x:c r="A176" s="937"/>
      <x:c r="B176" s="937"/>
      <x:c r="C176" s="937"/>
      <x:c r="D176" s="988"/>
      <x:c r="E176" s="988"/>
      <x:c r="F176" s="988"/>
      <x:c r="G176" s="1018">
        <x:v>7</x:v>
      </x:c>
      <x:c r="H176" s="1018"/>
      <x:c r="I176" s="1018"/>
      <x:c r="J176" s="1018"/>
      <x:c r="K176" s="1018"/>
      <x:c r="L176" s="1018"/>
      <x:c r="M176" s="1018"/>
      <x:c r="N176" s="1018"/>
      <x:c r="O176" s="1018"/>
      <x:c r="P176" s="1018"/>
      <x:c r="Q176" s="1018"/>
      <x:c r="R176" s="1018"/>
      <x:c r="S176" s="1018"/>
      <x:c r="T176" s="1018"/>
      <x:c r="U176" s="1018"/>
      <x:c r="V176" s="1018"/>
      <x:c r="W176" s="1018"/>
      <x:c r="X176" s="1018"/>
      <x:c r="Y176" s="1018"/>
      <x:c r="Z176" s="1018"/>
      <x:c r="AA176" s="1018"/>
      <x:c r="AB176" s="1018"/>
      <x:c r="AC176" s="1018"/>
      <x:c r="AD176" s="1018"/>
      <x:c r="AE176" s="1018"/>
      <x:c r="AF176" s="1018"/>
      <x:c r="AG176" s="1018"/>
      <x:c r="AH176" s="1018"/>
      <x:c r="AI176" s="1018"/>
      <x:c r="AJ176" s="1018"/>
      <x:c r="AK176" s="1018"/>
      <x:c r="AL176" s="1018"/>
      <x:c r="AM176" s="1018"/>
      <x:c r="AN176" s="1018"/>
      <x:c r="AO176" s="1018"/>
      <x:c r="AP176" s="1018"/>
      <x:c r="AQ176" s="1018"/>
      <x:c r="AR176" s="1018"/>
      <x:c r="AS176" s="1018"/>
      <x:c r="AT176" s="1018"/>
      <x:c r="AU176" s="1018"/>
      <x:c r="AV176" s="1154"/>
      <x:c r="AW176" s="1154"/>
    </x:row>
    <x:row r="177">
      <x:c r="A177" s="937"/>
      <x:c r="B177" s="937"/>
      <x:c r="C177" s="937"/>
      <x:c r="D177" s="988"/>
      <x:c r="E177" s="988"/>
      <x:c r="F177" s="988"/>
      <x:c r="G177" s="1018">
        <x:v>8</x:v>
      </x:c>
      <x:c r="H177" s="1018"/>
      <x:c r="I177" s="1018"/>
      <x:c r="J177" s="1018"/>
      <x:c r="K177" s="1018"/>
      <x:c r="L177" s="1018"/>
      <x:c r="M177" s="1018"/>
      <x:c r="N177" s="1018"/>
      <x:c r="O177" s="1018"/>
      <x:c r="P177" s="1018"/>
      <x:c r="Q177" s="1018"/>
      <x:c r="R177" s="1018"/>
      <x:c r="S177" s="1018"/>
      <x:c r="T177" s="1018"/>
      <x:c r="U177" s="1018"/>
      <x:c r="V177" s="1018"/>
      <x:c r="W177" s="1018"/>
      <x:c r="X177" s="1018"/>
      <x:c r="Y177" s="1018"/>
      <x:c r="Z177" s="1018"/>
      <x:c r="AA177" s="1018"/>
      <x:c r="AB177" s="1018"/>
      <x:c r="AC177" s="1018"/>
      <x:c r="AD177" s="1018"/>
      <x:c r="AE177" s="1018"/>
      <x:c r="AF177" s="1018"/>
      <x:c r="AG177" s="1018"/>
      <x:c r="AH177" s="1018"/>
      <x:c r="AI177" s="1018"/>
      <x:c r="AJ177" s="1018"/>
      <x:c r="AK177" s="1018"/>
      <x:c r="AL177" s="1018"/>
      <x:c r="AM177" s="1018"/>
      <x:c r="AN177" s="1018"/>
      <x:c r="AO177" s="1018"/>
      <x:c r="AP177" s="1018"/>
      <x:c r="AQ177" s="1018"/>
      <x:c r="AR177" s="1018"/>
      <x:c r="AS177" s="1018"/>
      <x:c r="AT177" s="1018"/>
      <x:c r="AU177" s="1018"/>
      <x:c r="AV177" s="1154"/>
      <x:c r="AW177" s="1154"/>
    </x:row>
    <x:row r="178">
      <x:c r="A178" s="937"/>
      <x:c r="B178" s="937"/>
      <x:c r="C178" s="937"/>
      <x:c r="D178" s="986"/>
      <x:c r="E178" s="986"/>
      <x:c r="F178" s="986"/>
      <x:c r="G178" s="1018">
        <x:v>1</x:v>
      </x:c>
      <x:c r="H178" s="1018"/>
      <x:c r="I178" s="1018"/>
      <x:c r="J178" s="1018"/>
      <x:c r="K178" s="1018"/>
      <x:c r="L178" s="1018"/>
      <x:c r="M178" s="1018"/>
      <x:c r="N178" s="1018"/>
      <x:c r="O178" s="1018"/>
      <x:c r="P178" s="1018"/>
      <x:c r="Q178" s="1018"/>
      <x:c r="R178" s="1018"/>
      <x:c r="S178" s="1018"/>
      <x:c r="T178" s="1018"/>
      <x:c r="U178" s="1018"/>
      <x:c r="V178" s="1018"/>
      <x:c r="W178" s="1018"/>
      <x:c r="X178" s="1018"/>
      <x:c r="Y178" s="1018"/>
      <x:c r="Z178" s="1018"/>
      <x:c r="AA178" s="1018"/>
      <x:c r="AB178" s="1018"/>
      <x:c r="AC178" s="1018"/>
      <x:c r="AD178" s="1018"/>
      <x:c r="AE178" s="1018"/>
      <x:c r="AF178" s="1018"/>
      <x:c r="AG178" s="1018"/>
      <x:c r="AH178" s="1018"/>
      <x:c r="AI178" s="1018"/>
      <x:c r="AJ178" s="1018"/>
      <x:c r="AK178" s="1018"/>
      <x:c r="AL178" s="1018"/>
      <x:c r="AM178" s="1018"/>
      <x:c r="AN178" s="1018"/>
      <x:c r="AO178" s="1018"/>
      <x:c r="AP178" s="1018"/>
      <x:c r="AQ178" s="1018"/>
      <x:c r="AR178" s="1018"/>
      <x:c r="AS178" s="1018"/>
      <x:c r="AT178" s="1018"/>
      <x:c r="AU178" s="1018"/>
      <x:c r="AV178" s="1565"/>
      <x:c r="AW178" s="1565"/>
    </x:row>
    <x:row r="179">
      <x:c r="A179" s="937"/>
      <x:c r="B179" s="937"/>
      <x:c r="C179" s="937"/>
      <x:c r="D179" s="988"/>
      <x:c r="E179" s="988"/>
      <x:c r="F179" s="988"/>
      <x:c r="G179" s="1018">
        <x:v>2</x:v>
      </x:c>
      <x:c r="H179" s="1018"/>
      <x:c r="I179" s="1018"/>
      <x:c r="J179" s="1018"/>
      <x:c r="K179" s="1018"/>
      <x:c r="L179" s="1018"/>
      <x:c r="M179" s="1018"/>
      <x:c r="N179" s="1018"/>
      <x:c r="O179" s="1018"/>
      <x:c r="P179" s="1018"/>
      <x:c r="Q179" s="1018"/>
      <x:c r="R179" s="1018"/>
      <x:c r="S179" s="1018"/>
      <x:c r="T179" s="1018"/>
      <x:c r="U179" s="1018"/>
      <x:c r="V179" s="1018"/>
      <x:c r="W179" s="1018"/>
      <x:c r="X179" s="1018"/>
      <x:c r="Y179" s="1018"/>
      <x:c r="Z179" s="1018"/>
      <x:c r="AA179" s="1018"/>
      <x:c r="AB179" s="1018"/>
      <x:c r="AC179" s="1018"/>
      <x:c r="AD179" s="1018"/>
      <x:c r="AE179" s="1018"/>
      <x:c r="AF179" s="1018"/>
      <x:c r="AG179" s="1018"/>
      <x:c r="AH179" s="1018"/>
      <x:c r="AI179" s="1018"/>
      <x:c r="AJ179" s="1018"/>
      <x:c r="AK179" s="1018"/>
      <x:c r="AL179" s="1018"/>
      <x:c r="AM179" s="1018"/>
      <x:c r="AN179" s="1018"/>
      <x:c r="AO179" s="1018"/>
      <x:c r="AP179" s="1018"/>
      <x:c r="AQ179" s="1018"/>
      <x:c r="AR179" s="1018"/>
      <x:c r="AS179" s="1018"/>
      <x:c r="AT179" s="1018"/>
      <x:c r="AU179" s="1018"/>
      <x:c r="AV179" s="1154"/>
      <x:c r="AW179" s="1154"/>
    </x:row>
    <x:row r="180">
      <x:c r="A180" s="937"/>
      <x:c r="B180" s="937"/>
      <x:c r="C180" s="937"/>
      <x:c r="D180" s="988"/>
      <x:c r="E180" s="988"/>
      <x:c r="F180" s="988"/>
      <x:c r="G180" s="1018">
        <x:v>3</x:v>
      </x:c>
      <x:c r="H180" s="1018"/>
      <x:c r="I180" s="1018"/>
      <x:c r="J180" s="1018"/>
      <x:c r="K180" s="1018"/>
      <x:c r="L180" s="1018"/>
      <x:c r="M180" s="1018"/>
      <x:c r="N180" s="1018"/>
      <x:c r="O180" s="1018"/>
      <x:c r="P180" s="1018"/>
      <x:c r="Q180" s="1018"/>
      <x:c r="R180" s="1018"/>
      <x:c r="S180" s="1018"/>
      <x:c r="T180" s="1018"/>
      <x:c r="U180" s="1018"/>
      <x:c r="V180" s="1018"/>
      <x:c r="W180" s="1018"/>
      <x:c r="X180" s="1018"/>
      <x:c r="Y180" s="1018"/>
      <x:c r="Z180" s="1018"/>
      <x:c r="AA180" s="1018"/>
      <x:c r="AB180" s="1018"/>
      <x:c r="AC180" s="1018"/>
      <x:c r="AD180" s="1018"/>
      <x:c r="AE180" s="1018"/>
      <x:c r="AF180" s="1018"/>
      <x:c r="AG180" s="1018"/>
      <x:c r="AH180" s="1018"/>
      <x:c r="AI180" s="1018"/>
      <x:c r="AJ180" s="1018"/>
      <x:c r="AK180" s="1018"/>
      <x:c r="AL180" s="1018"/>
      <x:c r="AM180" s="1018"/>
      <x:c r="AN180" s="1018"/>
      <x:c r="AO180" s="1018"/>
      <x:c r="AP180" s="1018"/>
      <x:c r="AQ180" s="1018"/>
      <x:c r="AR180" s="1018"/>
      <x:c r="AS180" s="1018"/>
      <x:c r="AT180" s="1018"/>
      <x:c r="AU180" s="1018"/>
      <x:c r="AV180" s="1154"/>
      <x:c r="AW180" s="1154"/>
    </x:row>
    <x:row r="181">
      <x:c r="A181" s="937"/>
      <x:c r="B181" s="937"/>
      <x:c r="C181" s="937"/>
      <x:c r="D181" s="988"/>
      <x:c r="E181" s="988"/>
      <x:c r="F181" s="988"/>
      <x:c r="G181" s="1018">
        <x:v>4</x:v>
      </x:c>
      <x:c r="H181" s="1018"/>
      <x:c r="I181" s="1018"/>
      <x:c r="J181" s="1018"/>
      <x:c r="K181" s="1018"/>
      <x:c r="L181" s="1018"/>
      <x:c r="M181" s="1018"/>
      <x:c r="N181" s="1018"/>
      <x:c r="O181" s="1018"/>
      <x:c r="P181" s="1018"/>
      <x:c r="Q181" s="1018"/>
      <x:c r="R181" s="1018"/>
      <x:c r="S181" s="1018"/>
      <x:c r="T181" s="1018"/>
      <x:c r="U181" s="1018"/>
      <x:c r="V181" s="1018"/>
      <x:c r="W181" s="1018"/>
      <x:c r="X181" s="1018"/>
      <x:c r="Y181" s="1018"/>
      <x:c r="Z181" s="1018"/>
      <x:c r="AA181" s="1018"/>
      <x:c r="AB181" s="1018"/>
      <x:c r="AC181" s="1018"/>
      <x:c r="AD181" s="1018"/>
      <x:c r="AE181" s="1018"/>
      <x:c r="AF181" s="1018"/>
      <x:c r="AG181" s="1018"/>
      <x:c r="AH181" s="1018"/>
      <x:c r="AI181" s="1018"/>
      <x:c r="AJ181" s="1018"/>
      <x:c r="AK181" s="1018"/>
      <x:c r="AL181" s="1018"/>
      <x:c r="AM181" s="1018"/>
      <x:c r="AN181" s="1018"/>
      <x:c r="AO181" s="1018"/>
      <x:c r="AP181" s="1018"/>
      <x:c r="AQ181" s="1018"/>
      <x:c r="AR181" s="1018"/>
      <x:c r="AS181" s="1018"/>
      <x:c r="AT181" s="1018"/>
      <x:c r="AU181" s="1018"/>
      <x:c r="AV181" s="1154"/>
      <x:c r="AW181" s="1154"/>
    </x:row>
    <x:row r="182">
      <x:c r="A182" s="937"/>
      <x:c r="B182" s="937"/>
      <x:c r="C182" s="937"/>
      <x:c r="D182" s="988"/>
      <x:c r="E182" s="988"/>
      <x:c r="F182" s="988"/>
      <x:c r="G182" s="1018">
        <x:v>5</x:v>
      </x:c>
      <x:c r="H182" s="1018"/>
      <x:c r="I182" s="1018"/>
      <x:c r="J182" s="1018"/>
      <x:c r="K182" s="1018"/>
      <x:c r="L182" s="1018"/>
      <x:c r="M182" s="1018"/>
      <x:c r="N182" s="1018"/>
      <x:c r="O182" s="1018"/>
      <x:c r="P182" s="1018"/>
      <x:c r="Q182" s="1018"/>
      <x:c r="R182" s="1018"/>
      <x:c r="S182" s="1018"/>
      <x:c r="T182" s="1018"/>
      <x:c r="U182" s="1018"/>
      <x:c r="V182" s="1018"/>
      <x:c r="W182" s="1018"/>
      <x:c r="X182" s="1018"/>
      <x:c r="Y182" s="1018"/>
      <x:c r="Z182" s="1018"/>
      <x:c r="AA182" s="1018"/>
      <x:c r="AB182" s="1018"/>
      <x:c r="AC182" s="1018"/>
      <x:c r="AD182" s="1018"/>
      <x:c r="AE182" s="1018"/>
      <x:c r="AF182" s="1018"/>
      <x:c r="AG182" s="1018"/>
      <x:c r="AH182" s="1018"/>
      <x:c r="AI182" s="1018"/>
      <x:c r="AJ182" s="1018"/>
      <x:c r="AK182" s="1018"/>
      <x:c r="AL182" s="1018"/>
      <x:c r="AM182" s="1018"/>
      <x:c r="AN182" s="1018"/>
      <x:c r="AO182" s="1018"/>
      <x:c r="AP182" s="1018"/>
      <x:c r="AQ182" s="1018"/>
      <x:c r="AR182" s="1018"/>
      <x:c r="AS182" s="1018"/>
      <x:c r="AT182" s="1018"/>
      <x:c r="AU182" s="1018"/>
      <x:c r="AV182" s="1154"/>
      <x:c r="AW182" s="1154"/>
    </x:row>
    <x:row r="183">
      <x:c r="A183" s="937"/>
      <x:c r="B183" s="937"/>
      <x:c r="C183" s="937"/>
      <x:c r="D183" s="988"/>
      <x:c r="E183" s="988"/>
      <x:c r="F183" s="988"/>
      <x:c r="G183" s="1018">
        <x:v>6</x:v>
      </x:c>
      <x:c r="H183" s="1018"/>
      <x:c r="I183" s="1018"/>
      <x:c r="J183" s="1018"/>
      <x:c r="K183" s="1018"/>
      <x:c r="L183" s="1018"/>
      <x:c r="M183" s="1018"/>
      <x:c r="N183" s="1018"/>
      <x:c r="O183" s="1018"/>
      <x:c r="P183" s="1018"/>
      <x:c r="Q183" s="1018"/>
      <x:c r="R183" s="1018"/>
      <x:c r="S183" s="1018"/>
      <x:c r="T183" s="1018"/>
      <x:c r="U183" s="1018"/>
      <x:c r="V183" s="1018"/>
      <x:c r="W183" s="1018"/>
      <x:c r="X183" s="1018"/>
      <x:c r="Y183" s="1018"/>
      <x:c r="Z183" s="1018"/>
      <x:c r="AA183" s="1018"/>
      <x:c r="AB183" s="1018"/>
      <x:c r="AC183" s="1018"/>
      <x:c r="AD183" s="1018"/>
      <x:c r="AE183" s="1018"/>
      <x:c r="AF183" s="1018"/>
      <x:c r="AG183" s="1018"/>
      <x:c r="AH183" s="1018"/>
      <x:c r="AI183" s="1018"/>
      <x:c r="AJ183" s="1018"/>
      <x:c r="AK183" s="1018"/>
      <x:c r="AL183" s="1018"/>
      <x:c r="AM183" s="1018"/>
      <x:c r="AN183" s="1018"/>
      <x:c r="AO183" s="1018"/>
      <x:c r="AP183" s="1018"/>
      <x:c r="AQ183" s="1018"/>
      <x:c r="AR183" s="1018"/>
      <x:c r="AS183" s="1018"/>
      <x:c r="AT183" s="1018"/>
      <x:c r="AU183" s="1018"/>
      <x:c r="AV183" s="1154"/>
      <x:c r="AW183" s="1154"/>
    </x:row>
    <x:row r="184">
      <x:c r="A184" s="937"/>
      <x:c r="B184" s="937"/>
      <x:c r="C184" s="937"/>
      <x:c r="D184" s="988"/>
      <x:c r="E184" s="988"/>
      <x:c r="F184" s="988"/>
      <x:c r="G184" s="1018">
        <x:v>7</x:v>
      </x:c>
      <x:c r="H184" s="1018"/>
      <x:c r="I184" s="1018"/>
      <x:c r="J184" s="1018"/>
      <x:c r="K184" s="1018"/>
      <x:c r="L184" s="1018"/>
      <x:c r="M184" s="1018"/>
      <x:c r="N184" s="1018"/>
      <x:c r="O184" s="1018"/>
      <x:c r="P184" s="1018"/>
      <x:c r="Q184" s="1018"/>
      <x:c r="R184" s="1018"/>
      <x:c r="S184" s="1018"/>
      <x:c r="T184" s="1018"/>
      <x:c r="U184" s="1018"/>
      <x:c r="V184" s="1018"/>
      <x:c r="W184" s="1018"/>
      <x:c r="X184" s="1018"/>
      <x:c r="Y184" s="1018"/>
      <x:c r="Z184" s="1018"/>
      <x:c r="AA184" s="1018"/>
      <x:c r="AB184" s="1018"/>
      <x:c r="AC184" s="1018"/>
      <x:c r="AD184" s="1018"/>
      <x:c r="AE184" s="1018"/>
      <x:c r="AF184" s="1018"/>
      <x:c r="AG184" s="1018"/>
      <x:c r="AH184" s="1018"/>
      <x:c r="AI184" s="1018"/>
      <x:c r="AJ184" s="1018"/>
      <x:c r="AK184" s="1018"/>
      <x:c r="AL184" s="1018"/>
      <x:c r="AM184" s="1018"/>
      <x:c r="AN184" s="1018"/>
      <x:c r="AO184" s="1018"/>
      <x:c r="AP184" s="1018"/>
      <x:c r="AQ184" s="1018"/>
      <x:c r="AR184" s="1018"/>
      <x:c r="AS184" s="1018"/>
      <x:c r="AT184" s="1018"/>
      <x:c r="AU184" s="1018"/>
      <x:c r="AV184" s="1154"/>
      <x:c r="AW184" s="1154"/>
    </x:row>
    <x:row r="185">
      <x:c r="A185" s="937"/>
      <x:c r="B185" s="937"/>
      <x:c r="C185" s="937"/>
      <x:c r="D185" s="988"/>
      <x:c r="E185" s="988"/>
      <x:c r="F185" s="988"/>
      <x:c r="G185" s="1018">
        <x:v>8</x:v>
      </x:c>
      <x:c r="H185" s="1018"/>
      <x:c r="I185" s="1018"/>
      <x:c r="J185" s="1018"/>
      <x:c r="K185" s="1018"/>
      <x:c r="L185" s="1018"/>
      <x:c r="M185" s="1018"/>
      <x:c r="N185" s="1018"/>
      <x:c r="O185" s="1018"/>
      <x:c r="P185" s="1018"/>
      <x:c r="Q185" s="1018"/>
      <x:c r="R185" s="1018"/>
      <x:c r="S185" s="1018"/>
      <x:c r="T185" s="1018"/>
      <x:c r="U185" s="1018"/>
      <x:c r="V185" s="1018"/>
      <x:c r="W185" s="1018"/>
      <x:c r="X185" s="1018"/>
      <x:c r="Y185" s="1018"/>
      <x:c r="Z185" s="1018"/>
      <x:c r="AA185" s="1018"/>
      <x:c r="AB185" s="1018"/>
      <x:c r="AC185" s="1018"/>
      <x:c r="AD185" s="1018"/>
      <x:c r="AE185" s="1018"/>
      <x:c r="AF185" s="1018"/>
      <x:c r="AG185" s="1018"/>
      <x:c r="AH185" s="1018"/>
      <x:c r="AI185" s="1018"/>
      <x:c r="AJ185" s="1018"/>
      <x:c r="AK185" s="1018"/>
      <x:c r="AL185" s="1018"/>
      <x:c r="AM185" s="1018"/>
      <x:c r="AN185" s="1018"/>
      <x:c r="AO185" s="1018"/>
      <x:c r="AP185" s="1018"/>
      <x:c r="AQ185" s="1018"/>
      <x:c r="AR185" s="1018"/>
      <x:c r="AS185" s="1018"/>
      <x:c r="AT185" s="1018"/>
      <x:c r="AU185" s="1018"/>
      <x:c r="AV185" s="1154"/>
      <x:c r="AW185" s="1154"/>
    </x:row>
    <x:row r="186">
      <x:c r="A186" s="937"/>
      <x:c r="B186" s="937"/>
      <x:c r="C186" s="937"/>
      <x:c r="D186" s="986"/>
      <x:c r="E186" s="986"/>
      <x:c r="F186" s="986"/>
      <x:c r="G186" s="1018">
        <x:v>1</x:v>
      </x:c>
      <x:c r="H186" s="1018"/>
      <x:c r="I186" s="1018"/>
      <x:c r="J186" s="1018"/>
      <x:c r="K186" s="1018"/>
      <x:c r="L186" s="1018"/>
      <x:c r="M186" s="1018"/>
      <x:c r="N186" s="1018"/>
      <x:c r="O186" s="1018"/>
      <x:c r="P186" s="1018"/>
      <x:c r="Q186" s="1018"/>
      <x:c r="R186" s="1018"/>
      <x:c r="S186" s="1018"/>
      <x:c r="T186" s="1018"/>
      <x:c r="U186" s="1018"/>
      <x:c r="V186" s="1018"/>
      <x:c r="W186" s="1018"/>
      <x:c r="X186" s="1018"/>
      <x:c r="Y186" s="1018"/>
      <x:c r="Z186" s="1018"/>
      <x:c r="AA186" s="1018"/>
      <x:c r="AB186" s="1018"/>
      <x:c r="AC186" s="1018"/>
      <x:c r="AD186" s="1018"/>
      <x:c r="AE186" s="1018"/>
      <x:c r="AF186" s="1018"/>
      <x:c r="AG186" s="1018"/>
      <x:c r="AH186" s="1018"/>
      <x:c r="AI186" s="1018"/>
      <x:c r="AJ186" s="1018"/>
      <x:c r="AK186" s="1018"/>
      <x:c r="AL186" s="1018"/>
      <x:c r="AM186" s="1018"/>
      <x:c r="AN186" s="1018"/>
      <x:c r="AO186" s="1018"/>
      <x:c r="AP186" s="1018"/>
      <x:c r="AQ186" s="1018"/>
      <x:c r="AR186" s="1018"/>
      <x:c r="AS186" s="1018"/>
      <x:c r="AT186" s="1018"/>
      <x:c r="AU186" s="1018"/>
      <x:c r="AV186" s="1565"/>
      <x:c r="AW186" s="1565"/>
    </x:row>
    <x:row r="187">
      <x:c r="A187" s="937"/>
      <x:c r="B187" s="937"/>
      <x:c r="C187" s="937"/>
      <x:c r="D187" s="988"/>
      <x:c r="E187" s="988"/>
      <x:c r="F187" s="988"/>
      <x:c r="G187" s="1018">
        <x:v>2</x:v>
      </x:c>
      <x:c r="H187" s="1018"/>
      <x:c r="I187" s="1018"/>
      <x:c r="J187" s="1018"/>
      <x:c r="K187" s="1018"/>
      <x:c r="L187" s="1018"/>
      <x:c r="M187" s="1018"/>
      <x:c r="N187" s="1018"/>
      <x:c r="O187" s="1018"/>
      <x:c r="P187" s="1018"/>
      <x:c r="Q187" s="1018"/>
      <x:c r="R187" s="1018"/>
      <x:c r="S187" s="1018"/>
      <x:c r="T187" s="1018"/>
      <x:c r="U187" s="1018"/>
      <x:c r="V187" s="1018"/>
      <x:c r="W187" s="1018"/>
      <x:c r="X187" s="1018"/>
      <x:c r="Y187" s="1018"/>
      <x:c r="Z187" s="1018"/>
      <x:c r="AA187" s="1018"/>
      <x:c r="AB187" s="1018"/>
      <x:c r="AC187" s="1018"/>
      <x:c r="AD187" s="1018"/>
      <x:c r="AE187" s="1018"/>
      <x:c r="AF187" s="1018"/>
      <x:c r="AG187" s="1018"/>
      <x:c r="AH187" s="1018"/>
      <x:c r="AI187" s="1018"/>
      <x:c r="AJ187" s="1018"/>
      <x:c r="AK187" s="1018"/>
      <x:c r="AL187" s="1018"/>
      <x:c r="AM187" s="1018"/>
      <x:c r="AN187" s="1018"/>
      <x:c r="AO187" s="1018"/>
      <x:c r="AP187" s="1018"/>
      <x:c r="AQ187" s="1018"/>
      <x:c r="AR187" s="1018"/>
      <x:c r="AS187" s="1018"/>
      <x:c r="AT187" s="1018"/>
      <x:c r="AU187" s="1018"/>
      <x:c r="AV187" s="1154"/>
      <x:c r="AW187" s="1154"/>
    </x:row>
    <x:row r="188">
      <x:c r="A188" s="937"/>
      <x:c r="B188" s="937"/>
      <x:c r="C188" s="937"/>
      <x:c r="D188" s="988"/>
      <x:c r="E188" s="988"/>
      <x:c r="F188" s="988"/>
      <x:c r="G188" s="1018">
        <x:v>3</x:v>
      </x:c>
      <x:c r="H188" s="1018"/>
      <x:c r="I188" s="1018"/>
      <x:c r="J188" s="1018"/>
      <x:c r="K188" s="1018"/>
      <x:c r="L188" s="1018"/>
      <x:c r="M188" s="1018"/>
      <x:c r="N188" s="1018"/>
      <x:c r="O188" s="1018"/>
      <x:c r="P188" s="1018"/>
      <x:c r="Q188" s="1018"/>
      <x:c r="R188" s="1018"/>
      <x:c r="S188" s="1018"/>
      <x:c r="T188" s="1018"/>
      <x:c r="U188" s="1018"/>
      <x:c r="V188" s="1018"/>
      <x:c r="W188" s="1018"/>
      <x:c r="X188" s="1018"/>
      <x:c r="Y188" s="1018"/>
      <x:c r="Z188" s="1018"/>
      <x:c r="AA188" s="1018"/>
      <x:c r="AB188" s="1018"/>
      <x:c r="AC188" s="1018"/>
      <x:c r="AD188" s="1018"/>
      <x:c r="AE188" s="1018"/>
      <x:c r="AF188" s="1018"/>
      <x:c r="AG188" s="1018"/>
      <x:c r="AH188" s="1018"/>
      <x:c r="AI188" s="1018"/>
      <x:c r="AJ188" s="1018"/>
      <x:c r="AK188" s="1018"/>
      <x:c r="AL188" s="1018"/>
      <x:c r="AM188" s="1018"/>
      <x:c r="AN188" s="1018"/>
      <x:c r="AO188" s="1018"/>
      <x:c r="AP188" s="1018"/>
      <x:c r="AQ188" s="1018"/>
      <x:c r="AR188" s="1018"/>
      <x:c r="AS188" s="1018"/>
      <x:c r="AT188" s="1018"/>
      <x:c r="AU188" s="1018"/>
      <x:c r="AV188" s="1154"/>
      <x:c r="AW188" s="1154"/>
    </x:row>
    <x:row r="189">
      <x:c r="A189" s="937"/>
      <x:c r="B189" s="937"/>
      <x:c r="C189" s="937"/>
      <x:c r="D189" s="988"/>
      <x:c r="E189" s="988"/>
      <x:c r="F189" s="988"/>
      <x:c r="G189" s="1018">
        <x:v>4</x:v>
      </x:c>
      <x:c r="H189" s="1018"/>
      <x:c r="I189" s="1018"/>
      <x:c r="J189" s="1018"/>
      <x:c r="K189" s="1018"/>
      <x:c r="L189" s="1018"/>
      <x:c r="M189" s="1018"/>
      <x:c r="N189" s="1018"/>
      <x:c r="O189" s="1018"/>
      <x:c r="P189" s="1018"/>
      <x:c r="Q189" s="1018"/>
      <x:c r="R189" s="1018"/>
      <x:c r="S189" s="1018"/>
      <x:c r="T189" s="1018"/>
      <x:c r="U189" s="1018"/>
      <x:c r="V189" s="1018"/>
      <x:c r="W189" s="1018"/>
      <x:c r="X189" s="1018"/>
      <x:c r="Y189" s="1018"/>
      <x:c r="Z189" s="1018"/>
      <x:c r="AA189" s="1018"/>
      <x:c r="AB189" s="1018"/>
      <x:c r="AC189" s="1018"/>
      <x:c r="AD189" s="1018"/>
      <x:c r="AE189" s="1018"/>
      <x:c r="AF189" s="1018"/>
      <x:c r="AG189" s="1018"/>
      <x:c r="AH189" s="1018"/>
      <x:c r="AI189" s="1018"/>
      <x:c r="AJ189" s="1018"/>
      <x:c r="AK189" s="1018"/>
      <x:c r="AL189" s="1018"/>
      <x:c r="AM189" s="1018"/>
      <x:c r="AN189" s="1018"/>
      <x:c r="AO189" s="1018"/>
      <x:c r="AP189" s="1018"/>
      <x:c r="AQ189" s="1018"/>
      <x:c r="AR189" s="1018"/>
      <x:c r="AS189" s="1018"/>
      <x:c r="AT189" s="1018"/>
      <x:c r="AU189" s="1018"/>
      <x:c r="AV189" s="1154"/>
      <x:c r="AW189" s="1154"/>
    </x:row>
    <x:row r="190">
      <x:c r="A190" s="937"/>
      <x:c r="B190" s="937"/>
      <x:c r="C190" s="937"/>
      <x:c r="D190" s="988"/>
      <x:c r="E190" s="988"/>
      <x:c r="F190" s="988"/>
      <x:c r="G190" s="1018">
        <x:v>5</x:v>
      </x:c>
      <x:c r="H190" s="1018"/>
      <x:c r="I190" s="1018"/>
      <x:c r="J190" s="1018"/>
      <x:c r="K190" s="1018"/>
      <x:c r="L190" s="1018"/>
      <x:c r="M190" s="1018"/>
      <x:c r="N190" s="1018"/>
      <x:c r="O190" s="1018"/>
      <x:c r="P190" s="1018"/>
      <x:c r="Q190" s="1018"/>
      <x:c r="R190" s="1018"/>
      <x:c r="S190" s="1018"/>
      <x:c r="T190" s="1018"/>
      <x:c r="U190" s="1018"/>
      <x:c r="V190" s="1018"/>
      <x:c r="W190" s="1018"/>
      <x:c r="X190" s="1018"/>
      <x:c r="Y190" s="1018"/>
      <x:c r="Z190" s="1018"/>
      <x:c r="AA190" s="1018"/>
      <x:c r="AB190" s="1018"/>
      <x:c r="AC190" s="1018"/>
      <x:c r="AD190" s="1018"/>
      <x:c r="AE190" s="1018"/>
      <x:c r="AF190" s="1018"/>
      <x:c r="AG190" s="1018"/>
      <x:c r="AH190" s="1018"/>
      <x:c r="AI190" s="1018"/>
      <x:c r="AJ190" s="1018"/>
      <x:c r="AK190" s="1018"/>
      <x:c r="AL190" s="1018"/>
      <x:c r="AM190" s="1018"/>
      <x:c r="AN190" s="1018"/>
      <x:c r="AO190" s="1018"/>
      <x:c r="AP190" s="1018"/>
      <x:c r="AQ190" s="1018"/>
      <x:c r="AR190" s="1018"/>
      <x:c r="AS190" s="1018"/>
      <x:c r="AT190" s="1018"/>
      <x:c r="AU190" s="1018"/>
      <x:c r="AV190" s="1154"/>
      <x:c r="AW190" s="1154"/>
    </x:row>
    <x:row r="191">
      <x:c r="A191" s="937"/>
      <x:c r="B191" s="937"/>
      <x:c r="C191" s="937"/>
      <x:c r="D191" s="988"/>
      <x:c r="E191" s="988"/>
      <x:c r="F191" s="988"/>
      <x:c r="G191" s="1018">
        <x:v>6</x:v>
      </x:c>
      <x:c r="H191" s="1018"/>
      <x:c r="I191" s="1018"/>
      <x:c r="J191" s="1018"/>
      <x:c r="K191" s="1018"/>
      <x:c r="L191" s="1018"/>
      <x:c r="M191" s="1018"/>
      <x:c r="N191" s="1018"/>
      <x:c r="O191" s="1018"/>
      <x:c r="P191" s="1018"/>
      <x:c r="Q191" s="1018"/>
      <x:c r="R191" s="1018"/>
      <x:c r="S191" s="1018"/>
      <x:c r="T191" s="1018"/>
      <x:c r="U191" s="1018"/>
      <x:c r="V191" s="1018"/>
      <x:c r="W191" s="1018"/>
      <x:c r="X191" s="1018"/>
      <x:c r="Y191" s="1018"/>
      <x:c r="Z191" s="1018"/>
      <x:c r="AA191" s="1018"/>
      <x:c r="AB191" s="1018"/>
      <x:c r="AC191" s="1018"/>
      <x:c r="AD191" s="1018"/>
      <x:c r="AE191" s="1018"/>
      <x:c r="AF191" s="1018"/>
      <x:c r="AG191" s="1018"/>
      <x:c r="AH191" s="1018"/>
      <x:c r="AI191" s="1018"/>
      <x:c r="AJ191" s="1018"/>
      <x:c r="AK191" s="1018"/>
      <x:c r="AL191" s="1018"/>
      <x:c r="AM191" s="1018"/>
      <x:c r="AN191" s="1018"/>
      <x:c r="AO191" s="1018"/>
      <x:c r="AP191" s="1018"/>
      <x:c r="AQ191" s="1018"/>
      <x:c r="AR191" s="1018"/>
      <x:c r="AS191" s="1018"/>
      <x:c r="AT191" s="1018"/>
      <x:c r="AU191" s="1018"/>
      <x:c r="AV191" s="1154"/>
      <x:c r="AW191" s="1154"/>
    </x:row>
    <x:row r="192">
      <x:c r="A192" s="937"/>
      <x:c r="B192" s="937"/>
      <x:c r="C192" s="937"/>
      <x:c r="D192" s="988"/>
      <x:c r="E192" s="988"/>
      <x:c r="F192" s="988"/>
      <x:c r="G192" s="1018">
        <x:v>7</x:v>
      </x:c>
      <x:c r="H192" s="1018"/>
      <x:c r="I192" s="1018"/>
      <x:c r="J192" s="1018"/>
      <x:c r="K192" s="1018"/>
      <x:c r="L192" s="1018"/>
      <x:c r="M192" s="1018"/>
      <x:c r="N192" s="1018"/>
      <x:c r="O192" s="1018"/>
      <x:c r="P192" s="1018"/>
      <x:c r="Q192" s="1018"/>
      <x:c r="R192" s="1018"/>
      <x:c r="S192" s="1018"/>
      <x:c r="T192" s="1018"/>
      <x:c r="U192" s="1018"/>
      <x:c r="V192" s="1018"/>
      <x:c r="W192" s="1018"/>
      <x:c r="X192" s="1018"/>
      <x:c r="Y192" s="1018"/>
      <x:c r="Z192" s="1018"/>
      <x:c r="AA192" s="1018"/>
      <x:c r="AB192" s="1018"/>
      <x:c r="AC192" s="1018"/>
      <x:c r="AD192" s="1018"/>
      <x:c r="AE192" s="1018"/>
      <x:c r="AF192" s="1018"/>
      <x:c r="AG192" s="1018"/>
      <x:c r="AH192" s="1018"/>
      <x:c r="AI192" s="1018"/>
      <x:c r="AJ192" s="1018"/>
      <x:c r="AK192" s="1018"/>
      <x:c r="AL192" s="1018"/>
      <x:c r="AM192" s="1018"/>
      <x:c r="AN192" s="1018"/>
      <x:c r="AO192" s="1018"/>
      <x:c r="AP192" s="1018"/>
      <x:c r="AQ192" s="1018"/>
      <x:c r="AR192" s="1018"/>
      <x:c r="AS192" s="1018"/>
      <x:c r="AT192" s="1018"/>
      <x:c r="AU192" s="1018"/>
      <x:c r="AV192" s="1154"/>
      <x:c r="AW192" s="1154"/>
    </x:row>
    <x:row r="193">
      <x:c r="A193" s="937"/>
      <x:c r="B193" s="937"/>
      <x:c r="C193" s="937"/>
      <x:c r="D193" s="988"/>
      <x:c r="E193" s="988"/>
      <x:c r="F193" s="988"/>
      <x:c r="G193" s="1018">
        <x:v>8</x:v>
      </x:c>
      <x:c r="H193" s="1018"/>
      <x:c r="I193" s="1018"/>
      <x:c r="J193" s="1018"/>
      <x:c r="K193" s="1018"/>
      <x:c r="L193" s="1018"/>
      <x:c r="M193" s="1018"/>
      <x:c r="N193" s="1018"/>
      <x:c r="O193" s="1018"/>
      <x:c r="P193" s="1018"/>
      <x:c r="Q193" s="1018"/>
      <x:c r="R193" s="1018"/>
      <x:c r="S193" s="1018"/>
      <x:c r="T193" s="1018"/>
      <x:c r="U193" s="1018"/>
      <x:c r="V193" s="1018"/>
      <x:c r="W193" s="1018"/>
      <x:c r="X193" s="1018"/>
      <x:c r="Y193" s="1018"/>
      <x:c r="Z193" s="1018"/>
      <x:c r="AA193" s="1018"/>
      <x:c r="AB193" s="1018"/>
      <x:c r="AC193" s="1018"/>
      <x:c r="AD193" s="1018"/>
      <x:c r="AE193" s="1018"/>
      <x:c r="AF193" s="1018"/>
      <x:c r="AG193" s="1018"/>
      <x:c r="AH193" s="1018"/>
      <x:c r="AI193" s="1018"/>
      <x:c r="AJ193" s="1018"/>
      <x:c r="AK193" s="1018"/>
      <x:c r="AL193" s="1018"/>
      <x:c r="AM193" s="1018"/>
      <x:c r="AN193" s="1018"/>
      <x:c r="AO193" s="1018"/>
      <x:c r="AP193" s="1018"/>
      <x:c r="AQ193" s="1018"/>
      <x:c r="AR193" s="1018"/>
      <x:c r="AS193" s="1018"/>
      <x:c r="AT193" s="1018"/>
      <x:c r="AU193" s="1018"/>
      <x:c r="AV193" s="1154"/>
      <x:c r="AW193" s="1154"/>
    </x:row>
    <x:row r="194">
      <x:c r="A194" s="937"/>
      <x:c r="B194" s="937"/>
      <x:c r="C194" s="937"/>
      <x:c r="D194" s="986"/>
      <x:c r="E194" s="986"/>
      <x:c r="F194" s="986"/>
      <x:c r="G194" s="1018">
        <x:v>1</x:v>
      </x:c>
      <x:c r="H194" s="1018"/>
      <x:c r="I194" s="1018"/>
      <x:c r="J194" s="1018"/>
      <x:c r="K194" s="1018"/>
      <x:c r="L194" s="1018"/>
      <x:c r="M194" s="1018"/>
      <x:c r="N194" s="1018"/>
      <x:c r="O194" s="1018"/>
      <x:c r="P194" s="1018"/>
      <x:c r="Q194" s="1018"/>
      <x:c r="R194" s="1018"/>
      <x:c r="S194" s="1018"/>
      <x:c r="T194" s="1018"/>
      <x:c r="U194" s="1018"/>
      <x:c r="V194" s="1018"/>
      <x:c r="W194" s="1018"/>
      <x:c r="X194" s="1018"/>
      <x:c r="Y194" s="1018"/>
      <x:c r="Z194" s="1018"/>
      <x:c r="AA194" s="1018"/>
      <x:c r="AB194" s="1018"/>
      <x:c r="AC194" s="1018"/>
      <x:c r="AD194" s="1018"/>
      <x:c r="AE194" s="1018"/>
      <x:c r="AF194" s="1018"/>
      <x:c r="AG194" s="1018"/>
      <x:c r="AH194" s="1018"/>
      <x:c r="AI194" s="1018"/>
      <x:c r="AJ194" s="1018"/>
      <x:c r="AK194" s="1018"/>
      <x:c r="AL194" s="1018"/>
      <x:c r="AM194" s="1018"/>
      <x:c r="AN194" s="1018"/>
      <x:c r="AO194" s="1018"/>
      <x:c r="AP194" s="1018"/>
      <x:c r="AQ194" s="1018"/>
      <x:c r="AR194" s="1018"/>
      <x:c r="AS194" s="1018"/>
      <x:c r="AT194" s="1018"/>
      <x:c r="AU194" s="1018"/>
      <x:c r="AV194" s="1565"/>
      <x:c r="AW194" s="1565"/>
    </x:row>
    <x:row r="195">
      <x:c r="A195" s="937"/>
      <x:c r="B195" s="937"/>
      <x:c r="C195" s="937"/>
      <x:c r="D195" s="988"/>
      <x:c r="E195" s="988"/>
      <x:c r="F195" s="988"/>
      <x:c r="G195" s="1018">
        <x:v>2</x:v>
      </x:c>
      <x:c r="H195" s="1018"/>
      <x:c r="I195" s="1018"/>
      <x:c r="J195" s="1018"/>
      <x:c r="K195" s="1018"/>
      <x:c r="L195" s="1018"/>
      <x:c r="M195" s="1018"/>
      <x:c r="N195" s="1018"/>
      <x:c r="O195" s="1018"/>
      <x:c r="P195" s="1018"/>
      <x:c r="Q195" s="1018"/>
      <x:c r="R195" s="1018"/>
      <x:c r="S195" s="1018"/>
      <x:c r="T195" s="1018"/>
      <x:c r="U195" s="1018"/>
      <x:c r="V195" s="1018"/>
      <x:c r="W195" s="1018"/>
      <x:c r="X195" s="1018"/>
      <x:c r="Y195" s="1018"/>
      <x:c r="Z195" s="1018"/>
      <x:c r="AA195" s="1018"/>
      <x:c r="AB195" s="1018"/>
      <x:c r="AC195" s="1018"/>
      <x:c r="AD195" s="1018"/>
      <x:c r="AE195" s="1018"/>
      <x:c r="AF195" s="1018"/>
      <x:c r="AG195" s="1018"/>
      <x:c r="AH195" s="1018"/>
      <x:c r="AI195" s="1018"/>
      <x:c r="AJ195" s="1018"/>
      <x:c r="AK195" s="1018"/>
      <x:c r="AL195" s="1018"/>
      <x:c r="AM195" s="1018"/>
      <x:c r="AN195" s="1018"/>
      <x:c r="AO195" s="1018"/>
      <x:c r="AP195" s="1018"/>
      <x:c r="AQ195" s="1018"/>
      <x:c r="AR195" s="1018"/>
      <x:c r="AS195" s="1018"/>
      <x:c r="AT195" s="1018"/>
      <x:c r="AU195" s="1018"/>
      <x:c r="AV195" s="1154"/>
      <x:c r="AW195" s="1154"/>
    </x:row>
    <x:row r="196">
      <x:c r="A196" s="937"/>
      <x:c r="B196" s="937"/>
      <x:c r="C196" s="937"/>
      <x:c r="D196" s="988"/>
      <x:c r="E196" s="988"/>
      <x:c r="F196" s="988"/>
      <x:c r="G196" s="1018">
        <x:v>3</x:v>
      </x:c>
      <x:c r="H196" s="1018"/>
      <x:c r="I196" s="1018"/>
      <x:c r="J196" s="1018"/>
      <x:c r="K196" s="1018"/>
      <x:c r="L196" s="1018"/>
      <x:c r="M196" s="1018"/>
      <x:c r="N196" s="1018"/>
      <x:c r="O196" s="1018"/>
      <x:c r="P196" s="1018"/>
      <x:c r="Q196" s="1018"/>
      <x:c r="R196" s="1018"/>
      <x:c r="S196" s="1018"/>
      <x:c r="T196" s="1018"/>
      <x:c r="U196" s="1018"/>
      <x:c r="V196" s="1018"/>
      <x:c r="W196" s="1018"/>
      <x:c r="X196" s="1018"/>
      <x:c r="Y196" s="1018"/>
      <x:c r="Z196" s="1018"/>
      <x:c r="AA196" s="1018"/>
      <x:c r="AB196" s="1018"/>
      <x:c r="AC196" s="1018"/>
      <x:c r="AD196" s="1018"/>
      <x:c r="AE196" s="1018"/>
      <x:c r="AF196" s="1018"/>
      <x:c r="AG196" s="1018"/>
      <x:c r="AH196" s="1018"/>
      <x:c r="AI196" s="1018"/>
      <x:c r="AJ196" s="1018"/>
      <x:c r="AK196" s="1018"/>
      <x:c r="AL196" s="1018"/>
      <x:c r="AM196" s="1018"/>
      <x:c r="AN196" s="1018"/>
      <x:c r="AO196" s="1018"/>
      <x:c r="AP196" s="1018"/>
      <x:c r="AQ196" s="1018"/>
      <x:c r="AR196" s="1018"/>
      <x:c r="AS196" s="1018"/>
      <x:c r="AT196" s="1018"/>
      <x:c r="AU196" s="1018"/>
      <x:c r="AV196" s="1154"/>
      <x:c r="AW196" s="1154"/>
    </x:row>
    <x:row r="197">
      <x:c r="A197" s="937"/>
      <x:c r="B197" s="937"/>
      <x:c r="C197" s="937"/>
      <x:c r="D197" s="988"/>
      <x:c r="E197" s="988"/>
      <x:c r="F197" s="988"/>
      <x:c r="G197" s="1018">
        <x:v>4</x:v>
      </x:c>
      <x:c r="H197" s="1018"/>
      <x:c r="I197" s="1018"/>
      <x:c r="J197" s="1018"/>
      <x:c r="K197" s="1018"/>
      <x:c r="L197" s="1018"/>
      <x:c r="M197" s="1018"/>
      <x:c r="N197" s="1018"/>
      <x:c r="O197" s="1018"/>
      <x:c r="P197" s="1018"/>
      <x:c r="Q197" s="1018"/>
      <x:c r="R197" s="1018"/>
      <x:c r="S197" s="1018"/>
      <x:c r="T197" s="1018"/>
      <x:c r="U197" s="1018"/>
      <x:c r="V197" s="1018"/>
      <x:c r="W197" s="1018"/>
      <x:c r="X197" s="1018"/>
      <x:c r="Y197" s="1018"/>
      <x:c r="Z197" s="1018"/>
      <x:c r="AA197" s="1018"/>
      <x:c r="AB197" s="1018"/>
      <x:c r="AC197" s="1018"/>
      <x:c r="AD197" s="1018"/>
      <x:c r="AE197" s="1018"/>
      <x:c r="AF197" s="1018"/>
      <x:c r="AG197" s="1018"/>
      <x:c r="AH197" s="1018"/>
      <x:c r="AI197" s="1018"/>
      <x:c r="AJ197" s="1018"/>
      <x:c r="AK197" s="1018"/>
      <x:c r="AL197" s="1018"/>
      <x:c r="AM197" s="1018"/>
      <x:c r="AN197" s="1018"/>
      <x:c r="AO197" s="1018"/>
      <x:c r="AP197" s="1018"/>
      <x:c r="AQ197" s="1018"/>
      <x:c r="AR197" s="1018"/>
      <x:c r="AS197" s="1018"/>
      <x:c r="AT197" s="1018"/>
      <x:c r="AU197" s="1018"/>
      <x:c r="AV197" s="1154"/>
      <x:c r="AW197" s="1154"/>
    </x:row>
    <x:row r="198">
      <x:c r="A198" s="937"/>
      <x:c r="B198" s="937"/>
      <x:c r="C198" s="937"/>
      <x:c r="D198" s="988"/>
      <x:c r="E198" s="988"/>
      <x:c r="F198" s="988"/>
      <x:c r="G198" s="1018">
        <x:v>5</x:v>
      </x:c>
      <x:c r="H198" s="1018"/>
      <x:c r="I198" s="1018"/>
      <x:c r="J198" s="1018"/>
      <x:c r="K198" s="1018"/>
      <x:c r="L198" s="1018"/>
      <x:c r="M198" s="1018"/>
      <x:c r="N198" s="1018"/>
      <x:c r="O198" s="1018"/>
      <x:c r="P198" s="1018"/>
      <x:c r="Q198" s="1018"/>
      <x:c r="R198" s="1018"/>
      <x:c r="S198" s="1018"/>
      <x:c r="T198" s="1018"/>
      <x:c r="U198" s="1018"/>
      <x:c r="V198" s="1018"/>
      <x:c r="W198" s="1018"/>
      <x:c r="X198" s="1018"/>
      <x:c r="Y198" s="1018"/>
      <x:c r="Z198" s="1018"/>
      <x:c r="AA198" s="1018"/>
      <x:c r="AB198" s="1018"/>
      <x:c r="AC198" s="1018"/>
      <x:c r="AD198" s="1018"/>
      <x:c r="AE198" s="1018"/>
      <x:c r="AF198" s="1018"/>
      <x:c r="AG198" s="1018"/>
      <x:c r="AH198" s="1018"/>
      <x:c r="AI198" s="1018"/>
      <x:c r="AJ198" s="1018"/>
      <x:c r="AK198" s="1018"/>
      <x:c r="AL198" s="1018"/>
      <x:c r="AM198" s="1018"/>
      <x:c r="AN198" s="1018"/>
      <x:c r="AO198" s="1018"/>
      <x:c r="AP198" s="1018"/>
      <x:c r="AQ198" s="1018"/>
      <x:c r="AR198" s="1018"/>
      <x:c r="AS198" s="1018"/>
      <x:c r="AT198" s="1018"/>
      <x:c r="AU198" s="1018"/>
      <x:c r="AV198" s="1154"/>
      <x:c r="AW198" s="1154"/>
    </x:row>
    <x:row r="199">
      <x:c r="A199" s="937"/>
      <x:c r="B199" s="937"/>
      <x:c r="C199" s="937"/>
      <x:c r="D199" s="988"/>
      <x:c r="E199" s="988"/>
      <x:c r="F199" s="988"/>
      <x:c r="G199" s="1018">
        <x:v>6</x:v>
      </x:c>
      <x:c r="H199" s="1018"/>
      <x:c r="I199" s="1018"/>
      <x:c r="J199" s="1018"/>
      <x:c r="K199" s="1018"/>
      <x:c r="L199" s="1018"/>
      <x:c r="M199" s="1018"/>
      <x:c r="N199" s="1018"/>
      <x:c r="O199" s="1018"/>
      <x:c r="P199" s="1018"/>
      <x:c r="Q199" s="1018"/>
      <x:c r="R199" s="1018"/>
      <x:c r="S199" s="1018"/>
      <x:c r="T199" s="1018"/>
      <x:c r="U199" s="1018"/>
      <x:c r="V199" s="1018"/>
      <x:c r="W199" s="1018"/>
      <x:c r="X199" s="1018"/>
      <x:c r="Y199" s="1018"/>
      <x:c r="Z199" s="1018"/>
      <x:c r="AA199" s="1018"/>
      <x:c r="AB199" s="1018"/>
      <x:c r="AC199" s="1018"/>
      <x:c r="AD199" s="1018"/>
      <x:c r="AE199" s="1018"/>
      <x:c r="AF199" s="1018"/>
      <x:c r="AG199" s="1018"/>
      <x:c r="AH199" s="1018"/>
      <x:c r="AI199" s="1018"/>
      <x:c r="AJ199" s="1018"/>
      <x:c r="AK199" s="1018"/>
      <x:c r="AL199" s="1018"/>
      <x:c r="AM199" s="1018"/>
      <x:c r="AN199" s="1018"/>
      <x:c r="AO199" s="1018"/>
      <x:c r="AP199" s="1018"/>
      <x:c r="AQ199" s="1018"/>
      <x:c r="AR199" s="1018"/>
      <x:c r="AS199" s="1018"/>
      <x:c r="AT199" s="1018"/>
      <x:c r="AU199" s="1018"/>
      <x:c r="AV199" s="1154"/>
      <x:c r="AW199" s="1154"/>
    </x:row>
    <x:row r="200">
      <x:c r="A200" s="937"/>
      <x:c r="B200" s="937"/>
      <x:c r="C200" s="937"/>
      <x:c r="D200" s="988"/>
      <x:c r="E200" s="988"/>
      <x:c r="F200" s="988"/>
      <x:c r="G200" s="1018">
        <x:v>7</x:v>
      </x:c>
      <x:c r="H200" s="1018"/>
      <x:c r="I200" s="1018"/>
      <x:c r="J200" s="1018"/>
      <x:c r="K200" s="1018"/>
      <x:c r="L200" s="1018"/>
      <x:c r="M200" s="1018"/>
      <x:c r="N200" s="1018"/>
      <x:c r="O200" s="1018"/>
      <x:c r="P200" s="1018"/>
      <x:c r="Q200" s="1018"/>
      <x:c r="R200" s="1018"/>
      <x:c r="S200" s="1018"/>
      <x:c r="T200" s="1018"/>
      <x:c r="U200" s="1018"/>
      <x:c r="V200" s="1018"/>
      <x:c r="W200" s="1018"/>
      <x:c r="X200" s="1018"/>
      <x:c r="Y200" s="1018"/>
      <x:c r="Z200" s="1018"/>
      <x:c r="AA200" s="1018"/>
      <x:c r="AB200" s="1018"/>
      <x:c r="AC200" s="1018"/>
      <x:c r="AD200" s="1018"/>
      <x:c r="AE200" s="1018"/>
      <x:c r="AF200" s="1018"/>
      <x:c r="AG200" s="1018"/>
      <x:c r="AH200" s="1018"/>
      <x:c r="AI200" s="1018"/>
      <x:c r="AJ200" s="1018"/>
      <x:c r="AK200" s="1018"/>
      <x:c r="AL200" s="1018"/>
      <x:c r="AM200" s="1018"/>
      <x:c r="AN200" s="1018"/>
      <x:c r="AO200" s="1018"/>
      <x:c r="AP200" s="1018"/>
      <x:c r="AQ200" s="1018"/>
      <x:c r="AR200" s="1018"/>
      <x:c r="AS200" s="1018"/>
      <x:c r="AT200" s="1018"/>
      <x:c r="AU200" s="1018"/>
      <x:c r="AV200" s="1154"/>
      <x:c r="AW200" s="1154"/>
    </x:row>
    <x:row r="201">
      <x:c r="A201" s="937"/>
      <x:c r="B201" s="937"/>
      <x:c r="C201" s="937"/>
      <x:c r="D201" s="988"/>
      <x:c r="E201" s="988"/>
      <x:c r="F201" s="988"/>
      <x:c r="G201" s="1018">
        <x:v>8</x:v>
      </x:c>
      <x:c r="H201" s="1018"/>
      <x:c r="I201" s="1018"/>
      <x:c r="J201" s="1018"/>
      <x:c r="K201" s="1018"/>
      <x:c r="L201" s="1018"/>
      <x:c r="M201" s="1018"/>
      <x:c r="N201" s="1018"/>
      <x:c r="O201" s="1018"/>
      <x:c r="P201" s="1018"/>
      <x:c r="Q201" s="1018"/>
      <x:c r="R201" s="1018"/>
      <x:c r="S201" s="1018"/>
      <x:c r="T201" s="1018"/>
      <x:c r="U201" s="1018"/>
      <x:c r="V201" s="1018"/>
      <x:c r="W201" s="1018"/>
      <x:c r="X201" s="1018"/>
      <x:c r="Y201" s="1018"/>
      <x:c r="Z201" s="1018"/>
      <x:c r="AA201" s="1018"/>
      <x:c r="AB201" s="1018"/>
      <x:c r="AC201" s="1018"/>
      <x:c r="AD201" s="1018"/>
      <x:c r="AE201" s="1018"/>
      <x:c r="AF201" s="1018"/>
      <x:c r="AG201" s="1018"/>
      <x:c r="AH201" s="1018"/>
      <x:c r="AI201" s="1018"/>
      <x:c r="AJ201" s="1018"/>
      <x:c r="AK201" s="1018"/>
      <x:c r="AL201" s="1018"/>
      <x:c r="AM201" s="1018"/>
      <x:c r="AN201" s="1018"/>
      <x:c r="AO201" s="1018"/>
      <x:c r="AP201" s="1018"/>
      <x:c r="AQ201" s="1018"/>
      <x:c r="AR201" s="1018"/>
      <x:c r="AS201" s="1018"/>
      <x:c r="AT201" s="1018"/>
      <x:c r="AU201" s="1018"/>
      <x:c r="AV201" s="1154"/>
      <x:c r="AW201" s="1154"/>
    </x:row>
    <x:row r="202">
      <x:c r="A202" s="937"/>
      <x:c r="B202" s="937"/>
      <x:c r="C202" s="937"/>
      <x:c r="D202" s="986"/>
      <x:c r="E202" s="986"/>
      <x:c r="F202" s="986"/>
      <x:c r="G202" s="1018">
        <x:v>1</x:v>
      </x:c>
      <x:c r="H202" s="1018"/>
      <x:c r="I202" s="1018"/>
      <x:c r="J202" s="1018"/>
      <x:c r="K202" s="1018"/>
      <x:c r="L202" s="1018"/>
      <x:c r="M202" s="1018"/>
      <x:c r="N202" s="1018"/>
      <x:c r="O202" s="1018"/>
      <x:c r="P202" s="1018"/>
      <x:c r="Q202" s="1018"/>
      <x:c r="R202" s="1018"/>
      <x:c r="S202" s="1018"/>
      <x:c r="T202" s="1018"/>
      <x:c r="U202" s="1018"/>
      <x:c r="V202" s="1018"/>
      <x:c r="W202" s="1018"/>
      <x:c r="X202" s="1018"/>
      <x:c r="Y202" s="1018"/>
      <x:c r="Z202" s="1018"/>
      <x:c r="AA202" s="1018"/>
      <x:c r="AB202" s="1018"/>
      <x:c r="AC202" s="1018"/>
      <x:c r="AD202" s="1018"/>
      <x:c r="AE202" s="1018"/>
      <x:c r="AF202" s="1018"/>
      <x:c r="AG202" s="1018"/>
      <x:c r="AH202" s="1018"/>
      <x:c r="AI202" s="1018"/>
      <x:c r="AJ202" s="1018"/>
      <x:c r="AK202" s="1018"/>
      <x:c r="AL202" s="1018"/>
      <x:c r="AM202" s="1018"/>
      <x:c r="AN202" s="1018"/>
      <x:c r="AO202" s="1018"/>
      <x:c r="AP202" s="1018"/>
      <x:c r="AQ202" s="1018"/>
      <x:c r="AR202" s="1018"/>
      <x:c r="AS202" s="1018"/>
      <x:c r="AT202" s="1018"/>
      <x:c r="AU202" s="1018"/>
      <x:c r="AV202" s="1565"/>
      <x:c r="AW202" s="1565"/>
    </x:row>
    <x:row r="203">
      <x:c r="A203" s="937"/>
      <x:c r="B203" s="937"/>
      <x:c r="C203" s="937"/>
      <x:c r="D203" s="988"/>
      <x:c r="E203" s="988"/>
      <x:c r="F203" s="988"/>
      <x:c r="G203" s="1018">
        <x:v>2</x:v>
      </x:c>
      <x:c r="H203" s="1018"/>
      <x:c r="I203" s="1018"/>
      <x:c r="J203" s="1018"/>
      <x:c r="K203" s="1018"/>
      <x:c r="L203" s="1018"/>
      <x:c r="M203" s="1018"/>
      <x:c r="N203" s="1018"/>
      <x:c r="O203" s="1018"/>
      <x:c r="P203" s="1018"/>
      <x:c r="Q203" s="1018"/>
      <x:c r="R203" s="1018"/>
      <x:c r="S203" s="1018"/>
      <x:c r="T203" s="1018"/>
      <x:c r="U203" s="1018"/>
      <x:c r="V203" s="1018"/>
      <x:c r="W203" s="1018"/>
      <x:c r="X203" s="1018"/>
      <x:c r="Y203" s="1018"/>
      <x:c r="Z203" s="1018"/>
      <x:c r="AA203" s="1018"/>
      <x:c r="AB203" s="1018"/>
      <x:c r="AC203" s="1018"/>
      <x:c r="AD203" s="1018"/>
      <x:c r="AE203" s="1018"/>
      <x:c r="AF203" s="1018"/>
      <x:c r="AG203" s="1018"/>
      <x:c r="AH203" s="1018"/>
      <x:c r="AI203" s="1018"/>
      <x:c r="AJ203" s="1018"/>
      <x:c r="AK203" s="1018"/>
      <x:c r="AL203" s="1018"/>
      <x:c r="AM203" s="1018"/>
      <x:c r="AN203" s="1018"/>
      <x:c r="AO203" s="1018"/>
      <x:c r="AP203" s="1018"/>
      <x:c r="AQ203" s="1018"/>
      <x:c r="AR203" s="1018"/>
      <x:c r="AS203" s="1018"/>
      <x:c r="AT203" s="1018"/>
      <x:c r="AU203" s="1018"/>
      <x:c r="AV203" s="1154"/>
      <x:c r="AW203" s="1154"/>
    </x:row>
    <x:row r="204">
      <x:c r="A204" s="937"/>
      <x:c r="B204" s="937"/>
      <x:c r="C204" s="937"/>
      <x:c r="D204" s="988"/>
      <x:c r="E204" s="988"/>
      <x:c r="F204" s="988"/>
      <x:c r="G204" s="1018">
        <x:v>3</x:v>
      </x:c>
      <x:c r="H204" s="1018"/>
      <x:c r="I204" s="1018"/>
      <x:c r="J204" s="1018"/>
      <x:c r="K204" s="1018"/>
      <x:c r="L204" s="1018"/>
      <x:c r="M204" s="1018"/>
      <x:c r="N204" s="1018"/>
      <x:c r="O204" s="1018"/>
      <x:c r="P204" s="1018"/>
      <x:c r="Q204" s="1018"/>
      <x:c r="R204" s="1018"/>
      <x:c r="S204" s="1018"/>
      <x:c r="T204" s="1018"/>
      <x:c r="U204" s="1018"/>
      <x:c r="V204" s="1018"/>
      <x:c r="W204" s="1018"/>
      <x:c r="X204" s="1018"/>
      <x:c r="Y204" s="1018"/>
      <x:c r="Z204" s="1018"/>
      <x:c r="AA204" s="1018"/>
      <x:c r="AB204" s="1018"/>
      <x:c r="AC204" s="1018"/>
      <x:c r="AD204" s="1018"/>
      <x:c r="AE204" s="1018"/>
      <x:c r="AF204" s="1018"/>
      <x:c r="AG204" s="1018"/>
      <x:c r="AH204" s="1018"/>
      <x:c r="AI204" s="1018"/>
      <x:c r="AJ204" s="1018"/>
      <x:c r="AK204" s="1018"/>
      <x:c r="AL204" s="1018"/>
      <x:c r="AM204" s="1018"/>
      <x:c r="AN204" s="1018"/>
      <x:c r="AO204" s="1018"/>
      <x:c r="AP204" s="1018"/>
      <x:c r="AQ204" s="1018"/>
      <x:c r="AR204" s="1018"/>
      <x:c r="AS204" s="1018"/>
      <x:c r="AT204" s="1018"/>
      <x:c r="AU204" s="1018"/>
      <x:c r="AV204" s="1154"/>
      <x:c r="AW204" s="1154"/>
    </x:row>
    <x:row r="205">
      <x:c r="A205" s="937"/>
      <x:c r="B205" s="937"/>
      <x:c r="C205" s="937"/>
      <x:c r="D205" s="988"/>
      <x:c r="E205" s="988"/>
      <x:c r="F205" s="988"/>
      <x:c r="G205" s="1018">
        <x:v>4</x:v>
      </x:c>
      <x:c r="H205" s="1018"/>
      <x:c r="I205" s="1018"/>
      <x:c r="J205" s="1018"/>
      <x:c r="K205" s="1018"/>
      <x:c r="L205" s="1018"/>
      <x:c r="M205" s="1018"/>
      <x:c r="N205" s="1018"/>
      <x:c r="O205" s="1018"/>
      <x:c r="P205" s="1018"/>
      <x:c r="Q205" s="1018"/>
      <x:c r="R205" s="1018"/>
      <x:c r="S205" s="1018"/>
      <x:c r="T205" s="1018"/>
      <x:c r="U205" s="1018"/>
      <x:c r="V205" s="1018"/>
      <x:c r="W205" s="1018"/>
      <x:c r="X205" s="1018"/>
      <x:c r="Y205" s="1018"/>
      <x:c r="Z205" s="1018"/>
      <x:c r="AA205" s="1018"/>
      <x:c r="AB205" s="1018"/>
      <x:c r="AC205" s="1018"/>
      <x:c r="AD205" s="1018"/>
      <x:c r="AE205" s="1018"/>
      <x:c r="AF205" s="1018"/>
      <x:c r="AG205" s="1018"/>
      <x:c r="AH205" s="1018"/>
      <x:c r="AI205" s="1018"/>
      <x:c r="AJ205" s="1018"/>
      <x:c r="AK205" s="1018"/>
      <x:c r="AL205" s="1018"/>
      <x:c r="AM205" s="1018"/>
      <x:c r="AN205" s="1018"/>
      <x:c r="AO205" s="1018"/>
      <x:c r="AP205" s="1018"/>
      <x:c r="AQ205" s="1018"/>
      <x:c r="AR205" s="1018"/>
      <x:c r="AS205" s="1018"/>
      <x:c r="AT205" s="1018"/>
      <x:c r="AU205" s="1018"/>
      <x:c r="AV205" s="1154"/>
      <x:c r="AW205" s="1154"/>
    </x:row>
    <x:row r="206">
      <x:c r="A206" s="937"/>
      <x:c r="B206" s="937"/>
      <x:c r="C206" s="937"/>
      <x:c r="D206" s="988"/>
      <x:c r="E206" s="988"/>
      <x:c r="F206" s="988"/>
      <x:c r="G206" s="1018">
        <x:v>5</x:v>
      </x:c>
      <x:c r="H206" s="1018"/>
      <x:c r="I206" s="1018"/>
      <x:c r="J206" s="1018"/>
      <x:c r="K206" s="1018"/>
      <x:c r="L206" s="1018"/>
      <x:c r="M206" s="1018"/>
      <x:c r="N206" s="1018"/>
      <x:c r="O206" s="1018"/>
      <x:c r="P206" s="1018"/>
      <x:c r="Q206" s="1018"/>
      <x:c r="R206" s="1018"/>
      <x:c r="S206" s="1018"/>
      <x:c r="T206" s="1018"/>
      <x:c r="U206" s="1018"/>
      <x:c r="V206" s="1018"/>
      <x:c r="W206" s="1018"/>
      <x:c r="X206" s="1018"/>
      <x:c r="Y206" s="1018"/>
      <x:c r="Z206" s="1018"/>
      <x:c r="AA206" s="1018"/>
      <x:c r="AB206" s="1018"/>
      <x:c r="AC206" s="1018"/>
      <x:c r="AD206" s="1018"/>
      <x:c r="AE206" s="1018"/>
      <x:c r="AF206" s="1018"/>
      <x:c r="AG206" s="1018"/>
      <x:c r="AH206" s="1018"/>
      <x:c r="AI206" s="1018"/>
      <x:c r="AJ206" s="1018"/>
      <x:c r="AK206" s="1018"/>
      <x:c r="AL206" s="1018"/>
      <x:c r="AM206" s="1018"/>
      <x:c r="AN206" s="1018"/>
      <x:c r="AO206" s="1018"/>
      <x:c r="AP206" s="1018"/>
      <x:c r="AQ206" s="1018"/>
      <x:c r="AR206" s="1018"/>
      <x:c r="AS206" s="1018"/>
      <x:c r="AT206" s="1018"/>
      <x:c r="AU206" s="1018"/>
      <x:c r="AV206" s="1154"/>
      <x:c r="AW206" s="1154"/>
    </x:row>
    <x:row r="207">
      <x:c r="A207" s="937"/>
      <x:c r="B207" s="937"/>
      <x:c r="C207" s="937"/>
      <x:c r="D207" s="988"/>
      <x:c r="E207" s="988"/>
      <x:c r="F207" s="988"/>
      <x:c r="G207" s="1018">
        <x:v>6</x:v>
      </x:c>
      <x:c r="H207" s="1018"/>
      <x:c r="I207" s="1018"/>
      <x:c r="J207" s="1018"/>
      <x:c r="K207" s="1018"/>
      <x:c r="L207" s="1018"/>
      <x:c r="M207" s="1018"/>
      <x:c r="N207" s="1018"/>
      <x:c r="O207" s="1018"/>
      <x:c r="P207" s="1018"/>
      <x:c r="Q207" s="1018"/>
      <x:c r="R207" s="1018"/>
      <x:c r="S207" s="1018"/>
      <x:c r="T207" s="1018"/>
      <x:c r="U207" s="1018"/>
      <x:c r="V207" s="1018"/>
      <x:c r="W207" s="1018"/>
      <x:c r="X207" s="1018"/>
      <x:c r="Y207" s="1018"/>
      <x:c r="Z207" s="1018"/>
      <x:c r="AA207" s="1018"/>
      <x:c r="AB207" s="1018"/>
      <x:c r="AC207" s="1018"/>
      <x:c r="AD207" s="1018"/>
      <x:c r="AE207" s="1018"/>
      <x:c r="AF207" s="1018"/>
      <x:c r="AG207" s="1018"/>
      <x:c r="AH207" s="1018"/>
      <x:c r="AI207" s="1018"/>
      <x:c r="AJ207" s="1018"/>
      <x:c r="AK207" s="1018"/>
      <x:c r="AL207" s="1018"/>
      <x:c r="AM207" s="1018"/>
      <x:c r="AN207" s="1018"/>
      <x:c r="AO207" s="1018"/>
      <x:c r="AP207" s="1018"/>
      <x:c r="AQ207" s="1018"/>
      <x:c r="AR207" s="1018"/>
      <x:c r="AS207" s="1018"/>
      <x:c r="AT207" s="1018"/>
      <x:c r="AU207" s="1018"/>
      <x:c r="AV207" s="1154"/>
      <x:c r="AW207" s="1154"/>
    </x:row>
    <x:row r="208">
      <x:c r="A208" s="937"/>
      <x:c r="B208" s="937"/>
      <x:c r="C208" s="937"/>
      <x:c r="D208" s="988"/>
      <x:c r="E208" s="988"/>
      <x:c r="F208" s="988"/>
      <x:c r="G208" s="1018">
        <x:v>7</x:v>
      </x:c>
      <x:c r="H208" s="1018"/>
      <x:c r="I208" s="1018"/>
      <x:c r="J208" s="1018"/>
      <x:c r="K208" s="1018"/>
      <x:c r="L208" s="1018"/>
      <x:c r="M208" s="1018"/>
      <x:c r="N208" s="1018"/>
      <x:c r="O208" s="1018"/>
      <x:c r="P208" s="1018"/>
      <x:c r="Q208" s="1018"/>
      <x:c r="R208" s="1018"/>
      <x:c r="S208" s="1018"/>
      <x:c r="T208" s="1018"/>
      <x:c r="U208" s="1018"/>
      <x:c r="V208" s="1018"/>
      <x:c r="W208" s="1018"/>
      <x:c r="X208" s="1018"/>
      <x:c r="Y208" s="1018"/>
      <x:c r="Z208" s="1018"/>
      <x:c r="AA208" s="1018"/>
      <x:c r="AB208" s="1018"/>
      <x:c r="AC208" s="1018"/>
      <x:c r="AD208" s="1018"/>
      <x:c r="AE208" s="1018"/>
      <x:c r="AF208" s="1018"/>
      <x:c r="AG208" s="1018"/>
      <x:c r="AH208" s="1018"/>
      <x:c r="AI208" s="1018"/>
      <x:c r="AJ208" s="1018"/>
      <x:c r="AK208" s="1018"/>
      <x:c r="AL208" s="1018"/>
      <x:c r="AM208" s="1018"/>
      <x:c r="AN208" s="1018"/>
      <x:c r="AO208" s="1018"/>
      <x:c r="AP208" s="1018"/>
      <x:c r="AQ208" s="1018"/>
      <x:c r="AR208" s="1018"/>
      <x:c r="AS208" s="1018"/>
      <x:c r="AT208" s="1018"/>
      <x:c r="AU208" s="1018"/>
      <x:c r="AV208" s="1154"/>
      <x:c r="AW208" s="1154"/>
    </x:row>
    <x:row r="209">
      <x:c r="A209" s="937"/>
      <x:c r="B209" s="937"/>
      <x:c r="C209" s="937"/>
      <x:c r="D209" s="988"/>
      <x:c r="E209" s="988"/>
      <x:c r="F209" s="988"/>
      <x:c r="G209" s="1018">
        <x:v>8</x:v>
      </x:c>
      <x:c r="H209" s="1018"/>
      <x:c r="I209" s="1018"/>
      <x:c r="J209" s="1018"/>
      <x:c r="K209" s="1018"/>
      <x:c r="L209" s="1018"/>
      <x:c r="M209" s="1018"/>
      <x:c r="N209" s="1018"/>
      <x:c r="O209" s="1018"/>
      <x:c r="P209" s="1018"/>
      <x:c r="Q209" s="1018"/>
      <x:c r="R209" s="1018"/>
      <x:c r="S209" s="1018"/>
      <x:c r="T209" s="1018"/>
      <x:c r="U209" s="1018"/>
      <x:c r="V209" s="1018"/>
      <x:c r="W209" s="1018"/>
      <x:c r="X209" s="1018"/>
      <x:c r="Y209" s="1018"/>
      <x:c r="Z209" s="1018"/>
      <x:c r="AA209" s="1018"/>
      <x:c r="AB209" s="1018"/>
      <x:c r="AC209" s="1018"/>
      <x:c r="AD209" s="1018"/>
      <x:c r="AE209" s="1018"/>
      <x:c r="AF209" s="1018"/>
      <x:c r="AG209" s="1018"/>
      <x:c r="AH209" s="1018"/>
      <x:c r="AI209" s="1018"/>
      <x:c r="AJ209" s="1018"/>
      <x:c r="AK209" s="1018"/>
      <x:c r="AL209" s="1018"/>
      <x:c r="AM209" s="1018"/>
      <x:c r="AN209" s="1018"/>
      <x:c r="AO209" s="1018"/>
      <x:c r="AP209" s="1018"/>
      <x:c r="AQ209" s="1018"/>
      <x:c r="AR209" s="1018"/>
      <x:c r="AS209" s="1018"/>
      <x:c r="AT209" s="1018"/>
      <x:c r="AU209" s="1018"/>
      <x:c r="AV209" s="1154"/>
      <x:c r="AW209" s="1154"/>
    </x:row>
    <x:row r="210">
      <x:c r="A210" s="937"/>
      <x:c r="B210" s="937"/>
      <x:c r="C210" s="937"/>
      <x:c r="D210" s="986"/>
      <x:c r="E210" s="986"/>
      <x:c r="F210" s="986"/>
      <x:c r="G210" s="1018">
        <x:v>1</x:v>
      </x:c>
      <x:c r="H210" s="1018"/>
      <x:c r="I210" s="1018"/>
      <x:c r="J210" s="1018"/>
      <x:c r="K210" s="1018"/>
      <x:c r="L210" s="1018"/>
      <x:c r="M210" s="1018"/>
      <x:c r="N210" s="1018"/>
      <x:c r="O210" s="1018"/>
      <x:c r="P210" s="1018"/>
      <x:c r="Q210" s="1018"/>
      <x:c r="R210" s="1018"/>
      <x:c r="S210" s="1018"/>
      <x:c r="T210" s="1018"/>
      <x:c r="U210" s="1018"/>
      <x:c r="V210" s="1018"/>
      <x:c r="W210" s="1018"/>
      <x:c r="X210" s="1018"/>
      <x:c r="Y210" s="1018"/>
      <x:c r="Z210" s="1018"/>
      <x:c r="AA210" s="1018"/>
      <x:c r="AB210" s="1018"/>
      <x:c r="AC210" s="1018"/>
      <x:c r="AD210" s="1018"/>
      <x:c r="AE210" s="1018"/>
      <x:c r="AF210" s="1018"/>
      <x:c r="AG210" s="1018"/>
      <x:c r="AH210" s="1018"/>
      <x:c r="AI210" s="1018"/>
      <x:c r="AJ210" s="1018"/>
      <x:c r="AK210" s="1018"/>
      <x:c r="AL210" s="1018"/>
      <x:c r="AM210" s="1018"/>
      <x:c r="AN210" s="1018"/>
      <x:c r="AO210" s="1018"/>
      <x:c r="AP210" s="1018"/>
      <x:c r="AQ210" s="1018"/>
      <x:c r="AR210" s="1018"/>
      <x:c r="AS210" s="1018"/>
      <x:c r="AT210" s="1018"/>
      <x:c r="AU210" s="1018"/>
      <x:c r="AV210" s="1565"/>
      <x:c r="AW210" s="1565"/>
    </x:row>
    <x:row r="211">
      <x:c r="A211" s="937"/>
      <x:c r="B211" s="937"/>
      <x:c r="C211" s="937"/>
      <x:c r="D211" s="988"/>
      <x:c r="E211" s="988"/>
      <x:c r="F211" s="988"/>
      <x:c r="G211" s="1018">
        <x:v>2</x:v>
      </x:c>
      <x:c r="H211" s="1018"/>
      <x:c r="I211" s="1018"/>
      <x:c r="J211" s="1018"/>
      <x:c r="K211" s="1018"/>
      <x:c r="L211" s="1018"/>
      <x:c r="M211" s="1018"/>
      <x:c r="N211" s="1018"/>
      <x:c r="O211" s="1018"/>
      <x:c r="P211" s="1018"/>
      <x:c r="Q211" s="1018"/>
      <x:c r="R211" s="1018"/>
      <x:c r="S211" s="1018"/>
      <x:c r="T211" s="1018"/>
      <x:c r="U211" s="1018"/>
      <x:c r="V211" s="1018"/>
      <x:c r="W211" s="1018"/>
      <x:c r="X211" s="1018"/>
      <x:c r="Y211" s="1018"/>
      <x:c r="Z211" s="1018"/>
      <x:c r="AA211" s="1018"/>
      <x:c r="AB211" s="1018"/>
      <x:c r="AC211" s="1018"/>
      <x:c r="AD211" s="1018"/>
      <x:c r="AE211" s="1018"/>
      <x:c r="AF211" s="1018"/>
      <x:c r="AG211" s="1018"/>
      <x:c r="AH211" s="1018"/>
      <x:c r="AI211" s="1018"/>
      <x:c r="AJ211" s="1018"/>
      <x:c r="AK211" s="1018"/>
      <x:c r="AL211" s="1018"/>
      <x:c r="AM211" s="1018"/>
      <x:c r="AN211" s="1018"/>
      <x:c r="AO211" s="1018"/>
      <x:c r="AP211" s="1018"/>
      <x:c r="AQ211" s="1018"/>
      <x:c r="AR211" s="1018"/>
      <x:c r="AS211" s="1018"/>
      <x:c r="AT211" s="1018"/>
      <x:c r="AU211" s="1018"/>
      <x:c r="AV211" s="1154"/>
      <x:c r="AW211" s="1154"/>
    </x:row>
    <x:row r="212">
      <x:c r="A212" s="937"/>
      <x:c r="B212" s="937"/>
      <x:c r="C212" s="937"/>
      <x:c r="D212" s="988"/>
      <x:c r="E212" s="988"/>
      <x:c r="F212" s="988"/>
      <x:c r="G212" s="1018">
        <x:v>3</x:v>
      </x:c>
      <x:c r="H212" s="1018"/>
      <x:c r="I212" s="1018"/>
      <x:c r="J212" s="1018"/>
      <x:c r="K212" s="1018"/>
      <x:c r="L212" s="1018"/>
      <x:c r="M212" s="1018"/>
      <x:c r="N212" s="1018"/>
      <x:c r="O212" s="1018"/>
      <x:c r="P212" s="1018"/>
      <x:c r="Q212" s="1018"/>
      <x:c r="R212" s="1018"/>
      <x:c r="S212" s="1018"/>
      <x:c r="T212" s="1018"/>
      <x:c r="U212" s="1018"/>
      <x:c r="V212" s="1018"/>
      <x:c r="W212" s="1018"/>
      <x:c r="X212" s="1018"/>
      <x:c r="Y212" s="1018"/>
      <x:c r="Z212" s="1018"/>
      <x:c r="AA212" s="1018"/>
      <x:c r="AB212" s="1018"/>
      <x:c r="AC212" s="1018"/>
      <x:c r="AD212" s="1018"/>
      <x:c r="AE212" s="1018"/>
      <x:c r="AF212" s="1018"/>
      <x:c r="AG212" s="1018"/>
      <x:c r="AH212" s="1018"/>
      <x:c r="AI212" s="1018"/>
      <x:c r="AJ212" s="1018"/>
      <x:c r="AK212" s="1018"/>
      <x:c r="AL212" s="1018"/>
      <x:c r="AM212" s="1018"/>
      <x:c r="AN212" s="1018"/>
      <x:c r="AO212" s="1018"/>
      <x:c r="AP212" s="1018"/>
      <x:c r="AQ212" s="1018"/>
      <x:c r="AR212" s="1018"/>
      <x:c r="AS212" s="1018"/>
      <x:c r="AT212" s="1018"/>
      <x:c r="AU212" s="1018"/>
      <x:c r="AV212" s="1154"/>
      <x:c r="AW212" s="1154"/>
    </x:row>
    <x:row r="213">
      <x:c r="A213" s="937"/>
      <x:c r="B213" s="937"/>
      <x:c r="C213" s="937"/>
      <x:c r="D213" s="988"/>
      <x:c r="E213" s="988"/>
      <x:c r="F213" s="988"/>
      <x:c r="G213" s="1018">
        <x:v>4</x:v>
      </x:c>
      <x:c r="H213" s="1018"/>
      <x:c r="I213" s="1018"/>
      <x:c r="J213" s="1018"/>
      <x:c r="K213" s="1018"/>
      <x:c r="L213" s="1018"/>
      <x:c r="M213" s="1018"/>
      <x:c r="N213" s="1018"/>
      <x:c r="O213" s="1018"/>
      <x:c r="P213" s="1018"/>
      <x:c r="Q213" s="1018"/>
      <x:c r="R213" s="1018"/>
      <x:c r="S213" s="1018"/>
      <x:c r="T213" s="1018"/>
      <x:c r="U213" s="1018"/>
      <x:c r="V213" s="1018"/>
      <x:c r="W213" s="1018"/>
      <x:c r="X213" s="1018"/>
      <x:c r="Y213" s="1018"/>
      <x:c r="Z213" s="1018"/>
      <x:c r="AA213" s="1018"/>
      <x:c r="AB213" s="1018"/>
      <x:c r="AC213" s="1018"/>
      <x:c r="AD213" s="1018"/>
      <x:c r="AE213" s="1018"/>
      <x:c r="AF213" s="1018"/>
      <x:c r="AG213" s="1018"/>
      <x:c r="AH213" s="1018"/>
      <x:c r="AI213" s="1018"/>
      <x:c r="AJ213" s="1018"/>
      <x:c r="AK213" s="1018"/>
      <x:c r="AL213" s="1018"/>
      <x:c r="AM213" s="1018"/>
      <x:c r="AN213" s="1018"/>
      <x:c r="AO213" s="1018"/>
      <x:c r="AP213" s="1018"/>
      <x:c r="AQ213" s="1018"/>
      <x:c r="AR213" s="1018"/>
      <x:c r="AS213" s="1018"/>
      <x:c r="AT213" s="1018"/>
      <x:c r="AU213" s="1018"/>
      <x:c r="AV213" s="1154"/>
      <x:c r="AW213" s="1154"/>
    </x:row>
    <x:row r="214">
      <x:c r="A214" s="937"/>
      <x:c r="B214" s="937"/>
      <x:c r="C214" s="937"/>
      <x:c r="D214" s="988"/>
      <x:c r="E214" s="988"/>
      <x:c r="F214" s="988"/>
      <x:c r="G214" s="1018">
        <x:v>5</x:v>
      </x:c>
      <x:c r="H214" s="1018"/>
      <x:c r="I214" s="1018"/>
      <x:c r="J214" s="1018"/>
      <x:c r="K214" s="1018"/>
      <x:c r="L214" s="1018"/>
      <x:c r="M214" s="1018"/>
      <x:c r="N214" s="1018"/>
      <x:c r="O214" s="1018"/>
      <x:c r="P214" s="1018"/>
      <x:c r="Q214" s="1018"/>
      <x:c r="R214" s="1018"/>
      <x:c r="S214" s="1018"/>
      <x:c r="T214" s="1018"/>
      <x:c r="U214" s="1018"/>
      <x:c r="V214" s="1018"/>
      <x:c r="W214" s="1018"/>
      <x:c r="X214" s="1018"/>
      <x:c r="Y214" s="1018"/>
      <x:c r="Z214" s="1018"/>
      <x:c r="AA214" s="1018"/>
      <x:c r="AB214" s="1018"/>
      <x:c r="AC214" s="1018"/>
      <x:c r="AD214" s="1018"/>
      <x:c r="AE214" s="1018"/>
      <x:c r="AF214" s="1018"/>
      <x:c r="AG214" s="1018"/>
      <x:c r="AH214" s="1018"/>
      <x:c r="AI214" s="1018"/>
      <x:c r="AJ214" s="1018"/>
      <x:c r="AK214" s="1018"/>
      <x:c r="AL214" s="1018"/>
      <x:c r="AM214" s="1018"/>
      <x:c r="AN214" s="1018"/>
      <x:c r="AO214" s="1018"/>
      <x:c r="AP214" s="1018"/>
      <x:c r="AQ214" s="1018"/>
      <x:c r="AR214" s="1018"/>
      <x:c r="AS214" s="1018"/>
      <x:c r="AT214" s="1018"/>
      <x:c r="AU214" s="1018"/>
      <x:c r="AV214" s="1154"/>
      <x:c r="AW214" s="1154"/>
    </x:row>
    <x:row r="215">
      <x:c r="A215" s="937"/>
      <x:c r="B215" s="937"/>
      <x:c r="C215" s="937"/>
      <x:c r="D215" s="988"/>
      <x:c r="E215" s="988"/>
      <x:c r="F215" s="988"/>
      <x:c r="G215" s="1018">
        <x:v>6</x:v>
      </x:c>
      <x:c r="H215" s="1018"/>
      <x:c r="I215" s="1018"/>
      <x:c r="J215" s="1018"/>
      <x:c r="K215" s="1018"/>
      <x:c r="L215" s="1018"/>
      <x:c r="M215" s="1018"/>
      <x:c r="N215" s="1018"/>
      <x:c r="O215" s="1018"/>
      <x:c r="P215" s="1018"/>
      <x:c r="Q215" s="1018"/>
      <x:c r="R215" s="1018"/>
      <x:c r="S215" s="1018"/>
      <x:c r="T215" s="1018"/>
      <x:c r="U215" s="1018"/>
      <x:c r="V215" s="1018"/>
      <x:c r="W215" s="1018"/>
      <x:c r="X215" s="1018"/>
      <x:c r="Y215" s="1018"/>
      <x:c r="Z215" s="1018"/>
      <x:c r="AA215" s="1018"/>
      <x:c r="AB215" s="1018"/>
      <x:c r="AC215" s="1018"/>
      <x:c r="AD215" s="1018"/>
      <x:c r="AE215" s="1018"/>
      <x:c r="AF215" s="1018"/>
      <x:c r="AG215" s="1018"/>
      <x:c r="AH215" s="1018"/>
      <x:c r="AI215" s="1018"/>
      <x:c r="AJ215" s="1018"/>
      <x:c r="AK215" s="1018"/>
      <x:c r="AL215" s="1018"/>
      <x:c r="AM215" s="1018"/>
      <x:c r="AN215" s="1018"/>
      <x:c r="AO215" s="1018"/>
      <x:c r="AP215" s="1018"/>
      <x:c r="AQ215" s="1018"/>
      <x:c r="AR215" s="1018"/>
      <x:c r="AS215" s="1018"/>
      <x:c r="AT215" s="1018"/>
      <x:c r="AU215" s="1018"/>
      <x:c r="AV215" s="1154"/>
      <x:c r="AW215" s="1154"/>
    </x:row>
    <x:row r="216">
      <x:c r="A216" s="937"/>
      <x:c r="B216" s="937"/>
      <x:c r="C216" s="937"/>
      <x:c r="D216" s="988"/>
      <x:c r="E216" s="988"/>
      <x:c r="F216" s="988"/>
      <x:c r="G216" s="1018">
        <x:v>7</x:v>
      </x:c>
      <x:c r="H216" s="1018"/>
      <x:c r="I216" s="1018"/>
      <x:c r="J216" s="1018"/>
      <x:c r="K216" s="1018"/>
      <x:c r="L216" s="1018"/>
      <x:c r="M216" s="1018"/>
      <x:c r="N216" s="1018"/>
      <x:c r="O216" s="1018"/>
      <x:c r="P216" s="1018"/>
      <x:c r="Q216" s="1018"/>
      <x:c r="R216" s="1018"/>
      <x:c r="S216" s="1018"/>
      <x:c r="T216" s="1018"/>
      <x:c r="U216" s="1018"/>
      <x:c r="V216" s="1018"/>
      <x:c r="W216" s="1018"/>
      <x:c r="X216" s="1018"/>
      <x:c r="Y216" s="1018"/>
      <x:c r="Z216" s="1018"/>
      <x:c r="AA216" s="1018"/>
      <x:c r="AB216" s="1018"/>
      <x:c r="AC216" s="1018"/>
      <x:c r="AD216" s="1018"/>
      <x:c r="AE216" s="1018"/>
      <x:c r="AF216" s="1018"/>
      <x:c r="AG216" s="1018"/>
      <x:c r="AH216" s="1018"/>
      <x:c r="AI216" s="1018"/>
      <x:c r="AJ216" s="1018"/>
      <x:c r="AK216" s="1018"/>
      <x:c r="AL216" s="1018"/>
      <x:c r="AM216" s="1018"/>
      <x:c r="AN216" s="1018"/>
      <x:c r="AO216" s="1018"/>
      <x:c r="AP216" s="1018"/>
      <x:c r="AQ216" s="1018"/>
      <x:c r="AR216" s="1018"/>
      <x:c r="AS216" s="1018"/>
      <x:c r="AT216" s="1018"/>
      <x:c r="AU216" s="1018"/>
      <x:c r="AV216" s="1154"/>
      <x:c r="AW216" s="1154"/>
    </x:row>
    <x:row r="217">
      <x:c r="A217" s="937"/>
      <x:c r="B217" s="937"/>
      <x:c r="C217" s="937"/>
      <x:c r="D217" s="988"/>
      <x:c r="E217" s="988"/>
      <x:c r="F217" s="988"/>
      <x:c r="G217" s="1018">
        <x:v>8</x:v>
      </x:c>
      <x:c r="H217" s="1018"/>
      <x:c r="I217" s="1018"/>
      <x:c r="J217" s="1018"/>
      <x:c r="K217" s="1018"/>
      <x:c r="L217" s="1018"/>
      <x:c r="M217" s="1018"/>
      <x:c r="N217" s="1018"/>
      <x:c r="O217" s="1018"/>
      <x:c r="P217" s="1018"/>
      <x:c r="Q217" s="1018"/>
      <x:c r="R217" s="1018"/>
      <x:c r="S217" s="1018"/>
      <x:c r="T217" s="1018"/>
      <x:c r="U217" s="1018"/>
      <x:c r="V217" s="1018"/>
      <x:c r="W217" s="1018"/>
      <x:c r="X217" s="1018"/>
      <x:c r="Y217" s="1018"/>
      <x:c r="Z217" s="1018"/>
      <x:c r="AA217" s="1018"/>
      <x:c r="AB217" s="1018"/>
      <x:c r="AC217" s="1018"/>
      <x:c r="AD217" s="1018"/>
      <x:c r="AE217" s="1018"/>
      <x:c r="AF217" s="1018"/>
      <x:c r="AG217" s="1018"/>
      <x:c r="AH217" s="1018"/>
      <x:c r="AI217" s="1018"/>
      <x:c r="AJ217" s="1018"/>
      <x:c r="AK217" s="1018"/>
      <x:c r="AL217" s="1018"/>
      <x:c r="AM217" s="1018"/>
      <x:c r="AN217" s="1018"/>
      <x:c r="AO217" s="1018"/>
      <x:c r="AP217" s="1018"/>
      <x:c r="AQ217" s="1018"/>
      <x:c r="AR217" s="1018"/>
      <x:c r="AS217" s="1018"/>
      <x:c r="AT217" s="1018"/>
      <x:c r="AU217" s="1018"/>
      <x:c r="AV217" s="1154"/>
      <x:c r="AW217" s="1154"/>
    </x:row>
    <x:row r="218">
      <x:c r="A218" s="937"/>
      <x:c r="B218" s="937"/>
      <x:c r="C218" s="937"/>
      <x:c r="D218" s="986"/>
      <x:c r="E218" s="986"/>
      <x:c r="F218" s="986"/>
      <x:c r="G218" s="1018">
        <x:v>1</x:v>
      </x:c>
      <x:c r="H218" s="1018"/>
      <x:c r="I218" s="1018"/>
      <x:c r="J218" s="1018"/>
      <x:c r="K218" s="1018"/>
      <x:c r="L218" s="1018"/>
      <x:c r="M218" s="1018"/>
      <x:c r="N218" s="1018"/>
      <x:c r="O218" s="1018"/>
      <x:c r="P218" s="1018"/>
      <x:c r="Q218" s="1018"/>
      <x:c r="R218" s="1018"/>
      <x:c r="S218" s="1018"/>
      <x:c r="T218" s="1018"/>
      <x:c r="U218" s="1018"/>
      <x:c r="V218" s="1018"/>
      <x:c r="W218" s="1018"/>
      <x:c r="X218" s="1018"/>
      <x:c r="Y218" s="1018"/>
      <x:c r="Z218" s="1018"/>
      <x:c r="AA218" s="1018"/>
      <x:c r="AB218" s="1018"/>
      <x:c r="AC218" s="1018"/>
      <x:c r="AD218" s="1018"/>
      <x:c r="AE218" s="1018"/>
      <x:c r="AF218" s="1018"/>
      <x:c r="AG218" s="1018"/>
      <x:c r="AH218" s="1018"/>
      <x:c r="AI218" s="1018"/>
      <x:c r="AJ218" s="1018"/>
      <x:c r="AK218" s="1018"/>
      <x:c r="AL218" s="1018"/>
      <x:c r="AM218" s="1018"/>
      <x:c r="AN218" s="1018"/>
      <x:c r="AO218" s="1018"/>
      <x:c r="AP218" s="1018"/>
      <x:c r="AQ218" s="1018"/>
      <x:c r="AR218" s="1018"/>
      <x:c r="AS218" s="1018"/>
      <x:c r="AT218" s="1018"/>
      <x:c r="AU218" s="1018"/>
      <x:c r="AV218" s="1565"/>
      <x:c r="AW218" s="1565"/>
    </x:row>
    <x:row r="219">
      <x:c r="A219" s="937"/>
      <x:c r="B219" s="937"/>
      <x:c r="C219" s="937"/>
      <x:c r="D219" s="988"/>
      <x:c r="E219" s="988"/>
      <x:c r="F219" s="988"/>
      <x:c r="G219" s="1018">
        <x:v>2</x:v>
      </x:c>
      <x:c r="H219" s="1018"/>
      <x:c r="I219" s="1018"/>
      <x:c r="J219" s="1018"/>
      <x:c r="K219" s="1018"/>
      <x:c r="L219" s="1018"/>
      <x:c r="M219" s="1018"/>
      <x:c r="N219" s="1018"/>
      <x:c r="O219" s="1018"/>
      <x:c r="P219" s="1018"/>
      <x:c r="Q219" s="1018"/>
      <x:c r="R219" s="1018"/>
      <x:c r="S219" s="1018"/>
      <x:c r="T219" s="1018"/>
      <x:c r="U219" s="1018"/>
      <x:c r="V219" s="1018"/>
      <x:c r="W219" s="1018"/>
      <x:c r="X219" s="1018"/>
      <x:c r="Y219" s="1018"/>
      <x:c r="Z219" s="1018"/>
      <x:c r="AA219" s="1018"/>
      <x:c r="AB219" s="1018"/>
      <x:c r="AC219" s="1018"/>
      <x:c r="AD219" s="1018"/>
      <x:c r="AE219" s="1018"/>
      <x:c r="AF219" s="1018"/>
      <x:c r="AG219" s="1018"/>
      <x:c r="AH219" s="1018"/>
      <x:c r="AI219" s="1018"/>
      <x:c r="AJ219" s="1018"/>
      <x:c r="AK219" s="1018"/>
      <x:c r="AL219" s="1018"/>
      <x:c r="AM219" s="1018"/>
      <x:c r="AN219" s="1018"/>
      <x:c r="AO219" s="1018"/>
      <x:c r="AP219" s="1018"/>
      <x:c r="AQ219" s="1018"/>
      <x:c r="AR219" s="1018"/>
      <x:c r="AS219" s="1018"/>
      <x:c r="AT219" s="1018"/>
      <x:c r="AU219" s="1018"/>
      <x:c r="AV219" s="1154"/>
      <x:c r="AW219" s="1154"/>
    </x:row>
    <x:row r="220">
      <x:c r="A220" s="937"/>
      <x:c r="B220" s="937"/>
      <x:c r="C220" s="937"/>
      <x:c r="D220" s="988"/>
      <x:c r="E220" s="988"/>
      <x:c r="F220" s="988"/>
      <x:c r="G220" s="1018">
        <x:v>3</x:v>
      </x:c>
      <x:c r="H220" s="1018"/>
      <x:c r="I220" s="1018"/>
      <x:c r="J220" s="1018"/>
      <x:c r="K220" s="1018"/>
      <x:c r="L220" s="1018"/>
      <x:c r="M220" s="1018"/>
      <x:c r="N220" s="1018"/>
      <x:c r="O220" s="1018"/>
      <x:c r="P220" s="1018"/>
      <x:c r="Q220" s="1018"/>
      <x:c r="R220" s="1018"/>
      <x:c r="S220" s="1018"/>
      <x:c r="T220" s="1018"/>
      <x:c r="U220" s="1018"/>
      <x:c r="V220" s="1018"/>
      <x:c r="W220" s="1018"/>
      <x:c r="X220" s="1018"/>
      <x:c r="Y220" s="1018"/>
      <x:c r="Z220" s="1018"/>
      <x:c r="AA220" s="1018"/>
      <x:c r="AB220" s="1018"/>
      <x:c r="AC220" s="1018"/>
      <x:c r="AD220" s="1018"/>
      <x:c r="AE220" s="1018"/>
      <x:c r="AF220" s="1018"/>
      <x:c r="AG220" s="1018"/>
      <x:c r="AH220" s="1018"/>
      <x:c r="AI220" s="1018"/>
      <x:c r="AJ220" s="1018"/>
      <x:c r="AK220" s="1018"/>
      <x:c r="AL220" s="1018"/>
      <x:c r="AM220" s="1018"/>
      <x:c r="AN220" s="1018"/>
      <x:c r="AO220" s="1018"/>
      <x:c r="AP220" s="1018"/>
      <x:c r="AQ220" s="1018"/>
      <x:c r="AR220" s="1018"/>
      <x:c r="AS220" s="1018"/>
      <x:c r="AT220" s="1018"/>
      <x:c r="AU220" s="1018"/>
      <x:c r="AV220" s="1154"/>
      <x:c r="AW220" s="1154"/>
    </x:row>
    <x:row r="221">
      <x:c r="A221" s="937"/>
      <x:c r="B221" s="937"/>
      <x:c r="C221" s="937"/>
      <x:c r="D221" s="988"/>
      <x:c r="E221" s="988"/>
      <x:c r="F221" s="988"/>
      <x:c r="G221" s="1018">
        <x:v>4</x:v>
      </x:c>
      <x:c r="H221" s="1018"/>
      <x:c r="I221" s="1018"/>
      <x:c r="J221" s="1018"/>
      <x:c r="K221" s="1018"/>
      <x:c r="L221" s="1018"/>
      <x:c r="M221" s="1018"/>
      <x:c r="N221" s="1018"/>
      <x:c r="O221" s="1018"/>
      <x:c r="P221" s="1018"/>
      <x:c r="Q221" s="1018"/>
      <x:c r="R221" s="1018"/>
      <x:c r="S221" s="1018"/>
      <x:c r="T221" s="1018"/>
      <x:c r="U221" s="1018"/>
      <x:c r="V221" s="1018"/>
      <x:c r="W221" s="1018"/>
      <x:c r="X221" s="1018"/>
      <x:c r="Y221" s="1018"/>
      <x:c r="Z221" s="1018"/>
      <x:c r="AA221" s="1018"/>
      <x:c r="AB221" s="1018"/>
      <x:c r="AC221" s="1018"/>
      <x:c r="AD221" s="1018"/>
      <x:c r="AE221" s="1018"/>
      <x:c r="AF221" s="1018"/>
      <x:c r="AG221" s="1018"/>
      <x:c r="AH221" s="1018"/>
      <x:c r="AI221" s="1018"/>
      <x:c r="AJ221" s="1018"/>
      <x:c r="AK221" s="1018"/>
      <x:c r="AL221" s="1018"/>
      <x:c r="AM221" s="1018"/>
      <x:c r="AN221" s="1018"/>
      <x:c r="AO221" s="1018"/>
      <x:c r="AP221" s="1018"/>
      <x:c r="AQ221" s="1018"/>
      <x:c r="AR221" s="1018"/>
      <x:c r="AS221" s="1018"/>
      <x:c r="AT221" s="1018"/>
      <x:c r="AU221" s="1018"/>
      <x:c r="AV221" s="1154"/>
      <x:c r="AW221" s="1154"/>
    </x:row>
    <x:row r="222">
      <x:c r="A222" s="937"/>
      <x:c r="B222" s="937"/>
      <x:c r="C222" s="937"/>
      <x:c r="D222" s="988"/>
      <x:c r="E222" s="988"/>
      <x:c r="F222" s="988"/>
      <x:c r="G222" s="1018">
        <x:v>5</x:v>
      </x:c>
      <x:c r="H222" s="1018"/>
      <x:c r="I222" s="1018"/>
      <x:c r="J222" s="1018"/>
      <x:c r="K222" s="1018"/>
      <x:c r="L222" s="1018"/>
      <x:c r="M222" s="1018"/>
      <x:c r="N222" s="1018"/>
      <x:c r="O222" s="1018"/>
      <x:c r="P222" s="1018"/>
      <x:c r="Q222" s="1018"/>
      <x:c r="R222" s="1018"/>
      <x:c r="S222" s="1018"/>
      <x:c r="T222" s="1018"/>
      <x:c r="U222" s="1018"/>
      <x:c r="V222" s="1018"/>
      <x:c r="W222" s="1018"/>
      <x:c r="X222" s="1018"/>
      <x:c r="Y222" s="1018"/>
      <x:c r="Z222" s="1018"/>
      <x:c r="AA222" s="1018"/>
      <x:c r="AB222" s="1018"/>
      <x:c r="AC222" s="1018"/>
      <x:c r="AD222" s="1018"/>
      <x:c r="AE222" s="1018"/>
      <x:c r="AF222" s="1018"/>
      <x:c r="AG222" s="1018"/>
      <x:c r="AH222" s="1018"/>
      <x:c r="AI222" s="1018"/>
      <x:c r="AJ222" s="1018"/>
      <x:c r="AK222" s="1018"/>
      <x:c r="AL222" s="1018"/>
      <x:c r="AM222" s="1018"/>
      <x:c r="AN222" s="1018"/>
      <x:c r="AO222" s="1018"/>
      <x:c r="AP222" s="1018"/>
      <x:c r="AQ222" s="1018"/>
      <x:c r="AR222" s="1018"/>
      <x:c r="AS222" s="1018"/>
      <x:c r="AT222" s="1018"/>
      <x:c r="AU222" s="1018"/>
      <x:c r="AV222" s="1154"/>
      <x:c r="AW222" s="1154"/>
    </x:row>
    <x:row r="223">
      <x:c r="A223" s="937"/>
      <x:c r="B223" s="937"/>
      <x:c r="C223" s="937"/>
      <x:c r="D223" s="988"/>
      <x:c r="E223" s="988"/>
      <x:c r="F223" s="988"/>
      <x:c r="G223" s="1018">
        <x:v>6</x:v>
      </x:c>
      <x:c r="H223" s="1018"/>
      <x:c r="I223" s="1018"/>
      <x:c r="J223" s="1018"/>
      <x:c r="K223" s="1018"/>
      <x:c r="L223" s="1018"/>
      <x:c r="M223" s="1018"/>
      <x:c r="N223" s="1018"/>
      <x:c r="O223" s="1018"/>
      <x:c r="P223" s="1018"/>
      <x:c r="Q223" s="1018"/>
      <x:c r="R223" s="1018"/>
      <x:c r="S223" s="1018"/>
      <x:c r="T223" s="1018"/>
      <x:c r="U223" s="1018"/>
      <x:c r="V223" s="1018"/>
      <x:c r="W223" s="1018"/>
      <x:c r="X223" s="1018"/>
      <x:c r="Y223" s="1018"/>
      <x:c r="Z223" s="1018"/>
      <x:c r="AA223" s="1018"/>
      <x:c r="AB223" s="1018"/>
      <x:c r="AC223" s="1018"/>
      <x:c r="AD223" s="1018"/>
      <x:c r="AE223" s="1018"/>
      <x:c r="AF223" s="1018"/>
      <x:c r="AG223" s="1018"/>
      <x:c r="AH223" s="1018"/>
      <x:c r="AI223" s="1018"/>
      <x:c r="AJ223" s="1018"/>
      <x:c r="AK223" s="1018"/>
      <x:c r="AL223" s="1018"/>
      <x:c r="AM223" s="1018"/>
      <x:c r="AN223" s="1018"/>
      <x:c r="AO223" s="1018"/>
      <x:c r="AP223" s="1018"/>
      <x:c r="AQ223" s="1018"/>
      <x:c r="AR223" s="1018"/>
      <x:c r="AS223" s="1018"/>
      <x:c r="AT223" s="1018"/>
      <x:c r="AU223" s="1018"/>
      <x:c r="AV223" s="1154"/>
      <x:c r="AW223" s="1154"/>
    </x:row>
    <x:row r="224">
      <x:c r="A224" s="937"/>
      <x:c r="B224" s="937"/>
      <x:c r="C224" s="937"/>
      <x:c r="D224" s="988"/>
      <x:c r="E224" s="988"/>
      <x:c r="F224" s="988"/>
      <x:c r="G224" s="1018">
        <x:v>7</x:v>
      </x:c>
      <x:c r="H224" s="1018"/>
      <x:c r="I224" s="1018"/>
      <x:c r="J224" s="1018"/>
      <x:c r="K224" s="1018"/>
      <x:c r="L224" s="1018"/>
      <x:c r="M224" s="1018"/>
      <x:c r="N224" s="1018"/>
      <x:c r="O224" s="1018"/>
      <x:c r="P224" s="1018"/>
      <x:c r="Q224" s="1018"/>
      <x:c r="R224" s="1018"/>
      <x:c r="S224" s="1018"/>
      <x:c r="T224" s="1018"/>
      <x:c r="U224" s="1018"/>
      <x:c r="V224" s="1018"/>
      <x:c r="W224" s="1018"/>
      <x:c r="X224" s="1018"/>
      <x:c r="Y224" s="1018"/>
      <x:c r="Z224" s="1018"/>
      <x:c r="AA224" s="1018"/>
      <x:c r="AB224" s="1018"/>
      <x:c r="AC224" s="1018"/>
      <x:c r="AD224" s="1018"/>
      <x:c r="AE224" s="1018"/>
      <x:c r="AF224" s="1018"/>
      <x:c r="AG224" s="1018"/>
      <x:c r="AH224" s="1018"/>
      <x:c r="AI224" s="1018"/>
      <x:c r="AJ224" s="1018"/>
      <x:c r="AK224" s="1018"/>
      <x:c r="AL224" s="1018"/>
      <x:c r="AM224" s="1018"/>
      <x:c r="AN224" s="1018"/>
      <x:c r="AO224" s="1018"/>
      <x:c r="AP224" s="1018"/>
      <x:c r="AQ224" s="1018"/>
      <x:c r="AR224" s="1018"/>
      <x:c r="AS224" s="1018"/>
      <x:c r="AT224" s="1018"/>
      <x:c r="AU224" s="1018"/>
      <x:c r="AV224" s="1154"/>
      <x:c r="AW224" s="1154"/>
    </x:row>
    <x:row r="225">
      <x:c r="A225" s="937"/>
      <x:c r="B225" s="937"/>
      <x:c r="C225" s="937"/>
      <x:c r="D225" s="988"/>
      <x:c r="E225" s="988"/>
      <x:c r="F225" s="988"/>
      <x:c r="G225" s="1018">
        <x:v>8</x:v>
      </x:c>
      <x:c r="H225" s="1018"/>
      <x:c r="I225" s="1018"/>
      <x:c r="J225" s="1018"/>
      <x:c r="K225" s="1018"/>
      <x:c r="L225" s="1018"/>
      <x:c r="M225" s="1018"/>
      <x:c r="N225" s="1018"/>
      <x:c r="O225" s="1018"/>
      <x:c r="P225" s="1018"/>
      <x:c r="Q225" s="1018"/>
      <x:c r="R225" s="1018"/>
      <x:c r="S225" s="1018"/>
      <x:c r="T225" s="1018"/>
      <x:c r="U225" s="1018"/>
      <x:c r="V225" s="1018"/>
      <x:c r="W225" s="1018"/>
      <x:c r="X225" s="1018"/>
      <x:c r="Y225" s="1018"/>
      <x:c r="Z225" s="1018"/>
      <x:c r="AA225" s="1018"/>
      <x:c r="AB225" s="1018"/>
      <x:c r="AC225" s="1018"/>
      <x:c r="AD225" s="1018"/>
      <x:c r="AE225" s="1018"/>
      <x:c r="AF225" s="1018"/>
      <x:c r="AG225" s="1018"/>
      <x:c r="AH225" s="1018"/>
      <x:c r="AI225" s="1018"/>
      <x:c r="AJ225" s="1018"/>
      <x:c r="AK225" s="1018"/>
      <x:c r="AL225" s="1018"/>
      <x:c r="AM225" s="1018"/>
      <x:c r="AN225" s="1018"/>
      <x:c r="AO225" s="1018"/>
      <x:c r="AP225" s="1018"/>
      <x:c r="AQ225" s="1018"/>
      <x:c r="AR225" s="1018"/>
      <x:c r="AS225" s="1018"/>
      <x:c r="AT225" s="1018"/>
      <x:c r="AU225" s="1018"/>
      <x:c r="AV225" s="1154"/>
      <x:c r="AW225" s="1154"/>
    </x:row>
    <x:row r="226">
      <x:c r="A226" s="937"/>
      <x:c r="B226" s="937"/>
      <x:c r="C226" s="937"/>
      <x:c r="D226" s="986"/>
      <x:c r="E226" s="986"/>
      <x:c r="F226" s="986"/>
      <x:c r="G226" s="1018">
        <x:v>1</x:v>
      </x:c>
      <x:c r="H226" s="1018"/>
      <x:c r="I226" s="1018"/>
      <x:c r="J226" s="1018"/>
      <x:c r="K226" s="1018"/>
      <x:c r="L226" s="1018"/>
      <x:c r="M226" s="1018"/>
      <x:c r="N226" s="1018"/>
      <x:c r="O226" s="1018"/>
      <x:c r="P226" s="1018"/>
      <x:c r="Q226" s="1018"/>
      <x:c r="R226" s="1018"/>
      <x:c r="S226" s="1018"/>
      <x:c r="T226" s="1018"/>
      <x:c r="U226" s="1018"/>
      <x:c r="V226" s="1018"/>
      <x:c r="W226" s="1018"/>
      <x:c r="X226" s="1018"/>
      <x:c r="Y226" s="1018"/>
      <x:c r="Z226" s="1018"/>
      <x:c r="AA226" s="1018"/>
      <x:c r="AB226" s="1018"/>
      <x:c r="AC226" s="1018"/>
      <x:c r="AD226" s="1018"/>
      <x:c r="AE226" s="1018"/>
      <x:c r="AF226" s="1018"/>
      <x:c r="AG226" s="1018"/>
      <x:c r="AH226" s="1018"/>
      <x:c r="AI226" s="1018"/>
      <x:c r="AJ226" s="1018"/>
      <x:c r="AK226" s="1018"/>
      <x:c r="AL226" s="1018"/>
      <x:c r="AM226" s="1018"/>
      <x:c r="AN226" s="1018"/>
      <x:c r="AO226" s="1018"/>
      <x:c r="AP226" s="1018"/>
      <x:c r="AQ226" s="1018"/>
      <x:c r="AR226" s="1018"/>
      <x:c r="AS226" s="1018"/>
      <x:c r="AT226" s="1018"/>
      <x:c r="AU226" s="1018"/>
      <x:c r="AV226" s="1565"/>
      <x:c r="AW226" s="1565"/>
    </x:row>
    <x:row r="227">
      <x:c r="A227" s="937"/>
      <x:c r="B227" s="937"/>
      <x:c r="C227" s="937"/>
      <x:c r="D227" s="988"/>
      <x:c r="E227" s="988"/>
      <x:c r="F227" s="988"/>
      <x:c r="G227" s="1018">
        <x:v>2</x:v>
      </x:c>
      <x:c r="H227" s="1018"/>
      <x:c r="I227" s="1018"/>
      <x:c r="J227" s="1018"/>
      <x:c r="K227" s="1018"/>
      <x:c r="L227" s="1018"/>
      <x:c r="M227" s="1018"/>
      <x:c r="N227" s="1018"/>
      <x:c r="O227" s="1018"/>
      <x:c r="P227" s="1018"/>
      <x:c r="Q227" s="1018"/>
      <x:c r="R227" s="1018"/>
      <x:c r="S227" s="1018"/>
      <x:c r="T227" s="1018"/>
      <x:c r="U227" s="1018"/>
      <x:c r="V227" s="1018"/>
      <x:c r="W227" s="1018"/>
      <x:c r="X227" s="1018"/>
      <x:c r="Y227" s="1018"/>
      <x:c r="Z227" s="1018"/>
      <x:c r="AA227" s="1018"/>
      <x:c r="AB227" s="1018"/>
      <x:c r="AC227" s="1018"/>
      <x:c r="AD227" s="1018"/>
      <x:c r="AE227" s="1018"/>
      <x:c r="AF227" s="1018"/>
      <x:c r="AG227" s="1018"/>
      <x:c r="AH227" s="1018"/>
      <x:c r="AI227" s="1018"/>
      <x:c r="AJ227" s="1018"/>
      <x:c r="AK227" s="1018"/>
      <x:c r="AL227" s="1018"/>
      <x:c r="AM227" s="1018"/>
      <x:c r="AN227" s="1018"/>
      <x:c r="AO227" s="1018"/>
      <x:c r="AP227" s="1018"/>
      <x:c r="AQ227" s="1018"/>
      <x:c r="AR227" s="1018"/>
      <x:c r="AS227" s="1018"/>
      <x:c r="AT227" s="1018"/>
      <x:c r="AU227" s="1018"/>
      <x:c r="AV227" s="1154"/>
      <x:c r="AW227" s="1154"/>
    </x:row>
    <x:row r="228">
      <x:c r="A228" s="937"/>
      <x:c r="B228" s="937"/>
      <x:c r="C228" s="937"/>
      <x:c r="D228" s="988"/>
      <x:c r="E228" s="988"/>
      <x:c r="F228" s="988"/>
      <x:c r="G228" s="1018">
        <x:v>3</x:v>
      </x:c>
      <x:c r="H228" s="1018"/>
      <x:c r="I228" s="1018"/>
      <x:c r="J228" s="1018"/>
      <x:c r="K228" s="1018"/>
      <x:c r="L228" s="1018"/>
      <x:c r="M228" s="1018"/>
      <x:c r="N228" s="1018"/>
      <x:c r="O228" s="1018"/>
      <x:c r="P228" s="1018"/>
      <x:c r="Q228" s="1018"/>
      <x:c r="R228" s="1018"/>
      <x:c r="S228" s="1018"/>
      <x:c r="T228" s="1018"/>
      <x:c r="U228" s="1018"/>
      <x:c r="V228" s="1018"/>
      <x:c r="W228" s="1018"/>
      <x:c r="X228" s="1018"/>
      <x:c r="Y228" s="1018"/>
      <x:c r="Z228" s="1018"/>
      <x:c r="AA228" s="1018"/>
      <x:c r="AB228" s="1018"/>
      <x:c r="AC228" s="1018"/>
      <x:c r="AD228" s="1018"/>
      <x:c r="AE228" s="1018"/>
      <x:c r="AF228" s="1018"/>
      <x:c r="AG228" s="1018"/>
      <x:c r="AH228" s="1018"/>
      <x:c r="AI228" s="1018"/>
      <x:c r="AJ228" s="1018"/>
      <x:c r="AK228" s="1018"/>
      <x:c r="AL228" s="1018"/>
      <x:c r="AM228" s="1018"/>
      <x:c r="AN228" s="1018"/>
      <x:c r="AO228" s="1018"/>
      <x:c r="AP228" s="1018"/>
      <x:c r="AQ228" s="1018"/>
      <x:c r="AR228" s="1018"/>
      <x:c r="AS228" s="1018"/>
      <x:c r="AT228" s="1018"/>
      <x:c r="AU228" s="1018"/>
      <x:c r="AV228" s="1154"/>
      <x:c r="AW228" s="1154"/>
    </x:row>
    <x:row r="229">
      <x:c r="A229" s="937"/>
      <x:c r="B229" s="937"/>
      <x:c r="C229" s="937"/>
      <x:c r="D229" s="988"/>
      <x:c r="E229" s="988"/>
      <x:c r="F229" s="988"/>
      <x:c r="G229" s="1018">
        <x:v>4</x:v>
      </x:c>
      <x:c r="H229" s="1018"/>
      <x:c r="I229" s="1018"/>
      <x:c r="J229" s="1018"/>
      <x:c r="K229" s="1018"/>
      <x:c r="L229" s="1018"/>
      <x:c r="M229" s="1018"/>
      <x:c r="N229" s="1018"/>
      <x:c r="O229" s="1018"/>
      <x:c r="P229" s="1018"/>
      <x:c r="Q229" s="1018"/>
      <x:c r="R229" s="1018"/>
      <x:c r="S229" s="1018"/>
      <x:c r="T229" s="1018"/>
      <x:c r="U229" s="1018"/>
      <x:c r="V229" s="1018"/>
      <x:c r="W229" s="1018"/>
      <x:c r="X229" s="1018"/>
      <x:c r="Y229" s="1018"/>
      <x:c r="Z229" s="1018"/>
      <x:c r="AA229" s="1018"/>
      <x:c r="AB229" s="1018"/>
      <x:c r="AC229" s="1018"/>
      <x:c r="AD229" s="1018"/>
      <x:c r="AE229" s="1018"/>
      <x:c r="AF229" s="1018"/>
      <x:c r="AG229" s="1018"/>
      <x:c r="AH229" s="1018"/>
      <x:c r="AI229" s="1018"/>
      <x:c r="AJ229" s="1018"/>
      <x:c r="AK229" s="1018"/>
      <x:c r="AL229" s="1018"/>
      <x:c r="AM229" s="1018"/>
      <x:c r="AN229" s="1018"/>
      <x:c r="AO229" s="1018"/>
      <x:c r="AP229" s="1018"/>
      <x:c r="AQ229" s="1018"/>
      <x:c r="AR229" s="1018"/>
      <x:c r="AS229" s="1018"/>
      <x:c r="AT229" s="1018"/>
      <x:c r="AU229" s="1018"/>
      <x:c r="AV229" s="1154"/>
      <x:c r="AW229" s="1154"/>
    </x:row>
    <x:row r="230">
      <x:c r="A230" s="937"/>
      <x:c r="B230" s="937"/>
      <x:c r="C230" s="937"/>
      <x:c r="D230" s="988"/>
      <x:c r="E230" s="988"/>
      <x:c r="F230" s="988"/>
      <x:c r="G230" s="1018">
        <x:v>5</x:v>
      </x:c>
      <x:c r="H230" s="1018"/>
      <x:c r="I230" s="1018"/>
      <x:c r="J230" s="1018"/>
      <x:c r="K230" s="1018"/>
      <x:c r="L230" s="1018"/>
      <x:c r="M230" s="1018"/>
      <x:c r="N230" s="1018"/>
      <x:c r="O230" s="1018"/>
      <x:c r="P230" s="1018"/>
      <x:c r="Q230" s="1018"/>
      <x:c r="R230" s="1018"/>
      <x:c r="S230" s="1018"/>
      <x:c r="T230" s="1018"/>
      <x:c r="U230" s="1018"/>
      <x:c r="V230" s="1018"/>
      <x:c r="W230" s="1018"/>
      <x:c r="X230" s="1018"/>
      <x:c r="Y230" s="1018"/>
      <x:c r="Z230" s="1018"/>
      <x:c r="AA230" s="1018"/>
      <x:c r="AB230" s="1018"/>
      <x:c r="AC230" s="1018"/>
      <x:c r="AD230" s="1018"/>
      <x:c r="AE230" s="1018"/>
      <x:c r="AF230" s="1018"/>
      <x:c r="AG230" s="1018"/>
      <x:c r="AH230" s="1018"/>
      <x:c r="AI230" s="1018"/>
      <x:c r="AJ230" s="1018"/>
      <x:c r="AK230" s="1018"/>
      <x:c r="AL230" s="1018"/>
      <x:c r="AM230" s="1018"/>
      <x:c r="AN230" s="1018"/>
      <x:c r="AO230" s="1018"/>
      <x:c r="AP230" s="1018"/>
      <x:c r="AQ230" s="1018"/>
      <x:c r="AR230" s="1018"/>
      <x:c r="AS230" s="1018"/>
      <x:c r="AT230" s="1018"/>
      <x:c r="AU230" s="1018"/>
      <x:c r="AV230" s="1154"/>
      <x:c r="AW230" s="1154"/>
    </x:row>
    <x:row r="231">
      <x:c r="A231" s="937"/>
      <x:c r="B231" s="937"/>
      <x:c r="C231" s="937"/>
      <x:c r="D231" s="988"/>
      <x:c r="E231" s="988"/>
      <x:c r="F231" s="988"/>
      <x:c r="G231" s="1018">
        <x:v>6</x:v>
      </x:c>
      <x:c r="H231" s="1018"/>
      <x:c r="I231" s="1018"/>
      <x:c r="J231" s="1018"/>
      <x:c r="K231" s="1018"/>
      <x:c r="L231" s="1018"/>
      <x:c r="M231" s="1018"/>
      <x:c r="N231" s="1018"/>
      <x:c r="O231" s="1018"/>
      <x:c r="P231" s="1018"/>
      <x:c r="Q231" s="1018"/>
      <x:c r="R231" s="1018"/>
      <x:c r="S231" s="1018"/>
      <x:c r="T231" s="1018"/>
      <x:c r="U231" s="1018"/>
      <x:c r="V231" s="1018"/>
      <x:c r="W231" s="1018"/>
      <x:c r="X231" s="1018"/>
      <x:c r="Y231" s="1018"/>
      <x:c r="Z231" s="1018"/>
      <x:c r="AA231" s="1018"/>
      <x:c r="AB231" s="1018"/>
      <x:c r="AC231" s="1018"/>
      <x:c r="AD231" s="1018"/>
      <x:c r="AE231" s="1018"/>
      <x:c r="AF231" s="1018"/>
      <x:c r="AG231" s="1018"/>
      <x:c r="AH231" s="1018"/>
      <x:c r="AI231" s="1018"/>
      <x:c r="AJ231" s="1018"/>
      <x:c r="AK231" s="1018"/>
      <x:c r="AL231" s="1018"/>
      <x:c r="AM231" s="1018"/>
      <x:c r="AN231" s="1018"/>
      <x:c r="AO231" s="1018"/>
      <x:c r="AP231" s="1018"/>
      <x:c r="AQ231" s="1018"/>
      <x:c r="AR231" s="1018"/>
      <x:c r="AS231" s="1018"/>
      <x:c r="AT231" s="1018"/>
      <x:c r="AU231" s="1018"/>
      <x:c r="AV231" s="1154"/>
      <x:c r="AW231" s="1154"/>
    </x:row>
    <x:row r="232">
      <x:c r="A232" s="937"/>
      <x:c r="B232" s="937"/>
      <x:c r="C232" s="937"/>
      <x:c r="D232" s="988"/>
      <x:c r="E232" s="988"/>
      <x:c r="F232" s="988"/>
      <x:c r="G232" s="1018">
        <x:v>7</x:v>
      </x:c>
      <x:c r="H232" s="1018"/>
      <x:c r="I232" s="1018"/>
      <x:c r="J232" s="1018"/>
      <x:c r="K232" s="1018"/>
      <x:c r="L232" s="1018"/>
      <x:c r="M232" s="1018"/>
      <x:c r="N232" s="1018"/>
      <x:c r="O232" s="1018"/>
      <x:c r="P232" s="1018"/>
      <x:c r="Q232" s="1018"/>
      <x:c r="R232" s="1018"/>
      <x:c r="S232" s="1018"/>
      <x:c r="T232" s="1018"/>
      <x:c r="U232" s="1018"/>
      <x:c r="V232" s="1018"/>
      <x:c r="W232" s="1018"/>
      <x:c r="X232" s="1018"/>
      <x:c r="Y232" s="1018"/>
      <x:c r="Z232" s="1018"/>
      <x:c r="AA232" s="1018"/>
      <x:c r="AB232" s="1018"/>
      <x:c r="AC232" s="1018"/>
      <x:c r="AD232" s="1018"/>
      <x:c r="AE232" s="1018"/>
      <x:c r="AF232" s="1018"/>
      <x:c r="AG232" s="1018"/>
      <x:c r="AH232" s="1018"/>
      <x:c r="AI232" s="1018"/>
      <x:c r="AJ232" s="1018"/>
      <x:c r="AK232" s="1018"/>
      <x:c r="AL232" s="1018"/>
      <x:c r="AM232" s="1018"/>
      <x:c r="AN232" s="1018"/>
      <x:c r="AO232" s="1018"/>
      <x:c r="AP232" s="1018"/>
      <x:c r="AQ232" s="1018"/>
      <x:c r="AR232" s="1018"/>
      <x:c r="AS232" s="1018"/>
      <x:c r="AT232" s="1018"/>
      <x:c r="AU232" s="1018"/>
      <x:c r="AV232" s="1154"/>
      <x:c r="AW232" s="1154"/>
    </x:row>
    <x:row r="233">
      <x:c r="A233" s="937"/>
      <x:c r="B233" s="937"/>
      <x:c r="C233" s="937"/>
      <x:c r="D233" s="988"/>
      <x:c r="E233" s="988"/>
      <x:c r="F233" s="988"/>
      <x:c r="G233" s="1018">
        <x:v>8</x:v>
      </x:c>
      <x:c r="H233" s="1018"/>
      <x:c r="I233" s="1018"/>
      <x:c r="J233" s="1018"/>
      <x:c r="K233" s="1018"/>
      <x:c r="L233" s="1018"/>
      <x:c r="M233" s="1018"/>
      <x:c r="N233" s="1018"/>
      <x:c r="O233" s="1018"/>
      <x:c r="P233" s="1018"/>
      <x:c r="Q233" s="1018"/>
      <x:c r="R233" s="1018"/>
      <x:c r="S233" s="1018"/>
      <x:c r="T233" s="1018"/>
      <x:c r="U233" s="1018"/>
      <x:c r="V233" s="1018"/>
      <x:c r="W233" s="1018"/>
      <x:c r="X233" s="1018"/>
      <x:c r="Y233" s="1018"/>
      <x:c r="Z233" s="1018"/>
      <x:c r="AA233" s="1018"/>
      <x:c r="AB233" s="1018"/>
      <x:c r="AC233" s="1018"/>
      <x:c r="AD233" s="1018"/>
      <x:c r="AE233" s="1018"/>
      <x:c r="AF233" s="1018"/>
      <x:c r="AG233" s="1018"/>
      <x:c r="AH233" s="1018"/>
      <x:c r="AI233" s="1018"/>
      <x:c r="AJ233" s="1018"/>
      <x:c r="AK233" s="1018"/>
      <x:c r="AL233" s="1018"/>
      <x:c r="AM233" s="1018"/>
      <x:c r="AN233" s="1018"/>
      <x:c r="AO233" s="1018"/>
      <x:c r="AP233" s="1018"/>
      <x:c r="AQ233" s="1018"/>
      <x:c r="AR233" s="1018"/>
      <x:c r="AS233" s="1018"/>
      <x:c r="AT233" s="1018"/>
      <x:c r="AU233" s="1018"/>
      <x:c r="AV233" s="1154"/>
      <x:c r="AW233" s="1154"/>
    </x:row>
    <x:row r="234">
      <x:c r="A234" s="937"/>
      <x:c r="B234" s="937"/>
      <x:c r="C234" s="937"/>
      <x:c r="D234" s="986"/>
      <x:c r="E234" s="986"/>
      <x:c r="F234" s="986"/>
      <x:c r="G234" s="1018">
        <x:v>1</x:v>
      </x:c>
      <x:c r="H234" s="1018"/>
      <x:c r="I234" s="1018"/>
      <x:c r="J234" s="1018"/>
      <x:c r="K234" s="1018"/>
      <x:c r="L234" s="1018"/>
      <x:c r="M234" s="1018"/>
      <x:c r="N234" s="1018"/>
      <x:c r="O234" s="1018"/>
      <x:c r="P234" s="1018"/>
      <x:c r="Q234" s="1018"/>
      <x:c r="R234" s="1018"/>
      <x:c r="S234" s="1018"/>
      <x:c r="T234" s="1018"/>
      <x:c r="U234" s="1018"/>
      <x:c r="V234" s="1018"/>
      <x:c r="W234" s="1018"/>
      <x:c r="X234" s="1018"/>
      <x:c r="Y234" s="1018"/>
      <x:c r="Z234" s="1018"/>
      <x:c r="AA234" s="1018"/>
      <x:c r="AB234" s="1018"/>
      <x:c r="AC234" s="1018"/>
      <x:c r="AD234" s="1018"/>
      <x:c r="AE234" s="1018"/>
      <x:c r="AF234" s="1018"/>
      <x:c r="AG234" s="1018"/>
      <x:c r="AH234" s="1018"/>
      <x:c r="AI234" s="1018"/>
      <x:c r="AJ234" s="1018"/>
      <x:c r="AK234" s="1018"/>
      <x:c r="AL234" s="1018"/>
      <x:c r="AM234" s="1018"/>
      <x:c r="AN234" s="1018"/>
      <x:c r="AO234" s="1018"/>
      <x:c r="AP234" s="1018"/>
      <x:c r="AQ234" s="1018"/>
      <x:c r="AR234" s="1018"/>
      <x:c r="AS234" s="1018"/>
      <x:c r="AT234" s="1018"/>
      <x:c r="AU234" s="1018"/>
      <x:c r="AV234" s="1565"/>
      <x:c r="AW234" s="1565"/>
    </x:row>
    <x:row r="235">
      <x:c r="A235" s="937"/>
      <x:c r="B235" s="937"/>
      <x:c r="C235" s="937"/>
      <x:c r="D235" s="988"/>
      <x:c r="E235" s="988"/>
      <x:c r="F235" s="988"/>
      <x:c r="G235" s="1018">
        <x:v>2</x:v>
      </x:c>
      <x:c r="H235" s="1018"/>
      <x:c r="I235" s="1018"/>
      <x:c r="J235" s="1018"/>
      <x:c r="K235" s="1018"/>
      <x:c r="L235" s="1018"/>
      <x:c r="M235" s="1018"/>
      <x:c r="N235" s="1018"/>
      <x:c r="O235" s="1018"/>
      <x:c r="P235" s="1018"/>
      <x:c r="Q235" s="1018"/>
      <x:c r="R235" s="1018"/>
      <x:c r="S235" s="1018"/>
      <x:c r="T235" s="1018"/>
      <x:c r="U235" s="1018"/>
      <x:c r="V235" s="1018"/>
      <x:c r="W235" s="1018"/>
      <x:c r="X235" s="1018"/>
      <x:c r="Y235" s="1018"/>
      <x:c r="Z235" s="1018"/>
      <x:c r="AA235" s="1018"/>
      <x:c r="AB235" s="1018"/>
      <x:c r="AC235" s="1018"/>
      <x:c r="AD235" s="1018"/>
      <x:c r="AE235" s="1018"/>
      <x:c r="AF235" s="1018"/>
      <x:c r="AG235" s="1018"/>
      <x:c r="AH235" s="1018"/>
      <x:c r="AI235" s="1018"/>
      <x:c r="AJ235" s="1018"/>
      <x:c r="AK235" s="1018"/>
      <x:c r="AL235" s="1018"/>
      <x:c r="AM235" s="1018"/>
      <x:c r="AN235" s="1018"/>
      <x:c r="AO235" s="1018"/>
      <x:c r="AP235" s="1018"/>
      <x:c r="AQ235" s="1018"/>
      <x:c r="AR235" s="1018"/>
      <x:c r="AS235" s="1018"/>
      <x:c r="AT235" s="1018"/>
      <x:c r="AU235" s="1018"/>
      <x:c r="AV235" s="1154"/>
      <x:c r="AW235" s="1154"/>
    </x:row>
    <x:row r="236">
      <x:c r="A236" s="937"/>
      <x:c r="B236" s="937"/>
      <x:c r="C236" s="937"/>
      <x:c r="D236" s="988"/>
      <x:c r="E236" s="988"/>
      <x:c r="F236" s="988"/>
      <x:c r="G236" s="1018">
        <x:v>3</x:v>
      </x:c>
      <x:c r="H236" s="1018"/>
      <x:c r="I236" s="1018"/>
      <x:c r="J236" s="1018"/>
      <x:c r="K236" s="1018"/>
      <x:c r="L236" s="1018"/>
      <x:c r="M236" s="1018"/>
      <x:c r="N236" s="1018"/>
      <x:c r="O236" s="1018"/>
      <x:c r="P236" s="1018"/>
      <x:c r="Q236" s="1018"/>
      <x:c r="R236" s="1018"/>
      <x:c r="S236" s="1018"/>
      <x:c r="T236" s="1018"/>
      <x:c r="U236" s="1018"/>
      <x:c r="V236" s="1018"/>
      <x:c r="W236" s="1018"/>
      <x:c r="X236" s="1018"/>
      <x:c r="Y236" s="1018"/>
      <x:c r="Z236" s="1018"/>
      <x:c r="AA236" s="1018"/>
      <x:c r="AB236" s="1018"/>
      <x:c r="AC236" s="1018"/>
      <x:c r="AD236" s="1018"/>
      <x:c r="AE236" s="1018"/>
      <x:c r="AF236" s="1018"/>
      <x:c r="AG236" s="1018"/>
      <x:c r="AH236" s="1018"/>
      <x:c r="AI236" s="1018"/>
      <x:c r="AJ236" s="1018"/>
      <x:c r="AK236" s="1018"/>
      <x:c r="AL236" s="1018"/>
      <x:c r="AM236" s="1018"/>
      <x:c r="AN236" s="1018"/>
      <x:c r="AO236" s="1018"/>
      <x:c r="AP236" s="1018"/>
      <x:c r="AQ236" s="1018"/>
      <x:c r="AR236" s="1018"/>
      <x:c r="AS236" s="1018"/>
      <x:c r="AT236" s="1018"/>
      <x:c r="AU236" s="1018"/>
      <x:c r="AV236" s="1154"/>
      <x:c r="AW236" s="1154"/>
    </x:row>
    <x:row r="237">
      <x:c r="A237" s="937"/>
      <x:c r="B237" s="937"/>
      <x:c r="C237" s="937"/>
      <x:c r="D237" s="988"/>
      <x:c r="E237" s="988"/>
      <x:c r="F237" s="988"/>
      <x:c r="G237" s="1018">
        <x:v>4</x:v>
      </x:c>
      <x:c r="H237" s="1018"/>
      <x:c r="I237" s="1018"/>
      <x:c r="J237" s="1018"/>
      <x:c r="K237" s="1018"/>
      <x:c r="L237" s="1018"/>
      <x:c r="M237" s="1018"/>
      <x:c r="N237" s="1018"/>
      <x:c r="O237" s="1018"/>
      <x:c r="P237" s="1018"/>
      <x:c r="Q237" s="1018"/>
      <x:c r="R237" s="1018"/>
      <x:c r="S237" s="1018"/>
      <x:c r="T237" s="1018"/>
      <x:c r="U237" s="1018"/>
      <x:c r="V237" s="1018"/>
      <x:c r="W237" s="1018"/>
      <x:c r="X237" s="1018"/>
      <x:c r="Y237" s="1018"/>
      <x:c r="Z237" s="1018"/>
      <x:c r="AA237" s="1018"/>
      <x:c r="AB237" s="1018"/>
      <x:c r="AC237" s="1018"/>
      <x:c r="AD237" s="1018"/>
      <x:c r="AE237" s="1018"/>
      <x:c r="AF237" s="1018"/>
      <x:c r="AG237" s="1018"/>
      <x:c r="AH237" s="1018"/>
      <x:c r="AI237" s="1018"/>
      <x:c r="AJ237" s="1018"/>
      <x:c r="AK237" s="1018"/>
      <x:c r="AL237" s="1018"/>
      <x:c r="AM237" s="1018"/>
      <x:c r="AN237" s="1018"/>
      <x:c r="AO237" s="1018"/>
      <x:c r="AP237" s="1018"/>
      <x:c r="AQ237" s="1018"/>
      <x:c r="AR237" s="1018"/>
      <x:c r="AS237" s="1018"/>
      <x:c r="AT237" s="1018"/>
      <x:c r="AU237" s="1018"/>
      <x:c r="AV237" s="1154"/>
      <x:c r="AW237" s="1154"/>
    </x:row>
    <x:row r="238">
      <x:c r="A238" s="937"/>
      <x:c r="B238" s="937"/>
      <x:c r="C238" s="937"/>
      <x:c r="D238" s="988"/>
      <x:c r="E238" s="988"/>
      <x:c r="F238" s="988"/>
      <x:c r="G238" s="1018">
        <x:v>5</x:v>
      </x:c>
      <x:c r="H238" s="1018"/>
      <x:c r="I238" s="1018"/>
      <x:c r="J238" s="1018"/>
      <x:c r="K238" s="1018"/>
      <x:c r="L238" s="1018"/>
      <x:c r="M238" s="1018"/>
      <x:c r="N238" s="1018"/>
      <x:c r="O238" s="1018"/>
      <x:c r="P238" s="1018"/>
      <x:c r="Q238" s="1018"/>
      <x:c r="R238" s="1018"/>
      <x:c r="S238" s="1018"/>
      <x:c r="T238" s="1018"/>
      <x:c r="U238" s="1018"/>
      <x:c r="V238" s="1018"/>
      <x:c r="W238" s="1018"/>
      <x:c r="X238" s="1018"/>
      <x:c r="Y238" s="1018"/>
      <x:c r="Z238" s="1018"/>
      <x:c r="AA238" s="1018"/>
      <x:c r="AB238" s="1018"/>
      <x:c r="AC238" s="1018"/>
      <x:c r="AD238" s="1018"/>
      <x:c r="AE238" s="1018"/>
      <x:c r="AF238" s="1018"/>
      <x:c r="AG238" s="1018"/>
      <x:c r="AH238" s="1018"/>
      <x:c r="AI238" s="1018"/>
      <x:c r="AJ238" s="1018"/>
      <x:c r="AK238" s="1018"/>
      <x:c r="AL238" s="1018"/>
      <x:c r="AM238" s="1018"/>
      <x:c r="AN238" s="1018"/>
      <x:c r="AO238" s="1018"/>
      <x:c r="AP238" s="1018"/>
      <x:c r="AQ238" s="1018"/>
      <x:c r="AR238" s="1018"/>
      <x:c r="AS238" s="1018"/>
      <x:c r="AT238" s="1018"/>
      <x:c r="AU238" s="1018"/>
      <x:c r="AV238" s="1154"/>
      <x:c r="AW238" s="1154"/>
    </x:row>
    <x:row r="239">
      <x:c r="A239" s="937"/>
      <x:c r="B239" s="937"/>
      <x:c r="C239" s="937"/>
      <x:c r="D239" s="988"/>
      <x:c r="E239" s="988"/>
      <x:c r="F239" s="988"/>
      <x:c r="G239" s="1018">
        <x:v>6</x:v>
      </x:c>
      <x:c r="H239" s="1018"/>
      <x:c r="I239" s="1018"/>
      <x:c r="J239" s="1018"/>
      <x:c r="K239" s="1018"/>
      <x:c r="L239" s="1018"/>
      <x:c r="M239" s="1018"/>
      <x:c r="N239" s="1018"/>
      <x:c r="O239" s="1018"/>
      <x:c r="P239" s="1018"/>
      <x:c r="Q239" s="1018"/>
      <x:c r="R239" s="1018"/>
      <x:c r="S239" s="1018"/>
      <x:c r="T239" s="1018"/>
      <x:c r="U239" s="1018"/>
      <x:c r="V239" s="1018"/>
      <x:c r="W239" s="1018"/>
      <x:c r="X239" s="1018"/>
      <x:c r="Y239" s="1018"/>
      <x:c r="Z239" s="1018"/>
      <x:c r="AA239" s="1018"/>
      <x:c r="AB239" s="1018"/>
      <x:c r="AC239" s="1018"/>
      <x:c r="AD239" s="1018"/>
      <x:c r="AE239" s="1018"/>
      <x:c r="AF239" s="1018"/>
      <x:c r="AG239" s="1018"/>
      <x:c r="AH239" s="1018"/>
      <x:c r="AI239" s="1018"/>
      <x:c r="AJ239" s="1018"/>
      <x:c r="AK239" s="1018"/>
      <x:c r="AL239" s="1018"/>
      <x:c r="AM239" s="1018"/>
      <x:c r="AN239" s="1018"/>
      <x:c r="AO239" s="1018"/>
      <x:c r="AP239" s="1018"/>
      <x:c r="AQ239" s="1018"/>
      <x:c r="AR239" s="1018"/>
      <x:c r="AS239" s="1018"/>
      <x:c r="AT239" s="1018"/>
      <x:c r="AU239" s="1018"/>
      <x:c r="AV239" s="1154"/>
      <x:c r="AW239" s="1154"/>
    </x:row>
    <x:row r="240">
      <x:c r="A240" s="937"/>
      <x:c r="B240" s="937"/>
      <x:c r="C240" s="937"/>
      <x:c r="D240" s="988"/>
      <x:c r="E240" s="988"/>
      <x:c r="F240" s="988"/>
      <x:c r="G240" s="1018">
        <x:v>7</x:v>
      </x:c>
      <x:c r="H240" s="1018"/>
      <x:c r="I240" s="1018"/>
      <x:c r="J240" s="1018"/>
      <x:c r="K240" s="1018"/>
      <x:c r="L240" s="1018"/>
      <x:c r="M240" s="1018"/>
      <x:c r="N240" s="1018"/>
      <x:c r="O240" s="1018"/>
      <x:c r="P240" s="1018"/>
      <x:c r="Q240" s="1018"/>
      <x:c r="R240" s="1018"/>
      <x:c r="S240" s="1018"/>
      <x:c r="T240" s="1018"/>
      <x:c r="U240" s="1018"/>
      <x:c r="V240" s="1018"/>
      <x:c r="W240" s="1018"/>
      <x:c r="X240" s="1018"/>
      <x:c r="Y240" s="1018"/>
      <x:c r="Z240" s="1018"/>
      <x:c r="AA240" s="1018"/>
      <x:c r="AB240" s="1018"/>
      <x:c r="AC240" s="1018"/>
      <x:c r="AD240" s="1018"/>
      <x:c r="AE240" s="1018"/>
      <x:c r="AF240" s="1018"/>
      <x:c r="AG240" s="1018"/>
      <x:c r="AH240" s="1018"/>
      <x:c r="AI240" s="1018"/>
      <x:c r="AJ240" s="1018"/>
      <x:c r="AK240" s="1018"/>
      <x:c r="AL240" s="1018"/>
      <x:c r="AM240" s="1018"/>
      <x:c r="AN240" s="1018"/>
      <x:c r="AO240" s="1018"/>
      <x:c r="AP240" s="1018"/>
      <x:c r="AQ240" s="1018"/>
      <x:c r="AR240" s="1018"/>
      <x:c r="AS240" s="1018"/>
      <x:c r="AT240" s="1018"/>
      <x:c r="AU240" s="1018"/>
      <x:c r="AV240" s="1154"/>
      <x:c r="AW240" s="1154"/>
    </x:row>
    <x:row r="241">
      <x:c r="A241" s="937"/>
      <x:c r="B241" s="937"/>
      <x:c r="C241" s="937"/>
      <x:c r="D241" s="988"/>
      <x:c r="E241" s="988"/>
      <x:c r="F241" s="988"/>
      <x:c r="G241" s="1018">
        <x:v>8</x:v>
      </x:c>
      <x:c r="H241" s="1018"/>
      <x:c r="I241" s="1018"/>
      <x:c r="J241" s="1018"/>
      <x:c r="K241" s="1018"/>
      <x:c r="L241" s="1018"/>
      <x:c r="M241" s="1018"/>
      <x:c r="N241" s="1018"/>
      <x:c r="O241" s="1018"/>
      <x:c r="P241" s="1018"/>
      <x:c r="Q241" s="1018"/>
      <x:c r="R241" s="1018"/>
      <x:c r="S241" s="1018"/>
      <x:c r="T241" s="1018"/>
      <x:c r="U241" s="1018"/>
      <x:c r="V241" s="1018"/>
      <x:c r="W241" s="1018"/>
      <x:c r="X241" s="1018"/>
      <x:c r="Y241" s="1018"/>
      <x:c r="Z241" s="1018"/>
      <x:c r="AA241" s="1018"/>
      <x:c r="AB241" s="1018"/>
      <x:c r="AC241" s="1018"/>
      <x:c r="AD241" s="1018"/>
      <x:c r="AE241" s="1018"/>
      <x:c r="AF241" s="1018"/>
      <x:c r="AG241" s="1018"/>
      <x:c r="AH241" s="1018"/>
      <x:c r="AI241" s="1018"/>
      <x:c r="AJ241" s="1018"/>
      <x:c r="AK241" s="1018"/>
      <x:c r="AL241" s="1018"/>
      <x:c r="AM241" s="1018"/>
      <x:c r="AN241" s="1018"/>
      <x:c r="AO241" s="1018"/>
      <x:c r="AP241" s="1018"/>
      <x:c r="AQ241" s="1018"/>
      <x:c r="AR241" s="1018"/>
      <x:c r="AS241" s="1018"/>
      <x:c r="AT241" s="1018"/>
      <x:c r="AU241" s="1018"/>
      <x:c r="AV241" s="1154"/>
      <x:c r="AW241" s="1154"/>
    </x:row>
    <x:row r="242">
      <x:c r="A242" s="937"/>
      <x:c r="B242" s="937"/>
      <x:c r="C242" s="937"/>
      <x:c r="D242" s="986"/>
      <x:c r="E242" s="986"/>
      <x:c r="F242" s="986"/>
      <x:c r="G242" s="1018">
        <x:v>1</x:v>
      </x:c>
      <x:c r="H242" s="1018"/>
      <x:c r="I242" s="1018"/>
      <x:c r="J242" s="1018"/>
      <x:c r="K242" s="1018"/>
      <x:c r="L242" s="1018"/>
      <x:c r="M242" s="1018"/>
      <x:c r="N242" s="1018"/>
      <x:c r="O242" s="1018"/>
      <x:c r="P242" s="1018"/>
      <x:c r="Q242" s="1018"/>
      <x:c r="R242" s="1018"/>
      <x:c r="S242" s="1018"/>
      <x:c r="T242" s="1018"/>
      <x:c r="U242" s="1018"/>
      <x:c r="V242" s="1018"/>
      <x:c r="W242" s="1018"/>
      <x:c r="X242" s="1018"/>
      <x:c r="Y242" s="1018"/>
      <x:c r="Z242" s="1018"/>
      <x:c r="AA242" s="1018"/>
      <x:c r="AB242" s="1018"/>
      <x:c r="AC242" s="1018"/>
      <x:c r="AD242" s="1018"/>
      <x:c r="AE242" s="1018"/>
      <x:c r="AF242" s="1018"/>
      <x:c r="AG242" s="1018"/>
      <x:c r="AH242" s="1018"/>
      <x:c r="AI242" s="1018"/>
      <x:c r="AJ242" s="1018"/>
      <x:c r="AK242" s="1018"/>
      <x:c r="AL242" s="1018"/>
      <x:c r="AM242" s="1018"/>
      <x:c r="AN242" s="1018"/>
      <x:c r="AO242" s="1018"/>
      <x:c r="AP242" s="1018"/>
      <x:c r="AQ242" s="1018"/>
      <x:c r="AR242" s="1018"/>
      <x:c r="AS242" s="1018"/>
      <x:c r="AT242" s="1018"/>
      <x:c r="AU242" s="1018"/>
      <x:c r="AV242" s="1565"/>
      <x:c r="AW242" s="1565"/>
    </x:row>
    <x:row r="243">
      <x:c r="A243" s="937"/>
      <x:c r="B243" s="937"/>
      <x:c r="C243" s="937"/>
      <x:c r="D243" s="988"/>
      <x:c r="E243" s="988"/>
      <x:c r="F243" s="988"/>
      <x:c r="G243" s="1018">
        <x:v>2</x:v>
      </x:c>
      <x:c r="H243" s="1018"/>
      <x:c r="I243" s="1018"/>
      <x:c r="J243" s="1018"/>
      <x:c r="K243" s="1018"/>
      <x:c r="L243" s="1018"/>
      <x:c r="M243" s="1018"/>
      <x:c r="N243" s="1018"/>
      <x:c r="O243" s="1018"/>
      <x:c r="P243" s="1018"/>
      <x:c r="Q243" s="1018"/>
      <x:c r="R243" s="1018"/>
      <x:c r="S243" s="1018"/>
      <x:c r="T243" s="1018"/>
      <x:c r="U243" s="1018"/>
      <x:c r="V243" s="1018"/>
      <x:c r="W243" s="1018"/>
      <x:c r="X243" s="1018"/>
      <x:c r="Y243" s="1018"/>
      <x:c r="Z243" s="1018"/>
      <x:c r="AA243" s="1018"/>
      <x:c r="AB243" s="1018"/>
      <x:c r="AC243" s="1018"/>
      <x:c r="AD243" s="1018"/>
      <x:c r="AE243" s="1018"/>
      <x:c r="AF243" s="1018"/>
      <x:c r="AG243" s="1018"/>
      <x:c r="AH243" s="1018"/>
      <x:c r="AI243" s="1018"/>
      <x:c r="AJ243" s="1018"/>
      <x:c r="AK243" s="1018"/>
      <x:c r="AL243" s="1018"/>
      <x:c r="AM243" s="1018"/>
      <x:c r="AN243" s="1018"/>
      <x:c r="AO243" s="1018"/>
      <x:c r="AP243" s="1018"/>
      <x:c r="AQ243" s="1018"/>
      <x:c r="AR243" s="1018"/>
      <x:c r="AS243" s="1018"/>
      <x:c r="AT243" s="1018"/>
      <x:c r="AU243" s="1018"/>
      <x:c r="AV243" s="1154"/>
      <x:c r="AW243" s="1154"/>
    </x:row>
    <x:row r="244">
      <x:c r="A244" s="937"/>
      <x:c r="B244" s="937"/>
      <x:c r="C244" s="937"/>
      <x:c r="D244" s="988"/>
      <x:c r="E244" s="988"/>
      <x:c r="F244" s="988"/>
      <x:c r="G244" s="1018">
        <x:v>3</x:v>
      </x:c>
      <x:c r="H244" s="1018"/>
      <x:c r="I244" s="1018"/>
      <x:c r="J244" s="1018"/>
      <x:c r="K244" s="1018"/>
      <x:c r="L244" s="1018"/>
      <x:c r="M244" s="1018"/>
      <x:c r="N244" s="1018"/>
      <x:c r="O244" s="1018"/>
      <x:c r="P244" s="1018"/>
      <x:c r="Q244" s="1018"/>
      <x:c r="R244" s="1018"/>
      <x:c r="S244" s="1018"/>
      <x:c r="T244" s="1018"/>
      <x:c r="U244" s="1018"/>
      <x:c r="V244" s="1018"/>
      <x:c r="W244" s="1018"/>
      <x:c r="X244" s="1018"/>
      <x:c r="Y244" s="1018"/>
      <x:c r="Z244" s="1018"/>
      <x:c r="AA244" s="1018"/>
      <x:c r="AB244" s="1018"/>
      <x:c r="AC244" s="1018"/>
      <x:c r="AD244" s="1018"/>
      <x:c r="AE244" s="1018"/>
      <x:c r="AF244" s="1018"/>
      <x:c r="AG244" s="1018"/>
      <x:c r="AH244" s="1018"/>
      <x:c r="AI244" s="1018"/>
      <x:c r="AJ244" s="1018"/>
      <x:c r="AK244" s="1018"/>
      <x:c r="AL244" s="1018"/>
      <x:c r="AM244" s="1018"/>
      <x:c r="AN244" s="1018"/>
      <x:c r="AO244" s="1018"/>
      <x:c r="AP244" s="1018"/>
      <x:c r="AQ244" s="1018"/>
      <x:c r="AR244" s="1018"/>
      <x:c r="AS244" s="1018"/>
      <x:c r="AT244" s="1018"/>
      <x:c r="AU244" s="1018"/>
      <x:c r="AV244" s="1154"/>
      <x:c r="AW244" s="1154"/>
    </x:row>
    <x:row r="245">
      <x:c r="A245" s="937"/>
      <x:c r="B245" s="937"/>
      <x:c r="C245" s="937"/>
      <x:c r="D245" s="988"/>
      <x:c r="E245" s="988"/>
      <x:c r="F245" s="988"/>
      <x:c r="G245" s="1018">
        <x:v>4</x:v>
      </x:c>
      <x:c r="H245" s="1018"/>
      <x:c r="I245" s="1018"/>
      <x:c r="J245" s="1018"/>
      <x:c r="K245" s="1018"/>
      <x:c r="L245" s="1018"/>
      <x:c r="M245" s="1018"/>
      <x:c r="N245" s="1018"/>
      <x:c r="O245" s="1018"/>
      <x:c r="P245" s="1018"/>
      <x:c r="Q245" s="1018"/>
      <x:c r="R245" s="1018"/>
      <x:c r="S245" s="1018"/>
      <x:c r="T245" s="1018"/>
      <x:c r="U245" s="1018"/>
      <x:c r="V245" s="1018"/>
      <x:c r="W245" s="1018"/>
      <x:c r="X245" s="1018"/>
      <x:c r="Y245" s="1018"/>
      <x:c r="Z245" s="1018"/>
      <x:c r="AA245" s="1018"/>
      <x:c r="AB245" s="1018"/>
      <x:c r="AC245" s="1018"/>
      <x:c r="AD245" s="1018"/>
      <x:c r="AE245" s="1018"/>
      <x:c r="AF245" s="1018"/>
      <x:c r="AG245" s="1018"/>
      <x:c r="AH245" s="1018"/>
      <x:c r="AI245" s="1018"/>
      <x:c r="AJ245" s="1018"/>
      <x:c r="AK245" s="1018"/>
      <x:c r="AL245" s="1018"/>
      <x:c r="AM245" s="1018"/>
      <x:c r="AN245" s="1018"/>
      <x:c r="AO245" s="1018"/>
      <x:c r="AP245" s="1018"/>
      <x:c r="AQ245" s="1018"/>
      <x:c r="AR245" s="1018"/>
      <x:c r="AS245" s="1018"/>
      <x:c r="AT245" s="1018"/>
      <x:c r="AU245" s="1018"/>
      <x:c r="AV245" s="1154"/>
      <x:c r="AW245" s="1154"/>
    </x:row>
    <x:row r="246">
      <x:c r="A246" s="937"/>
      <x:c r="B246" s="937"/>
      <x:c r="C246" s="937"/>
      <x:c r="D246" s="988"/>
      <x:c r="E246" s="988"/>
      <x:c r="F246" s="988"/>
      <x:c r="G246" s="1018">
        <x:v>5</x:v>
      </x:c>
      <x:c r="H246" s="1018"/>
      <x:c r="I246" s="1018"/>
      <x:c r="J246" s="1018"/>
      <x:c r="K246" s="1018"/>
      <x:c r="L246" s="1018"/>
      <x:c r="M246" s="1018"/>
      <x:c r="N246" s="1018"/>
      <x:c r="O246" s="1018"/>
      <x:c r="P246" s="1018"/>
      <x:c r="Q246" s="1018"/>
      <x:c r="R246" s="1018"/>
      <x:c r="S246" s="1018"/>
      <x:c r="T246" s="1018"/>
      <x:c r="U246" s="1018"/>
      <x:c r="V246" s="1018"/>
      <x:c r="W246" s="1018"/>
      <x:c r="X246" s="1018"/>
      <x:c r="Y246" s="1018"/>
      <x:c r="Z246" s="1018"/>
      <x:c r="AA246" s="1018"/>
      <x:c r="AB246" s="1018"/>
      <x:c r="AC246" s="1018"/>
      <x:c r="AD246" s="1018"/>
      <x:c r="AE246" s="1018"/>
      <x:c r="AF246" s="1018"/>
      <x:c r="AG246" s="1018"/>
      <x:c r="AH246" s="1018"/>
      <x:c r="AI246" s="1018"/>
      <x:c r="AJ246" s="1018"/>
      <x:c r="AK246" s="1018"/>
      <x:c r="AL246" s="1018"/>
      <x:c r="AM246" s="1018"/>
      <x:c r="AN246" s="1018"/>
      <x:c r="AO246" s="1018"/>
      <x:c r="AP246" s="1018"/>
      <x:c r="AQ246" s="1018"/>
      <x:c r="AR246" s="1018"/>
      <x:c r="AS246" s="1018"/>
      <x:c r="AT246" s="1018"/>
      <x:c r="AU246" s="1018"/>
      <x:c r="AV246" s="1154"/>
      <x:c r="AW246" s="1154"/>
    </x:row>
    <x:row r="247">
      <x:c r="A247" s="937"/>
      <x:c r="B247" s="937"/>
      <x:c r="C247" s="937"/>
      <x:c r="D247" s="988"/>
      <x:c r="E247" s="988"/>
      <x:c r="F247" s="988"/>
      <x:c r="G247" s="1018">
        <x:v>6</x:v>
      </x:c>
      <x:c r="H247" s="1018"/>
      <x:c r="I247" s="1018"/>
      <x:c r="J247" s="1018"/>
      <x:c r="K247" s="1018"/>
      <x:c r="L247" s="1018"/>
      <x:c r="M247" s="1018"/>
      <x:c r="N247" s="1018"/>
      <x:c r="O247" s="1018"/>
      <x:c r="P247" s="1018"/>
      <x:c r="Q247" s="1018"/>
      <x:c r="R247" s="1018"/>
      <x:c r="S247" s="1018"/>
      <x:c r="T247" s="1018"/>
      <x:c r="U247" s="1018"/>
      <x:c r="V247" s="1018"/>
      <x:c r="W247" s="1018"/>
      <x:c r="X247" s="1018"/>
      <x:c r="Y247" s="1018"/>
      <x:c r="Z247" s="1018"/>
      <x:c r="AA247" s="1018"/>
      <x:c r="AB247" s="1018"/>
      <x:c r="AC247" s="1018"/>
      <x:c r="AD247" s="1018"/>
      <x:c r="AE247" s="1018"/>
      <x:c r="AF247" s="1018"/>
      <x:c r="AG247" s="1018"/>
      <x:c r="AH247" s="1018"/>
      <x:c r="AI247" s="1018"/>
      <x:c r="AJ247" s="1018"/>
      <x:c r="AK247" s="1018"/>
      <x:c r="AL247" s="1018"/>
      <x:c r="AM247" s="1018"/>
      <x:c r="AN247" s="1018"/>
      <x:c r="AO247" s="1018"/>
      <x:c r="AP247" s="1018"/>
      <x:c r="AQ247" s="1018"/>
      <x:c r="AR247" s="1018"/>
      <x:c r="AS247" s="1018"/>
      <x:c r="AT247" s="1018"/>
      <x:c r="AU247" s="1018"/>
      <x:c r="AV247" s="1154"/>
      <x:c r="AW247" s="1154"/>
    </x:row>
    <x:row r="248">
      <x:c r="A248" s="937"/>
      <x:c r="B248" s="937"/>
      <x:c r="C248" s="937"/>
      <x:c r="D248" s="988"/>
      <x:c r="E248" s="988"/>
      <x:c r="F248" s="988"/>
      <x:c r="G248" s="1018">
        <x:v>7</x:v>
      </x:c>
      <x:c r="H248" s="1018"/>
      <x:c r="I248" s="1018"/>
      <x:c r="J248" s="1018"/>
      <x:c r="K248" s="1018"/>
      <x:c r="L248" s="1018"/>
      <x:c r="M248" s="1018"/>
      <x:c r="N248" s="1018"/>
      <x:c r="O248" s="1018"/>
      <x:c r="P248" s="1018"/>
      <x:c r="Q248" s="1018"/>
      <x:c r="R248" s="1018"/>
      <x:c r="S248" s="1018"/>
      <x:c r="T248" s="1018"/>
      <x:c r="U248" s="1018"/>
      <x:c r="V248" s="1018"/>
      <x:c r="W248" s="1018"/>
      <x:c r="X248" s="1018"/>
      <x:c r="Y248" s="1018"/>
      <x:c r="Z248" s="1018"/>
      <x:c r="AA248" s="1018"/>
      <x:c r="AB248" s="1018"/>
      <x:c r="AC248" s="1018"/>
      <x:c r="AD248" s="1018"/>
      <x:c r="AE248" s="1018"/>
      <x:c r="AF248" s="1018"/>
      <x:c r="AG248" s="1018"/>
      <x:c r="AH248" s="1018"/>
      <x:c r="AI248" s="1018"/>
      <x:c r="AJ248" s="1018"/>
      <x:c r="AK248" s="1018"/>
      <x:c r="AL248" s="1018"/>
      <x:c r="AM248" s="1018"/>
      <x:c r="AN248" s="1018"/>
      <x:c r="AO248" s="1018"/>
      <x:c r="AP248" s="1018"/>
      <x:c r="AQ248" s="1018"/>
      <x:c r="AR248" s="1018"/>
      <x:c r="AS248" s="1018"/>
      <x:c r="AT248" s="1018"/>
      <x:c r="AU248" s="1018"/>
      <x:c r="AV248" s="1154"/>
      <x:c r="AW248" s="1154"/>
    </x:row>
    <x:row r="249">
      <x:c r="A249" s="937"/>
      <x:c r="B249" s="937"/>
      <x:c r="C249" s="937"/>
      <x:c r="D249" s="988"/>
      <x:c r="E249" s="988"/>
      <x:c r="F249" s="988"/>
      <x:c r="G249" s="1018">
        <x:v>8</x:v>
      </x:c>
      <x:c r="H249" s="1018"/>
      <x:c r="I249" s="1018"/>
      <x:c r="J249" s="1018"/>
      <x:c r="K249" s="1018"/>
      <x:c r="L249" s="1018"/>
      <x:c r="M249" s="1018"/>
      <x:c r="N249" s="1018"/>
      <x:c r="O249" s="1018"/>
      <x:c r="P249" s="1018"/>
      <x:c r="Q249" s="1018"/>
      <x:c r="R249" s="1018"/>
      <x:c r="S249" s="1018"/>
      <x:c r="T249" s="1018"/>
      <x:c r="U249" s="1018"/>
      <x:c r="V249" s="1018"/>
      <x:c r="W249" s="1018"/>
      <x:c r="X249" s="1018"/>
      <x:c r="Y249" s="1018"/>
      <x:c r="Z249" s="1018"/>
      <x:c r="AA249" s="1018"/>
      <x:c r="AB249" s="1018"/>
      <x:c r="AC249" s="1018"/>
      <x:c r="AD249" s="1018"/>
      <x:c r="AE249" s="1018"/>
      <x:c r="AF249" s="1018"/>
      <x:c r="AG249" s="1018"/>
      <x:c r="AH249" s="1018"/>
      <x:c r="AI249" s="1018"/>
      <x:c r="AJ249" s="1018"/>
      <x:c r="AK249" s="1018"/>
      <x:c r="AL249" s="1018"/>
      <x:c r="AM249" s="1018"/>
      <x:c r="AN249" s="1018"/>
      <x:c r="AO249" s="1018"/>
      <x:c r="AP249" s="1018"/>
      <x:c r="AQ249" s="1018"/>
      <x:c r="AR249" s="1018"/>
      <x:c r="AS249" s="1018"/>
      <x:c r="AT249" s="1018"/>
      <x:c r="AU249" s="1018"/>
      <x:c r="AV249" s="1154"/>
      <x:c r="AW249" s="1154"/>
    </x:row>
    <x:row r="250">
      <x:c r="A250" s="937"/>
      <x:c r="B250" s="937"/>
      <x:c r="C250" s="937"/>
      <x:c r="D250" s="986"/>
      <x:c r="E250" s="986"/>
      <x:c r="F250" s="986"/>
      <x:c r="G250" s="1018">
        <x:v>1</x:v>
      </x:c>
      <x:c r="H250" s="1018"/>
      <x:c r="I250" s="1018"/>
      <x:c r="J250" s="1018"/>
      <x:c r="K250" s="1018"/>
      <x:c r="L250" s="1018"/>
      <x:c r="M250" s="1018"/>
      <x:c r="N250" s="1018"/>
      <x:c r="O250" s="1018"/>
      <x:c r="P250" s="1018"/>
      <x:c r="Q250" s="1018"/>
      <x:c r="R250" s="1018"/>
      <x:c r="S250" s="1018"/>
      <x:c r="T250" s="1018"/>
      <x:c r="U250" s="1018"/>
      <x:c r="V250" s="1018"/>
      <x:c r="W250" s="1018"/>
      <x:c r="X250" s="1018"/>
      <x:c r="Y250" s="1018"/>
      <x:c r="Z250" s="1018"/>
      <x:c r="AA250" s="1018"/>
      <x:c r="AB250" s="1018"/>
      <x:c r="AC250" s="1018"/>
      <x:c r="AD250" s="1018"/>
      <x:c r="AE250" s="1018"/>
      <x:c r="AF250" s="1018"/>
      <x:c r="AG250" s="1018"/>
      <x:c r="AH250" s="1018"/>
      <x:c r="AI250" s="1018"/>
      <x:c r="AJ250" s="1018"/>
      <x:c r="AK250" s="1018"/>
      <x:c r="AL250" s="1018"/>
      <x:c r="AM250" s="1018"/>
      <x:c r="AN250" s="1018"/>
      <x:c r="AO250" s="1018"/>
      <x:c r="AP250" s="1018"/>
      <x:c r="AQ250" s="1018"/>
      <x:c r="AR250" s="1018"/>
      <x:c r="AS250" s="1018"/>
      <x:c r="AT250" s="1018"/>
      <x:c r="AU250" s="1018"/>
      <x:c r="AV250" s="1565"/>
      <x:c r="AW250" s="1565"/>
    </x:row>
    <x:row r="251">
      <x:c r="A251" s="937"/>
      <x:c r="B251" s="937"/>
      <x:c r="C251" s="937"/>
      <x:c r="D251" s="988"/>
      <x:c r="E251" s="988"/>
      <x:c r="F251" s="988"/>
      <x:c r="G251" s="1018">
        <x:v>2</x:v>
      </x:c>
      <x:c r="H251" s="1018"/>
      <x:c r="I251" s="1018"/>
      <x:c r="J251" s="1018"/>
      <x:c r="K251" s="1018"/>
      <x:c r="L251" s="1018"/>
      <x:c r="M251" s="1018"/>
      <x:c r="N251" s="1018"/>
      <x:c r="O251" s="1018"/>
      <x:c r="P251" s="1018"/>
      <x:c r="Q251" s="1018"/>
      <x:c r="R251" s="1018"/>
      <x:c r="S251" s="1018"/>
      <x:c r="T251" s="1018"/>
      <x:c r="U251" s="1018"/>
      <x:c r="V251" s="1018"/>
      <x:c r="W251" s="1018"/>
      <x:c r="X251" s="1018"/>
      <x:c r="Y251" s="1018"/>
      <x:c r="Z251" s="1018"/>
      <x:c r="AA251" s="1018"/>
      <x:c r="AB251" s="1018"/>
      <x:c r="AC251" s="1018"/>
      <x:c r="AD251" s="1018"/>
      <x:c r="AE251" s="1018"/>
      <x:c r="AF251" s="1018"/>
      <x:c r="AG251" s="1018"/>
      <x:c r="AH251" s="1018"/>
      <x:c r="AI251" s="1018"/>
      <x:c r="AJ251" s="1018"/>
      <x:c r="AK251" s="1018"/>
      <x:c r="AL251" s="1018"/>
      <x:c r="AM251" s="1018"/>
      <x:c r="AN251" s="1018"/>
      <x:c r="AO251" s="1018"/>
      <x:c r="AP251" s="1018"/>
      <x:c r="AQ251" s="1018"/>
      <x:c r="AR251" s="1018"/>
      <x:c r="AS251" s="1018"/>
      <x:c r="AT251" s="1018"/>
      <x:c r="AU251" s="1018"/>
      <x:c r="AV251" s="1154"/>
      <x:c r="AW251" s="1154"/>
    </x:row>
    <x:row r="252">
      <x:c r="A252" s="937"/>
      <x:c r="B252" s="937"/>
      <x:c r="C252" s="937"/>
      <x:c r="D252" s="988"/>
      <x:c r="E252" s="988"/>
      <x:c r="F252" s="988"/>
      <x:c r="G252" s="1018">
        <x:v>3</x:v>
      </x:c>
      <x:c r="H252" s="1018"/>
      <x:c r="I252" s="1018"/>
      <x:c r="J252" s="1018"/>
      <x:c r="K252" s="1018"/>
      <x:c r="L252" s="1018"/>
      <x:c r="M252" s="1018"/>
      <x:c r="N252" s="1018"/>
      <x:c r="O252" s="1018"/>
      <x:c r="P252" s="1018"/>
      <x:c r="Q252" s="1018"/>
      <x:c r="R252" s="1018"/>
      <x:c r="S252" s="1018"/>
      <x:c r="T252" s="1018"/>
      <x:c r="U252" s="1018"/>
      <x:c r="V252" s="1018"/>
      <x:c r="W252" s="1018"/>
      <x:c r="X252" s="1018"/>
      <x:c r="Y252" s="1018"/>
      <x:c r="Z252" s="1018"/>
      <x:c r="AA252" s="1018"/>
      <x:c r="AB252" s="1018"/>
      <x:c r="AC252" s="1018"/>
      <x:c r="AD252" s="1018"/>
      <x:c r="AE252" s="1018"/>
      <x:c r="AF252" s="1018"/>
      <x:c r="AG252" s="1018"/>
      <x:c r="AH252" s="1018"/>
      <x:c r="AI252" s="1018"/>
      <x:c r="AJ252" s="1018"/>
      <x:c r="AK252" s="1018"/>
      <x:c r="AL252" s="1018"/>
      <x:c r="AM252" s="1018"/>
      <x:c r="AN252" s="1018"/>
      <x:c r="AO252" s="1018"/>
      <x:c r="AP252" s="1018"/>
      <x:c r="AQ252" s="1018"/>
      <x:c r="AR252" s="1018"/>
      <x:c r="AS252" s="1018"/>
      <x:c r="AT252" s="1018"/>
      <x:c r="AU252" s="1018"/>
      <x:c r="AV252" s="1154"/>
      <x:c r="AW252" s="1154"/>
    </x:row>
    <x:row r="253">
      <x:c r="A253" s="937"/>
      <x:c r="B253" s="937"/>
      <x:c r="C253" s="937"/>
      <x:c r="D253" s="988"/>
      <x:c r="E253" s="988"/>
      <x:c r="F253" s="988"/>
      <x:c r="G253" s="1018">
        <x:v>4</x:v>
      </x:c>
      <x:c r="H253" s="1018"/>
      <x:c r="I253" s="1018"/>
      <x:c r="J253" s="1018"/>
      <x:c r="K253" s="1018"/>
      <x:c r="L253" s="1018"/>
      <x:c r="M253" s="1018"/>
      <x:c r="N253" s="1018"/>
      <x:c r="O253" s="1018"/>
      <x:c r="P253" s="1018"/>
      <x:c r="Q253" s="1018"/>
      <x:c r="R253" s="1018"/>
      <x:c r="S253" s="1018"/>
      <x:c r="T253" s="1018"/>
      <x:c r="U253" s="1018"/>
      <x:c r="V253" s="1018"/>
      <x:c r="W253" s="1018"/>
      <x:c r="X253" s="1018"/>
      <x:c r="Y253" s="1018"/>
      <x:c r="Z253" s="1018"/>
      <x:c r="AA253" s="1018"/>
      <x:c r="AB253" s="1018"/>
      <x:c r="AC253" s="1018"/>
      <x:c r="AD253" s="1018"/>
      <x:c r="AE253" s="1018"/>
      <x:c r="AF253" s="1018"/>
      <x:c r="AG253" s="1018"/>
      <x:c r="AH253" s="1018"/>
      <x:c r="AI253" s="1018"/>
      <x:c r="AJ253" s="1018"/>
      <x:c r="AK253" s="1018"/>
      <x:c r="AL253" s="1018"/>
      <x:c r="AM253" s="1018"/>
      <x:c r="AN253" s="1018"/>
      <x:c r="AO253" s="1018"/>
      <x:c r="AP253" s="1018"/>
      <x:c r="AQ253" s="1018"/>
      <x:c r="AR253" s="1018"/>
      <x:c r="AS253" s="1018"/>
      <x:c r="AT253" s="1018"/>
      <x:c r="AU253" s="1018"/>
      <x:c r="AV253" s="1154"/>
      <x:c r="AW253" s="1154"/>
    </x:row>
    <x:row r="254">
      <x:c r="A254" s="937"/>
      <x:c r="B254" s="937"/>
      <x:c r="C254" s="937"/>
      <x:c r="D254" s="988"/>
      <x:c r="E254" s="988"/>
      <x:c r="F254" s="988"/>
      <x:c r="G254" s="1018">
        <x:v>5</x:v>
      </x:c>
      <x:c r="H254" s="1018"/>
      <x:c r="I254" s="1018"/>
      <x:c r="J254" s="1018"/>
      <x:c r="K254" s="1018"/>
      <x:c r="L254" s="1018"/>
      <x:c r="M254" s="1018"/>
      <x:c r="N254" s="1018"/>
      <x:c r="O254" s="1018"/>
      <x:c r="P254" s="1018"/>
      <x:c r="Q254" s="1018"/>
      <x:c r="R254" s="1018"/>
      <x:c r="S254" s="1018"/>
      <x:c r="T254" s="1018"/>
      <x:c r="U254" s="1018"/>
      <x:c r="V254" s="1018"/>
      <x:c r="W254" s="1018"/>
      <x:c r="X254" s="1018"/>
      <x:c r="Y254" s="1018"/>
      <x:c r="Z254" s="1018"/>
      <x:c r="AA254" s="1018"/>
      <x:c r="AB254" s="1018"/>
      <x:c r="AC254" s="1018"/>
      <x:c r="AD254" s="1018"/>
      <x:c r="AE254" s="1018"/>
      <x:c r="AF254" s="1018"/>
      <x:c r="AG254" s="1018"/>
      <x:c r="AH254" s="1018"/>
      <x:c r="AI254" s="1018"/>
      <x:c r="AJ254" s="1018"/>
      <x:c r="AK254" s="1018"/>
      <x:c r="AL254" s="1018"/>
      <x:c r="AM254" s="1018"/>
      <x:c r="AN254" s="1018"/>
      <x:c r="AO254" s="1018"/>
      <x:c r="AP254" s="1018"/>
      <x:c r="AQ254" s="1018"/>
      <x:c r="AR254" s="1018"/>
      <x:c r="AS254" s="1018"/>
      <x:c r="AT254" s="1018"/>
      <x:c r="AU254" s="1018"/>
      <x:c r="AV254" s="1154"/>
      <x:c r="AW254" s="1154"/>
    </x:row>
    <x:row r="255">
      <x:c r="A255" s="937"/>
      <x:c r="B255" s="937"/>
      <x:c r="C255" s="937"/>
      <x:c r="D255" s="988"/>
      <x:c r="E255" s="988"/>
      <x:c r="F255" s="988"/>
      <x:c r="G255" s="1018">
        <x:v>6</x:v>
      </x:c>
      <x:c r="H255" s="1018"/>
      <x:c r="I255" s="1018"/>
      <x:c r="J255" s="1018"/>
      <x:c r="K255" s="1018"/>
      <x:c r="L255" s="1018"/>
      <x:c r="M255" s="1018"/>
      <x:c r="N255" s="1018"/>
      <x:c r="O255" s="1018"/>
      <x:c r="P255" s="1018"/>
      <x:c r="Q255" s="1018"/>
      <x:c r="R255" s="1018"/>
      <x:c r="S255" s="1018"/>
      <x:c r="T255" s="1018"/>
      <x:c r="U255" s="1018"/>
      <x:c r="V255" s="1018"/>
      <x:c r="W255" s="1018"/>
      <x:c r="X255" s="1018"/>
      <x:c r="Y255" s="1018"/>
      <x:c r="Z255" s="1018"/>
      <x:c r="AA255" s="1018"/>
      <x:c r="AB255" s="1018"/>
      <x:c r="AC255" s="1018"/>
      <x:c r="AD255" s="1018"/>
      <x:c r="AE255" s="1018"/>
      <x:c r="AF255" s="1018"/>
      <x:c r="AG255" s="1018"/>
      <x:c r="AH255" s="1018"/>
      <x:c r="AI255" s="1018"/>
      <x:c r="AJ255" s="1018"/>
      <x:c r="AK255" s="1018"/>
      <x:c r="AL255" s="1018"/>
      <x:c r="AM255" s="1018"/>
      <x:c r="AN255" s="1018"/>
      <x:c r="AO255" s="1018"/>
      <x:c r="AP255" s="1018"/>
      <x:c r="AQ255" s="1018"/>
      <x:c r="AR255" s="1018"/>
      <x:c r="AS255" s="1018"/>
      <x:c r="AT255" s="1018"/>
      <x:c r="AU255" s="1018"/>
      <x:c r="AV255" s="1154"/>
      <x:c r="AW255" s="1154"/>
    </x:row>
    <x:row r="256">
      <x:c r="A256" s="937"/>
      <x:c r="B256" s="937"/>
      <x:c r="C256" s="937"/>
      <x:c r="D256" s="988"/>
      <x:c r="E256" s="988"/>
      <x:c r="F256" s="988"/>
      <x:c r="G256" s="1018">
        <x:v>7</x:v>
      </x:c>
      <x:c r="H256" s="1018"/>
      <x:c r="I256" s="1018"/>
      <x:c r="J256" s="1018"/>
      <x:c r="K256" s="1018"/>
      <x:c r="L256" s="1018"/>
      <x:c r="M256" s="1018"/>
      <x:c r="N256" s="1018"/>
      <x:c r="O256" s="1018"/>
      <x:c r="P256" s="1018"/>
      <x:c r="Q256" s="1018"/>
      <x:c r="R256" s="1018"/>
      <x:c r="S256" s="1018"/>
      <x:c r="T256" s="1018"/>
      <x:c r="U256" s="1018"/>
      <x:c r="V256" s="1018"/>
      <x:c r="W256" s="1018"/>
      <x:c r="X256" s="1018"/>
      <x:c r="Y256" s="1018"/>
      <x:c r="Z256" s="1018"/>
      <x:c r="AA256" s="1018"/>
      <x:c r="AB256" s="1018"/>
      <x:c r="AC256" s="1018"/>
      <x:c r="AD256" s="1018"/>
      <x:c r="AE256" s="1018"/>
      <x:c r="AF256" s="1018"/>
      <x:c r="AG256" s="1018"/>
      <x:c r="AH256" s="1018"/>
      <x:c r="AI256" s="1018"/>
      <x:c r="AJ256" s="1018"/>
      <x:c r="AK256" s="1018"/>
      <x:c r="AL256" s="1018"/>
      <x:c r="AM256" s="1018"/>
      <x:c r="AN256" s="1018"/>
      <x:c r="AO256" s="1018"/>
      <x:c r="AP256" s="1018"/>
      <x:c r="AQ256" s="1018"/>
      <x:c r="AR256" s="1018"/>
      <x:c r="AS256" s="1018"/>
      <x:c r="AT256" s="1018"/>
      <x:c r="AU256" s="1018"/>
      <x:c r="AV256" s="1154"/>
      <x:c r="AW256" s="1154"/>
    </x:row>
    <x:row r="257">
      <x:c r="A257" s="937"/>
      <x:c r="B257" s="937"/>
      <x:c r="C257" s="937"/>
      <x:c r="D257" s="988"/>
      <x:c r="E257" s="988"/>
      <x:c r="F257" s="988"/>
      <x:c r="G257" s="1018">
        <x:v>8</x:v>
      </x:c>
      <x:c r="H257" s="1018"/>
      <x:c r="I257" s="1018"/>
      <x:c r="J257" s="1018"/>
      <x:c r="K257" s="1018"/>
      <x:c r="L257" s="1018"/>
      <x:c r="M257" s="1018"/>
      <x:c r="N257" s="1018"/>
      <x:c r="O257" s="1018"/>
      <x:c r="P257" s="1018"/>
      <x:c r="Q257" s="1018"/>
      <x:c r="R257" s="1018"/>
      <x:c r="S257" s="1018"/>
      <x:c r="T257" s="1018"/>
      <x:c r="U257" s="1018"/>
      <x:c r="V257" s="1018"/>
      <x:c r="W257" s="1018"/>
      <x:c r="X257" s="1018"/>
      <x:c r="Y257" s="1018"/>
      <x:c r="Z257" s="1018"/>
      <x:c r="AA257" s="1018"/>
      <x:c r="AB257" s="1018"/>
      <x:c r="AC257" s="1018"/>
      <x:c r="AD257" s="1018"/>
      <x:c r="AE257" s="1018"/>
      <x:c r="AF257" s="1018"/>
      <x:c r="AG257" s="1018"/>
      <x:c r="AH257" s="1018"/>
      <x:c r="AI257" s="1018"/>
      <x:c r="AJ257" s="1018"/>
      <x:c r="AK257" s="1018"/>
      <x:c r="AL257" s="1018"/>
      <x:c r="AM257" s="1018"/>
      <x:c r="AN257" s="1018"/>
      <x:c r="AO257" s="1018"/>
      <x:c r="AP257" s="1018"/>
      <x:c r="AQ257" s="1018"/>
      <x:c r="AR257" s="1018"/>
      <x:c r="AS257" s="1018"/>
      <x:c r="AT257" s="1018"/>
      <x:c r="AU257" s="1018"/>
      <x:c r="AV257" s="1154"/>
      <x:c r="AW257" s="1154"/>
    </x:row>
    <x:row r="258">
      <x:c r="A258" s="937"/>
      <x:c r="B258" s="937"/>
      <x:c r="C258" s="937"/>
      <x:c r="D258" s="986"/>
      <x:c r="E258" s="986"/>
      <x:c r="F258" s="986"/>
      <x:c r="G258" s="1018">
        <x:v>1</x:v>
      </x:c>
      <x:c r="H258" s="1018"/>
      <x:c r="I258" s="1018"/>
      <x:c r="J258" s="1018"/>
      <x:c r="K258" s="1018"/>
      <x:c r="L258" s="1018"/>
      <x:c r="M258" s="1018"/>
      <x:c r="N258" s="1018"/>
      <x:c r="O258" s="1018"/>
      <x:c r="P258" s="1018"/>
      <x:c r="Q258" s="1018"/>
      <x:c r="R258" s="1018"/>
      <x:c r="S258" s="1018"/>
      <x:c r="T258" s="1018"/>
      <x:c r="U258" s="1018"/>
      <x:c r="V258" s="1018"/>
      <x:c r="W258" s="1018"/>
      <x:c r="X258" s="1018"/>
      <x:c r="Y258" s="1018"/>
      <x:c r="Z258" s="1018"/>
      <x:c r="AA258" s="1018"/>
      <x:c r="AB258" s="1018"/>
      <x:c r="AC258" s="1018"/>
      <x:c r="AD258" s="1018"/>
      <x:c r="AE258" s="1018"/>
      <x:c r="AF258" s="1018"/>
      <x:c r="AG258" s="1018"/>
      <x:c r="AH258" s="1018"/>
      <x:c r="AI258" s="1018"/>
      <x:c r="AJ258" s="1018"/>
      <x:c r="AK258" s="1018"/>
      <x:c r="AL258" s="1018"/>
      <x:c r="AM258" s="1018"/>
      <x:c r="AN258" s="1018"/>
      <x:c r="AO258" s="1018"/>
      <x:c r="AP258" s="1018"/>
      <x:c r="AQ258" s="1018"/>
      <x:c r="AR258" s="1018"/>
      <x:c r="AS258" s="1018"/>
      <x:c r="AT258" s="1018"/>
      <x:c r="AU258" s="1018"/>
      <x:c r="AV258" s="1565"/>
      <x:c r="AW258" s="1565"/>
    </x:row>
    <x:row r="259">
      <x:c r="A259" s="937"/>
      <x:c r="B259" s="937"/>
      <x:c r="C259" s="937"/>
      <x:c r="D259" s="988"/>
      <x:c r="E259" s="988"/>
      <x:c r="F259" s="988"/>
      <x:c r="G259" s="1018">
        <x:v>2</x:v>
      </x:c>
      <x:c r="H259" s="1018"/>
      <x:c r="I259" s="1018"/>
      <x:c r="J259" s="1018"/>
      <x:c r="K259" s="1018"/>
      <x:c r="L259" s="1018"/>
      <x:c r="M259" s="1018"/>
      <x:c r="N259" s="1018"/>
      <x:c r="O259" s="1018"/>
      <x:c r="P259" s="1018"/>
      <x:c r="Q259" s="1018"/>
      <x:c r="R259" s="1018"/>
      <x:c r="S259" s="1018"/>
      <x:c r="T259" s="1018"/>
      <x:c r="U259" s="1018"/>
      <x:c r="V259" s="1018"/>
      <x:c r="W259" s="1018"/>
      <x:c r="X259" s="1018"/>
      <x:c r="Y259" s="1018"/>
      <x:c r="Z259" s="1018"/>
      <x:c r="AA259" s="1018"/>
      <x:c r="AB259" s="1018"/>
      <x:c r="AC259" s="1018"/>
      <x:c r="AD259" s="1018"/>
      <x:c r="AE259" s="1018"/>
      <x:c r="AF259" s="1018"/>
      <x:c r="AG259" s="1018"/>
      <x:c r="AH259" s="1018"/>
      <x:c r="AI259" s="1018"/>
      <x:c r="AJ259" s="1018"/>
      <x:c r="AK259" s="1018"/>
      <x:c r="AL259" s="1018"/>
      <x:c r="AM259" s="1018"/>
      <x:c r="AN259" s="1018"/>
      <x:c r="AO259" s="1018"/>
      <x:c r="AP259" s="1018"/>
      <x:c r="AQ259" s="1018"/>
      <x:c r="AR259" s="1018"/>
      <x:c r="AS259" s="1018"/>
      <x:c r="AT259" s="1018"/>
      <x:c r="AU259" s="1018"/>
      <x:c r="AV259" s="1154"/>
      <x:c r="AW259" s="1154"/>
    </x:row>
    <x:row r="260">
      <x:c r="A260" s="937"/>
      <x:c r="B260" s="937"/>
      <x:c r="C260" s="937"/>
      <x:c r="D260" s="988"/>
      <x:c r="E260" s="988"/>
      <x:c r="F260" s="988"/>
      <x:c r="G260" s="1018">
        <x:v>3</x:v>
      </x:c>
      <x:c r="H260" s="1018"/>
      <x:c r="I260" s="1018"/>
      <x:c r="J260" s="1018"/>
      <x:c r="K260" s="1018"/>
      <x:c r="L260" s="1018"/>
      <x:c r="M260" s="1018"/>
      <x:c r="N260" s="1018"/>
      <x:c r="O260" s="1018"/>
      <x:c r="P260" s="1018"/>
      <x:c r="Q260" s="1018"/>
      <x:c r="R260" s="1018"/>
      <x:c r="S260" s="1018"/>
      <x:c r="T260" s="1018"/>
      <x:c r="U260" s="1018"/>
      <x:c r="V260" s="1018"/>
      <x:c r="W260" s="1018"/>
      <x:c r="X260" s="1018"/>
      <x:c r="Y260" s="1018"/>
      <x:c r="Z260" s="1018"/>
      <x:c r="AA260" s="1018"/>
      <x:c r="AB260" s="1018"/>
      <x:c r="AC260" s="1018"/>
      <x:c r="AD260" s="1018"/>
      <x:c r="AE260" s="1018"/>
      <x:c r="AF260" s="1018"/>
      <x:c r="AG260" s="1018"/>
      <x:c r="AH260" s="1018"/>
      <x:c r="AI260" s="1018"/>
      <x:c r="AJ260" s="1018"/>
      <x:c r="AK260" s="1018"/>
      <x:c r="AL260" s="1018"/>
      <x:c r="AM260" s="1018"/>
      <x:c r="AN260" s="1018"/>
      <x:c r="AO260" s="1018"/>
      <x:c r="AP260" s="1018"/>
      <x:c r="AQ260" s="1018"/>
      <x:c r="AR260" s="1018"/>
      <x:c r="AS260" s="1018"/>
      <x:c r="AT260" s="1018"/>
      <x:c r="AU260" s="1018"/>
      <x:c r="AV260" s="1154"/>
      <x:c r="AW260" s="1154"/>
    </x:row>
    <x:row r="261">
      <x:c r="A261" s="937"/>
      <x:c r="B261" s="937"/>
      <x:c r="C261" s="937"/>
      <x:c r="D261" s="988"/>
      <x:c r="E261" s="988"/>
      <x:c r="F261" s="988"/>
      <x:c r="G261" s="1018">
        <x:v>4</x:v>
      </x:c>
      <x:c r="H261" s="1018"/>
      <x:c r="I261" s="1018"/>
      <x:c r="J261" s="1018"/>
      <x:c r="K261" s="1018"/>
      <x:c r="L261" s="1018"/>
      <x:c r="M261" s="1018"/>
      <x:c r="N261" s="1018"/>
      <x:c r="O261" s="1018"/>
      <x:c r="P261" s="1018"/>
      <x:c r="Q261" s="1018"/>
      <x:c r="R261" s="1018"/>
      <x:c r="S261" s="1018"/>
      <x:c r="T261" s="1018"/>
      <x:c r="U261" s="1018"/>
      <x:c r="V261" s="1018"/>
      <x:c r="W261" s="1018"/>
      <x:c r="X261" s="1018"/>
      <x:c r="Y261" s="1018"/>
      <x:c r="Z261" s="1018"/>
      <x:c r="AA261" s="1018"/>
      <x:c r="AB261" s="1018"/>
      <x:c r="AC261" s="1018"/>
      <x:c r="AD261" s="1018"/>
      <x:c r="AE261" s="1018"/>
      <x:c r="AF261" s="1018"/>
      <x:c r="AG261" s="1018"/>
      <x:c r="AH261" s="1018"/>
      <x:c r="AI261" s="1018"/>
      <x:c r="AJ261" s="1018"/>
      <x:c r="AK261" s="1018"/>
      <x:c r="AL261" s="1018"/>
      <x:c r="AM261" s="1018"/>
      <x:c r="AN261" s="1018"/>
      <x:c r="AO261" s="1018"/>
      <x:c r="AP261" s="1018"/>
      <x:c r="AQ261" s="1018"/>
      <x:c r="AR261" s="1018"/>
      <x:c r="AS261" s="1018"/>
      <x:c r="AT261" s="1018"/>
      <x:c r="AU261" s="1018"/>
      <x:c r="AV261" s="1154"/>
      <x:c r="AW261" s="1154"/>
    </x:row>
    <x:row r="262">
      <x:c r="A262" s="937"/>
      <x:c r="B262" s="937"/>
      <x:c r="C262" s="937"/>
      <x:c r="D262" s="988"/>
      <x:c r="E262" s="988"/>
      <x:c r="F262" s="988"/>
      <x:c r="G262" s="1018">
        <x:v>5</x:v>
      </x:c>
      <x:c r="H262" s="1018"/>
      <x:c r="I262" s="1018"/>
      <x:c r="J262" s="1018"/>
      <x:c r="K262" s="1018"/>
      <x:c r="L262" s="1018"/>
      <x:c r="M262" s="1018"/>
      <x:c r="N262" s="1018"/>
      <x:c r="O262" s="1018"/>
      <x:c r="P262" s="1018"/>
      <x:c r="Q262" s="1018"/>
      <x:c r="R262" s="1018"/>
      <x:c r="S262" s="1018"/>
      <x:c r="T262" s="1018"/>
      <x:c r="U262" s="1018"/>
      <x:c r="V262" s="1018"/>
      <x:c r="W262" s="1018"/>
      <x:c r="X262" s="1018"/>
      <x:c r="Y262" s="1018"/>
      <x:c r="Z262" s="1018"/>
      <x:c r="AA262" s="1018"/>
      <x:c r="AB262" s="1018"/>
      <x:c r="AC262" s="1018"/>
      <x:c r="AD262" s="1018"/>
      <x:c r="AE262" s="1018"/>
      <x:c r="AF262" s="1018"/>
      <x:c r="AG262" s="1018"/>
      <x:c r="AH262" s="1018"/>
      <x:c r="AI262" s="1018"/>
      <x:c r="AJ262" s="1018"/>
      <x:c r="AK262" s="1018"/>
      <x:c r="AL262" s="1018"/>
      <x:c r="AM262" s="1018"/>
      <x:c r="AN262" s="1018"/>
      <x:c r="AO262" s="1018"/>
      <x:c r="AP262" s="1018"/>
      <x:c r="AQ262" s="1018"/>
      <x:c r="AR262" s="1018"/>
      <x:c r="AS262" s="1018"/>
      <x:c r="AT262" s="1018"/>
      <x:c r="AU262" s="1018"/>
      <x:c r="AV262" s="1154"/>
      <x:c r="AW262" s="1154"/>
    </x:row>
    <x:row r="263">
      <x:c r="A263" s="937"/>
      <x:c r="B263" s="937"/>
      <x:c r="C263" s="937"/>
      <x:c r="D263" s="988"/>
      <x:c r="E263" s="988"/>
      <x:c r="F263" s="988"/>
      <x:c r="G263" s="1018">
        <x:v>6</x:v>
      </x:c>
      <x:c r="H263" s="1018"/>
      <x:c r="I263" s="1018"/>
      <x:c r="J263" s="1018"/>
      <x:c r="K263" s="1018"/>
      <x:c r="L263" s="1018"/>
      <x:c r="M263" s="1018"/>
      <x:c r="N263" s="1018"/>
      <x:c r="O263" s="1018"/>
      <x:c r="P263" s="1018"/>
      <x:c r="Q263" s="1018"/>
      <x:c r="R263" s="1018"/>
      <x:c r="S263" s="1018"/>
      <x:c r="T263" s="1018"/>
      <x:c r="U263" s="1018"/>
      <x:c r="V263" s="1018"/>
      <x:c r="W263" s="1018"/>
      <x:c r="X263" s="1018"/>
      <x:c r="Y263" s="1018"/>
      <x:c r="Z263" s="1018"/>
      <x:c r="AA263" s="1018"/>
      <x:c r="AB263" s="1018"/>
      <x:c r="AC263" s="1018"/>
      <x:c r="AD263" s="1018"/>
      <x:c r="AE263" s="1018"/>
      <x:c r="AF263" s="1018"/>
      <x:c r="AG263" s="1018"/>
      <x:c r="AH263" s="1018"/>
      <x:c r="AI263" s="1018"/>
      <x:c r="AJ263" s="1018"/>
      <x:c r="AK263" s="1018"/>
      <x:c r="AL263" s="1018"/>
      <x:c r="AM263" s="1018"/>
      <x:c r="AN263" s="1018"/>
      <x:c r="AO263" s="1018"/>
      <x:c r="AP263" s="1018"/>
      <x:c r="AQ263" s="1018"/>
      <x:c r="AR263" s="1018"/>
      <x:c r="AS263" s="1018"/>
      <x:c r="AT263" s="1018"/>
      <x:c r="AU263" s="1018"/>
      <x:c r="AV263" s="1154"/>
      <x:c r="AW263" s="1154"/>
    </x:row>
    <x:row r="264">
      <x:c r="A264" s="937"/>
      <x:c r="B264" s="937"/>
      <x:c r="C264" s="937"/>
      <x:c r="D264" s="988"/>
      <x:c r="E264" s="988"/>
      <x:c r="F264" s="988"/>
      <x:c r="G264" s="1018">
        <x:v>7</x:v>
      </x:c>
      <x:c r="H264" s="1018"/>
      <x:c r="I264" s="1018"/>
      <x:c r="J264" s="1018"/>
      <x:c r="K264" s="1018"/>
      <x:c r="L264" s="1018"/>
      <x:c r="M264" s="1018"/>
      <x:c r="N264" s="1018"/>
      <x:c r="O264" s="1018"/>
      <x:c r="P264" s="1018"/>
      <x:c r="Q264" s="1018"/>
      <x:c r="R264" s="1018"/>
      <x:c r="S264" s="1018"/>
      <x:c r="T264" s="1018"/>
      <x:c r="U264" s="1018"/>
      <x:c r="V264" s="1018"/>
      <x:c r="W264" s="1018"/>
      <x:c r="X264" s="1018"/>
      <x:c r="Y264" s="1018"/>
      <x:c r="Z264" s="1018"/>
      <x:c r="AA264" s="1018"/>
      <x:c r="AB264" s="1018"/>
      <x:c r="AC264" s="1018"/>
      <x:c r="AD264" s="1018"/>
      <x:c r="AE264" s="1018"/>
      <x:c r="AF264" s="1018"/>
      <x:c r="AG264" s="1018"/>
      <x:c r="AH264" s="1018"/>
      <x:c r="AI264" s="1018"/>
      <x:c r="AJ264" s="1018"/>
      <x:c r="AK264" s="1018"/>
      <x:c r="AL264" s="1018"/>
      <x:c r="AM264" s="1018"/>
      <x:c r="AN264" s="1018"/>
      <x:c r="AO264" s="1018"/>
      <x:c r="AP264" s="1018"/>
      <x:c r="AQ264" s="1018"/>
      <x:c r="AR264" s="1018"/>
      <x:c r="AS264" s="1018"/>
      <x:c r="AT264" s="1018"/>
      <x:c r="AU264" s="1018"/>
      <x:c r="AV264" s="1154"/>
      <x:c r="AW264" s="1154"/>
    </x:row>
    <x:row r="265">
      <x:c r="A265" s="937"/>
      <x:c r="B265" s="937"/>
      <x:c r="C265" s="937"/>
      <x:c r="D265" s="988"/>
      <x:c r="E265" s="988"/>
      <x:c r="F265" s="988"/>
      <x:c r="G265" s="1018">
        <x:v>8</x:v>
      </x:c>
      <x:c r="H265" s="1018"/>
      <x:c r="I265" s="1018"/>
      <x:c r="J265" s="1018"/>
      <x:c r="K265" s="1018"/>
      <x:c r="L265" s="1018"/>
      <x:c r="M265" s="1018"/>
      <x:c r="N265" s="1018"/>
      <x:c r="O265" s="1018"/>
      <x:c r="P265" s="1018"/>
      <x:c r="Q265" s="1018"/>
      <x:c r="R265" s="1018"/>
      <x:c r="S265" s="1018"/>
      <x:c r="T265" s="1018"/>
      <x:c r="U265" s="1018"/>
      <x:c r="V265" s="1018"/>
      <x:c r="W265" s="1018"/>
      <x:c r="X265" s="1018"/>
      <x:c r="Y265" s="1018"/>
      <x:c r="Z265" s="1018"/>
      <x:c r="AA265" s="1018"/>
      <x:c r="AB265" s="1018"/>
      <x:c r="AC265" s="1018"/>
      <x:c r="AD265" s="1018"/>
      <x:c r="AE265" s="1018"/>
      <x:c r="AF265" s="1018"/>
      <x:c r="AG265" s="1018"/>
      <x:c r="AH265" s="1018"/>
      <x:c r="AI265" s="1018"/>
      <x:c r="AJ265" s="1018"/>
      <x:c r="AK265" s="1018"/>
      <x:c r="AL265" s="1018"/>
      <x:c r="AM265" s="1018"/>
      <x:c r="AN265" s="1018"/>
      <x:c r="AO265" s="1018"/>
      <x:c r="AP265" s="1018"/>
      <x:c r="AQ265" s="1018"/>
      <x:c r="AR265" s="1018"/>
      <x:c r="AS265" s="1018"/>
      <x:c r="AT265" s="1018"/>
      <x:c r="AU265" s="1018"/>
      <x:c r="AV265" s="1154"/>
      <x:c r="AW265" s="1154"/>
    </x:row>
    <x:row r="266">
      <x:c r="A266" s="937"/>
      <x:c r="B266" s="937"/>
      <x:c r="C266" s="937"/>
      <x:c r="D266" s="986"/>
      <x:c r="E266" s="986"/>
      <x:c r="F266" s="986"/>
      <x:c r="G266" s="1018">
        <x:v>1</x:v>
      </x:c>
      <x:c r="H266" s="1018"/>
      <x:c r="I266" s="1018"/>
      <x:c r="J266" s="1018"/>
      <x:c r="K266" s="1018"/>
      <x:c r="L266" s="1018"/>
      <x:c r="M266" s="1018"/>
      <x:c r="N266" s="1018"/>
      <x:c r="O266" s="1018"/>
      <x:c r="P266" s="1018"/>
      <x:c r="Q266" s="1018"/>
      <x:c r="R266" s="1018"/>
      <x:c r="S266" s="1018"/>
      <x:c r="T266" s="1018"/>
      <x:c r="U266" s="1018"/>
      <x:c r="V266" s="1018"/>
      <x:c r="W266" s="1018"/>
      <x:c r="X266" s="1018"/>
      <x:c r="Y266" s="1018"/>
      <x:c r="Z266" s="1018"/>
      <x:c r="AA266" s="1018"/>
      <x:c r="AB266" s="1018"/>
      <x:c r="AC266" s="1018"/>
      <x:c r="AD266" s="1018"/>
      <x:c r="AE266" s="1018"/>
      <x:c r="AF266" s="1018"/>
      <x:c r="AG266" s="1018"/>
      <x:c r="AH266" s="1018"/>
      <x:c r="AI266" s="1018"/>
      <x:c r="AJ266" s="1018"/>
      <x:c r="AK266" s="1018"/>
      <x:c r="AL266" s="1018"/>
      <x:c r="AM266" s="1018"/>
      <x:c r="AN266" s="1018"/>
      <x:c r="AO266" s="1018"/>
      <x:c r="AP266" s="1018"/>
      <x:c r="AQ266" s="1018"/>
      <x:c r="AR266" s="1018"/>
      <x:c r="AS266" s="1018"/>
      <x:c r="AT266" s="1018"/>
      <x:c r="AU266" s="1018"/>
      <x:c r="AV266" s="1565"/>
      <x:c r="AW266" s="1565"/>
    </x:row>
    <x:row r="267">
      <x:c r="A267" s="937"/>
      <x:c r="B267" s="937"/>
      <x:c r="C267" s="937"/>
      <x:c r="D267" s="988"/>
      <x:c r="E267" s="988"/>
      <x:c r="F267" s="988"/>
      <x:c r="G267" s="1018">
        <x:v>2</x:v>
      </x:c>
      <x:c r="H267" s="1018"/>
      <x:c r="I267" s="1018"/>
      <x:c r="J267" s="1018"/>
      <x:c r="K267" s="1018"/>
      <x:c r="L267" s="1018"/>
      <x:c r="M267" s="1018"/>
      <x:c r="N267" s="1018"/>
      <x:c r="O267" s="1018"/>
      <x:c r="P267" s="1018"/>
      <x:c r="Q267" s="1018"/>
      <x:c r="R267" s="1018"/>
      <x:c r="S267" s="1018"/>
      <x:c r="T267" s="1018"/>
      <x:c r="U267" s="1018"/>
      <x:c r="V267" s="1018"/>
      <x:c r="W267" s="1018"/>
      <x:c r="X267" s="1018"/>
      <x:c r="Y267" s="1018"/>
      <x:c r="Z267" s="1018"/>
      <x:c r="AA267" s="1018"/>
      <x:c r="AB267" s="1018"/>
      <x:c r="AC267" s="1018"/>
      <x:c r="AD267" s="1018"/>
      <x:c r="AE267" s="1018"/>
      <x:c r="AF267" s="1018"/>
      <x:c r="AG267" s="1018"/>
      <x:c r="AH267" s="1018"/>
      <x:c r="AI267" s="1018"/>
      <x:c r="AJ267" s="1018"/>
      <x:c r="AK267" s="1018"/>
      <x:c r="AL267" s="1018"/>
      <x:c r="AM267" s="1018"/>
      <x:c r="AN267" s="1018"/>
      <x:c r="AO267" s="1018"/>
      <x:c r="AP267" s="1018"/>
      <x:c r="AQ267" s="1018"/>
      <x:c r="AR267" s="1018"/>
      <x:c r="AS267" s="1018"/>
      <x:c r="AT267" s="1018"/>
      <x:c r="AU267" s="1018"/>
      <x:c r="AV267" s="1154"/>
      <x:c r="AW267" s="1154"/>
    </x:row>
    <x:row r="268">
      <x:c r="A268" s="937"/>
      <x:c r="B268" s="937"/>
      <x:c r="C268" s="937"/>
      <x:c r="D268" s="988"/>
      <x:c r="E268" s="988"/>
      <x:c r="F268" s="988"/>
      <x:c r="G268" s="1018">
        <x:v>3</x:v>
      </x:c>
      <x:c r="H268" s="1018"/>
      <x:c r="I268" s="1018"/>
      <x:c r="J268" s="1018"/>
      <x:c r="K268" s="1018"/>
      <x:c r="L268" s="1018"/>
      <x:c r="M268" s="1018"/>
      <x:c r="N268" s="1018"/>
      <x:c r="O268" s="1018"/>
      <x:c r="P268" s="1018"/>
      <x:c r="Q268" s="1018"/>
      <x:c r="R268" s="1018"/>
      <x:c r="S268" s="1018"/>
      <x:c r="T268" s="1018"/>
      <x:c r="U268" s="1018"/>
      <x:c r="V268" s="1018"/>
      <x:c r="W268" s="1018"/>
      <x:c r="X268" s="1018"/>
      <x:c r="Y268" s="1018"/>
      <x:c r="Z268" s="1018"/>
      <x:c r="AA268" s="1018"/>
      <x:c r="AB268" s="1018"/>
      <x:c r="AC268" s="1018"/>
      <x:c r="AD268" s="1018"/>
      <x:c r="AE268" s="1018"/>
      <x:c r="AF268" s="1018"/>
      <x:c r="AG268" s="1018"/>
      <x:c r="AH268" s="1018"/>
      <x:c r="AI268" s="1018"/>
      <x:c r="AJ268" s="1018"/>
      <x:c r="AK268" s="1018"/>
      <x:c r="AL268" s="1018"/>
      <x:c r="AM268" s="1018"/>
      <x:c r="AN268" s="1018"/>
      <x:c r="AO268" s="1018"/>
      <x:c r="AP268" s="1018"/>
      <x:c r="AQ268" s="1018"/>
      <x:c r="AR268" s="1018"/>
      <x:c r="AS268" s="1018"/>
      <x:c r="AT268" s="1018"/>
      <x:c r="AU268" s="1018"/>
      <x:c r="AV268" s="1154"/>
      <x:c r="AW268" s="1154"/>
    </x:row>
    <x:row r="269">
      <x:c r="A269" s="937"/>
      <x:c r="B269" s="937"/>
      <x:c r="C269" s="937"/>
      <x:c r="D269" s="988"/>
      <x:c r="E269" s="988"/>
      <x:c r="F269" s="988"/>
      <x:c r="G269" s="1018">
        <x:v>4</x:v>
      </x:c>
      <x:c r="H269" s="1018"/>
      <x:c r="I269" s="1018"/>
      <x:c r="J269" s="1018"/>
      <x:c r="K269" s="1018"/>
      <x:c r="L269" s="1018"/>
      <x:c r="M269" s="1018"/>
      <x:c r="N269" s="1018"/>
      <x:c r="O269" s="1018"/>
      <x:c r="P269" s="1018"/>
      <x:c r="Q269" s="1018"/>
      <x:c r="R269" s="1018"/>
      <x:c r="S269" s="1018"/>
      <x:c r="T269" s="1018"/>
      <x:c r="U269" s="1018"/>
      <x:c r="V269" s="1018"/>
      <x:c r="W269" s="1018"/>
      <x:c r="X269" s="1018"/>
      <x:c r="Y269" s="1018"/>
      <x:c r="Z269" s="1018"/>
      <x:c r="AA269" s="1018"/>
      <x:c r="AB269" s="1018"/>
      <x:c r="AC269" s="1018"/>
      <x:c r="AD269" s="1018"/>
      <x:c r="AE269" s="1018"/>
      <x:c r="AF269" s="1018"/>
      <x:c r="AG269" s="1018"/>
      <x:c r="AH269" s="1018"/>
      <x:c r="AI269" s="1018"/>
      <x:c r="AJ269" s="1018"/>
      <x:c r="AK269" s="1018"/>
      <x:c r="AL269" s="1018"/>
      <x:c r="AM269" s="1018"/>
      <x:c r="AN269" s="1018"/>
      <x:c r="AO269" s="1018"/>
      <x:c r="AP269" s="1018"/>
      <x:c r="AQ269" s="1018"/>
      <x:c r="AR269" s="1018"/>
      <x:c r="AS269" s="1018"/>
      <x:c r="AT269" s="1018"/>
      <x:c r="AU269" s="1018"/>
      <x:c r="AV269" s="1154"/>
      <x:c r="AW269" s="1154"/>
    </x:row>
    <x:row r="270">
      <x:c r="A270" s="937"/>
      <x:c r="B270" s="937"/>
      <x:c r="C270" s="937"/>
      <x:c r="D270" s="988"/>
      <x:c r="E270" s="988"/>
      <x:c r="F270" s="988"/>
      <x:c r="G270" s="1018">
        <x:v>5</x:v>
      </x:c>
      <x:c r="H270" s="1018"/>
      <x:c r="I270" s="1018"/>
      <x:c r="J270" s="1018"/>
      <x:c r="K270" s="1018"/>
      <x:c r="L270" s="1018"/>
      <x:c r="M270" s="1018"/>
      <x:c r="N270" s="1018"/>
      <x:c r="O270" s="1018"/>
      <x:c r="P270" s="1018"/>
      <x:c r="Q270" s="1018"/>
      <x:c r="R270" s="1018"/>
      <x:c r="S270" s="1018"/>
      <x:c r="T270" s="1018"/>
      <x:c r="U270" s="1018"/>
      <x:c r="V270" s="1018"/>
      <x:c r="W270" s="1018"/>
      <x:c r="X270" s="1018"/>
      <x:c r="Y270" s="1018"/>
      <x:c r="Z270" s="1018"/>
      <x:c r="AA270" s="1018"/>
      <x:c r="AB270" s="1018"/>
      <x:c r="AC270" s="1018"/>
      <x:c r="AD270" s="1018"/>
      <x:c r="AE270" s="1018"/>
      <x:c r="AF270" s="1018"/>
      <x:c r="AG270" s="1018"/>
      <x:c r="AH270" s="1018"/>
      <x:c r="AI270" s="1018"/>
      <x:c r="AJ270" s="1018"/>
      <x:c r="AK270" s="1018"/>
      <x:c r="AL270" s="1018"/>
      <x:c r="AM270" s="1018"/>
      <x:c r="AN270" s="1018"/>
      <x:c r="AO270" s="1018"/>
      <x:c r="AP270" s="1018"/>
      <x:c r="AQ270" s="1018"/>
      <x:c r="AR270" s="1018"/>
      <x:c r="AS270" s="1018"/>
      <x:c r="AT270" s="1018"/>
      <x:c r="AU270" s="1018"/>
      <x:c r="AV270" s="1154"/>
      <x:c r="AW270" s="1154"/>
    </x:row>
    <x:row r="271">
      <x:c r="A271" s="937"/>
      <x:c r="B271" s="937"/>
      <x:c r="C271" s="937"/>
      <x:c r="D271" s="988"/>
      <x:c r="E271" s="988"/>
      <x:c r="F271" s="988"/>
      <x:c r="G271" s="1018">
        <x:v>6</x:v>
      </x:c>
      <x:c r="H271" s="1018"/>
      <x:c r="I271" s="1018"/>
      <x:c r="J271" s="1018"/>
      <x:c r="K271" s="1018"/>
      <x:c r="L271" s="1018"/>
      <x:c r="M271" s="1018"/>
      <x:c r="N271" s="1018"/>
      <x:c r="O271" s="1018"/>
      <x:c r="P271" s="1018"/>
      <x:c r="Q271" s="1018"/>
      <x:c r="R271" s="1018"/>
      <x:c r="S271" s="1018"/>
      <x:c r="T271" s="1018"/>
      <x:c r="U271" s="1018"/>
      <x:c r="V271" s="1018"/>
      <x:c r="W271" s="1018"/>
      <x:c r="X271" s="1018"/>
      <x:c r="Y271" s="1018"/>
      <x:c r="Z271" s="1018"/>
      <x:c r="AA271" s="1018"/>
      <x:c r="AB271" s="1018"/>
      <x:c r="AC271" s="1018"/>
      <x:c r="AD271" s="1018"/>
      <x:c r="AE271" s="1018"/>
      <x:c r="AF271" s="1018"/>
      <x:c r="AG271" s="1018"/>
      <x:c r="AH271" s="1018"/>
      <x:c r="AI271" s="1018"/>
      <x:c r="AJ271" s="1018"/>
      <x:c r="AK271" s="1018"/>
      <x:c r="AL271" s="1018"/>
      <x:c r="AM271" s="1018"/>
      <x:c r="AN271" s="1018"/>
      <x:c r="AO271" s="1018"/>
      <x:c r="AP271" s="1018"/>
      <x:c r="AQ271" s="1018"/>
      <x:c r="AR271" s="1018"/>
      <x:c r="AS271" s="1018"/>
      <x:c r="AT271" s="1018"/>
      <x:c r="AU271" s="1018"/>
      <x:c r="AV271" s="1154"/>
      <x:c r="AW271" s="1154"/>
    </x:row>
    <x:row r="272">
      <x:c r="A272" s="937"/>
      <x:c r="B272" s="937"/>
      <x:c r="C272" s="937"/>
      <x:c r="D272" s="988"/>
      <x:c r="E272" s="988"/>
      <x:c r="F272" s="988"/>
      <x:c r="G272" s="1018">
        <x:v>7</x:v>
      </x:c>
      <x:c r="H272" s="1018"/>
      <x:c r="I272" s="1018"/>
      <x:c r="J272" s="1018"/>
      <x:c r="K272" s="1018"/>
      <x:c r="L272" s="1018"/>
      <x:c r="M272" s="1018"/>
      <x:c r="N272" s="1018"/>
      <x:c r="O272" s="1018"/>
      <x:c r="P272" s="1018"/>
      <x:c r="Q272" s="1018"/>
      <x:c r="R272" s="1018"/>
      <x:c r="S272" s="1018"/>
      <x:c r="T272" s="1018"/>
      <x:c r="U272" s="1018"/>
      <x:c r="V272" s="1018"/>
      <x:c r="W272" s="1018"/>
      <x:c r="X272" s="1018"/>
      <x:c r="Y272" s="1018"/>
      <x:c r="Z272" s="1018"/>
      <x:c r="AA272" s="1018"/>
      <x:c r="AB272" s="1018"/>
      <x:c r="AC272" s="1018"/>
      <x:c r="AD272" s="1018"/>
      <x:c r="AE272" s="1018"/>
      <x:c r="AF272" s="1018"/>
      <x:c r="AG272" s="1018"/>
      <x:c r="AH272" s="1018"/>
      <x:c r="AI272" s="1018"/>
      <x:c r="AJ272" s="1018"/>
      <x:c r="AK272" s="1018"/>
      <x:c r="AL272" s="1018"/>
      <x:c r="AM272" s="1018"/>
      <x:c r="AN272" s="1018"/>
      <x:c r="AO272" s="1018"/>
      <x:c r="AP272" s="1018"/>
      <x:c r="AQ272" s="1018"/>
      <x:c r="AR272" s="1018"/>
      <x:c r="AS272" s="1018"/>
      <x:c r="AT272" s="1018"/>
      <x:c r="AU272" s="1018"/>
      <x:c r="AV272" s="1154"/>
      <x:c r="AW272" s="1154"/>
    </x:row>
    <x:row r="273">
      <x:c r="A273" s="937"/>
      <x:c r="B273" s="937"/>
      <x:c r="C273" s="937"/>
      <x:c r="D273" s="988"/>
      <x:c r="E273" s="988"/>
      <x:c r="F273" s="988"/>
      <x:c r="G273" s="1018">
        <x:v>8</x:v>
      </x:c>
      <x:c r="H273" s="1018"/>
      <x:c r="I273" s="1018"/>
      <x:c r="J273" s="1018"/>
      <x:c r="K273" s="1018"/>
      <x:c r="L273" s="1018"/>
      <x:c r="M273" s="1018"/>
      <x:c r="N273" s="1018"/>
      <x:c r="O273" s="1018"/>
      <x:c r="P273" s="1018"/>
      <x:c r="Q273" s="1018"/>
      <x:c r="R273" s="1018"/>
      <x:c r="S273" s="1018"/>
      <x:c r="T273" s="1018"/>
      <x:c r="U273" s="1018"/>
      <x:c r="V273" s="1018"/>
      <x:c r="W273" s="1018"/>
      <x:c r="X273" s="1018"/>
      <x:c r="Y273" s="1018"/>
      <x:c r="Z273" s="1018"/>
      <x:c r="AA273" s="1018"/>
      <x:c r="AB273" s="1018"/>
      <x:c r="AC273" s="1018"/>
      <x:c r="AD273" s="1018"/>
      <x:c r="AE273" s="1018"/>
      <x:c r="AF273" s="1018"/>
      <x:c r="AG273" s="1018"/>
      <x:c r="AH273" s="1018"/>
      <x:c r="AI273" s="1018"/>
      <x:c r="AJ273" s="1018"/>
      <x:c r="AK273" s="1018"/>
      <x:c r="AL273" s="1018"/>
      <x:c r="AM273" s="1018"/>
      <x:c r="AN273" s="1018"/>
      <x:c r="AO273" s="1018"/>
      <x:c r="AP273" s="1018"/>
      <x:c r="AQ273" s="1018"/>
      <x:c r="AR273" s="1018"/>
      <x:c r="AS273" s="1018"/>
      <x:c r="AT273" s="1018"/>
      <x:c r="AU273" s="1018"/>
      <x:c r="AV273" s="1154"/>
      <x:c r="AW273" s="1154"/>
    </x:row>
    <x:row r="274">
      <x:c r="A274" s="937"/>
      <x:c r="B274" s="937"/>
      <x:c r="C274" s="937"/>
      <x:c r="D274" s="986"/>
      <x:c r="E274" s="986"/>
      <x:c r="F274" s="986"/>
      <x:c r="G274" s="1018">
        <x:v>1</x:v>
      </x:c>
      <x:c r="H274" s="1018"/>
      <x:c r="I274" s="1018"/>
      <x:c r="J274" s="1018"/>
      <x:c r="K274" s="1018"/>
      <x:c r="L274" s="1018"/>
      <x:c r="M274" s="1018"/>
      <x:c r="N274" s="1018"/>
      <x:c r="O274" s="1018"/>
      <x:c r="P274" s="1018"/>
      <x:c r="Q274" s="1018"/>
      <x:c r="R274" s="1018"/>
      <x:c r="S274" s="1018"/>
      <x:c r="T274" s="1018"/>
      <x:c r="U274" s="1018"/>
      <x:c r="V274" s="1018"/>
      <x:c r="W274" s="1018"/>
      <x:c r="X274" s="1018"/>
      <x:c r="Y274" s="1018"/>
      <x:c r="Z274" s="1018"/>
      <x:c r="AA274" s="1018"/>
      <x:c r="AB274" s="1018"/>
      <x:c r="AC274" s="1018"/>
      <x:c r="AD274" s="1018"/>
      <x:c r="AE274" s="1018"/>
      <x:c r="AF274" s="1018"/>
      <x:c r="AG274" s="1018"/>
      <x:c r="AH274" s="1018"/>
      <x:c r="AI274" s="1018"/>
      <x:c r="AJ274" s="1018"/>
      <x:c r="AK274" s="1018"/>
      <x:c r="AL274" s="1018"/>
      <x:c r="AM274" s="1018"/>
      <x:c r="AN274" s="1018"/>
      <x:c r="AO274" s="1018"/>
      <x:c r="AP274" s="1018"/>
      <x:c r="AQ274" s="1018"/>
      <x:c r="AR274" s="1018"/>
      <x:c r="AS274" s="1018"/>
      <x:c r="AT274" s="1018"/>
      <x:c r="AU274" s="1018"/>
      <x:c r="AV274" s="1565"/>
      <x:c r="AW274" s="1565"/>
    </x:row>
    <x:row r="275">
      <x:c r="A275" s="937"/>
      <x:c r="B275" s="937"/>
      <x:c r="C275" s="937"/>
      <x:c r="D275" s="988"/>
      <x:c r="E275" s="988"/>
      <x:c r="F275" s="988"/>
      <x:c r="G275" s="1018">
        <x:v>2</x:v>
      </x:c>
      <x:c r="H275" s="1018"/>
      <x:c r="I275" s="1018"/>
      <x:c r="J275" s="1018"/>
      <x:c r="K275" s="1018"/>
      <x:c r="L275" s="1018"/>
      <x:c r="M275" s="1018"/>
      <x:c r="N275" s="1018"/>
      <x:c r="O275" s="1018"/>
      <x:c r="P275" s="1018"/>
      <x:c r="Q275" s="1018"/>
      <x:c r="R275" s="1018"/>
      <x:c r="S275" s="1018"/>
      <x:c r="T275" s="1018"/>
      <x:c r="U275" s="1018"/>
      <x:c r="V275" s="1018"/>
      <x:c r="W275" s="1018"/>
      <x:c r="X275" s="1018"/>
      <x:c r="Y275" s="1018"/>
      <x:c r="Z275" s="1018"/>
      <x:c r="AA275" s="1018"/>
      <x:c r="AB275" s="1018"/>
      <x:c r="AC275" s="1018"/>
      <x:c r="AD275" s="1018"/>
      <x:c r="AE275" s="1018"/>
      <x:c r="AF275" s="1018"/>
      <x:c r="AG275" s="1018"/>
      <x:c r="AH275" s="1018"/>
      <x:c r="AI275" s="1018"/>
      <x:c r="AJ275" s="1018"/>
      <x:c r="AK275" s="1018"/>
      <x:c r="AL275" s="1018"/>
      <x:c r="AM275" s="1018"/>
      <x:c r="AN275" s="1018"/>
      <x:c r="AO275" s="1018"/>
      <x:c r="AP275" s="1018"/>
      <x:c r="AQ275" s="1018"/>
      <x:c r="AR275" s="1018"/>
      <x:c r="AS275" s="1018"/>
      <x:c r="AT275" s="1018"/>
      <x:c r="AU275" s="1018"/>
      <x:c r="AV275" s="1154"/>
      <x:c r="AW275" s="1154"/>
    </x:row>
    <x:row r="276">
      <x:c r="A276" s="937"/>
      <x:c r="B276" s="937"/>
      <x:c r="C276" s="937"/>
      <x:c r="D276" s="988"/>
      <x:c r="E276" s="988"/>
      <x:c r="F276" s="988"/>
      <x:c r="G276" s="1018">
        <x:v>3</x:v>
      </x:c>
      <x:c r="H276" s="1018"/>
      <x:c r="I276" s="1018"/>
      <x:c r="J276" s="1018"/>
      <x:c r="K276" s="1018"/>
      <x:c r="L276" s="1018"/>
      <x:c r="M276" s="1018"/>
      <x:c r="N276" s="1018"/>
      <x:c r="O276" s="1018"/>
      <x:c r="P276" s="1018"/>
      <x:c r="Q276" s="1018"/>
      <x:c r="R276" s="1018"/>
      <x:c r="S276" s="1018"/>
      <x:c r="T276" s="1018"/>
      <x:c r="U276" s="1018"/>
      <x:c r="V276" s="1018"/>
      <x:c r="W276" s="1018"/>
      <x:c r="X276" s="1018"/>
      <x:c r="Y276" s="1018"/>
      <x:c r="Z276" s="1018"/>
      <x:c r="AA276" s="1018"/>
      <x:c r="AB276" s="1018"/>
      <x:c r="AC276" s="1018"/>
      <x:c r="AD276" s="1018"/>
      <x:c r="AE276" s="1018"/>
      <x:c r="AF276" s="1018"/>
      <x:c r="AG276" s="1018"/>
      <x:c r="AH276" s="1018"/>
      <x:c r="AI276" s="1018"/>
      <x:c r="AJ276" s="1018"/>
      <x:c r="AK276" s="1018"/>
      <x:c r="AL276" s="1018"/>
      <x:c r="AM276" s="1018"/>
      <x:c r="AN276" s="1018"/>
      <x:c r="AO276" s="1018"/>
      <x:c r="AP276" s="1018"/>
      <x:c r="AQ276" s="1018"/>
      <x:c r="AR276" s="1018"/>
      <x:c r="AS276" s="1018"/>
      <x:c r="AT276" s="1018"/>
      <x:c r="AU276" s="1018"/>
      <x:c r="AV276" s="1154"/>
      <x:c r="AW276" s="1154"/>
    </x:row>
    <x:row r="277">
      <x:c r="A277" s="937"/>
      <x:c r="B277" s="937"/>
      <x:c r="C277" s="937"/>
      <x:c r="D277" s="988"/>
      <x:c r="E277" s="988"/>
      <x:c r="F277" s="988"/>
      <x:c r="G277" s="1018">
        <x:v>4</x:v>
      </x:c>
      <x:c r="H277" s="1018"/>
      <x:c r="I277" s="1018"/>
      <x:c r="J277" s="1018"/>
      <x:c r="K277" s="1018"/>
      <x:c r="L277" s="1018"/>
      <x:c r="M277" s="1018"/>
      <x:c r="N277" s="1018"/>
      <x:c r="O277" s="1018"/>
      <x:c r="P277" s="1018"/>
      <x:c r="Q277" s="1018"/>
      <x:c r="R277" s="1018"/>
      <x:c r="S277" s="1018"/>
      <x:c r="T277" s="1018"/>
      <x:c r="U277" s="1018"/>
      <x:c r="V277" s="1018"/>
      <x:c r="W277" s="1018"/>
      <x:c r="X277" s="1018"/>
      <x:c r="Y277" s="1018"/>
      <x:c r="Z277" s="1018"/>
      <x:c r="AA277" s="1018"/>
      <x:c r="AB277" s="1018"/>
      <x:c r="AC277" s="1018"/>
      <x:c r="AD277" s="1018"/>
      <x:c r="AE277" s="1018"/>
      <x:c r="AF277" s="1018"/>
      <x:c r="AG277" s="1018"/>
      <x:c r="AH277" s="1018"/>
      <x:c r="AI277" s="1018"/>
      <x:c r="AJ277" s="1018"/>
      <x:c r="AK277" s="1018"/>
      <x:c r="AL277" s="1018"/>
      <x:c r="AM277" s="1018"/>
      <x:c r="AN277" s="1018"/>
      <x:c r="AO277" s="1018"/>
      <x:c r="AP277" s="1018"/>
      <x:c r="AQ277" s="1018"/>
      <x:c r="AR277" s="1018"/>
      <x:c r="AS277" s="1018"/>
      <x:c r="AT277" s="1018"/>
      <x:c r="AU277" s="1018"/>
      <x:c r="AV277" s="1154"/>
      <x:c r="AW277" s="1154"/>
    </x:row>
    <x:row r="278">
      <x:c r="A278" s="937"/>
      <x:c r="B278" s="937"/>
      <x:c r="C278" s="937"/>
      <x:c r="D278" s="988"/>
      <x:c r="E278" s="988"/>
      <x:c r="F278" s="988"/>
      <x:c r="G278" s="1018">
        <x:v>5</x:v>
      </x:c>
      <x:c r="H278" s="1018"/>
      <x:c r="I278" s="1018"/>
      <x:c r="J278" s="1018"/>
      <x:c r="K278" s="1018"/>
      <x:c r="L278" s="1018"/>
      <x:c r="M278" s="1018"/>
      <x:c r="N278" s="1018"/>
      <x:c r="O278" s="1018"/>
      <x:c r="P278" s="1018"/>
      <x:c r="Q278" s="1018"/>
      <x:c r="R278" s="1018"/>
      <x:c r="S278" s="1018"/>
      <x:c r="T278" s="1018"/>
      <x:c r="U278" s="1018"/>
      <x:c r="V278" s="1018"/>
      <x:c r="W278" s="1018"/>
      <x:c r="X278" s="1018"/>
      <x:c r="Y278" s="1018"/>
      <x:c r="Z278" s="1018"/>
      <x:c r="AA278" s="1018"/>
      <x:c r="AB278" s="1018"/>
      <x:c r="AC278" s="1018"/>
      <x:c r="AD278" s="1018"/>
      <x:c r="AE278" s="1018"/>
      <x:c r="AF278" s="1018"/>
      <x:c r="AG278" s="1018"/>
      <x:c r="AH278" s="1018"/>
      <x:c r="AI278" s="1018"/>
      <x:c r="AJ278" s="1018"/>
      <x:c r="AK278" s="1018"/>
      <x:c r="AL278" s="1018"/>
      <x:c r="AM278" s="1018"/>
      <x:c r="AN278" s="1018"/>
      <x:c r="AO278" s="1018"/>
      <x:c r="AP278" s="1018"/>
      <x:c r="AQ278" s="1018"/>
      <x:c r="AR278" s="1018"/>
      <x:c r="AS278" s="1018"/>
      <x:c r="AT278" s="1018"/>
      <x:c r="AU278" s="1018"/>
      <x:c r="AV278" s="1154"/>
      <x:c r="AW278" s="1154"/>
    </x:row>
    <x:row r="279">
      <x:c r="A279" s="937"/>
      <x:c r="B279" s="937"/>
      <x:c r="C279" s="937"/>
      <x:c r="D279" s="988"/>
      <x:c r="E279" s="988"/>
      <x:c r="F279" s="988"/>
      <x:c r="G279" s="1018">
        <x:v>6</x:v>
      </x:c>
      <x:c r="H279" s="1018"/>
      <x:c r="I279" s="1018"/>
      <x:c r="J279" s="1018"/>
      <x:c r="K279" s="1018"/>
      <x:c r="L279" s="1018"/>
      <x:c r="M279" s="1018"/>
      <x:c r="N279" s="1018"/>
      <x:c r="O279" s="1018"/>
      <x:c r="P279" s="1018"/>
      <x:c r="Q279" s="1018"/>
      <x:c r="R279" s="1018"/>
      <x:c r="S279" s="1018"/>
      <x:c r="T279" s="1018"/>
      <x:c r="U279" s="1018"/>
      <x:c r="V279" s="1018"/>
      <x:c r="W279" s="1018"/>
      <x:c r="X279" s="1018"/>
      <x:c r="Y279" s="1018"/>
      <x:c r="Z279" s="1018"/>
      <x:c r="AA279" s="1018"/>
      <x:c r="AB279" s="1018"/>
      <x:c r="AC279" s="1018"/>
      <x:c r="AD279" s="1018"/>
      <x:c r="AE279" s="1018"/>
      <x:c r="AF279" s="1018"/>
      <x:c r="AG279" s="1018"/>
      <x:c r="AH279" s="1018"/>
      <x:c r="AI279" s="1018"/>
      <x:c r="AJ279" s="1018"/>
      <x:c r="AK279" s="1018"/>
      <x:c r="AL279" s="1018"/>
      <x:c r="AM279" s="1018"/>
      <x:c r="AN279" s="1018"/>
      <x:c r="AO279" s="1018"/>
      <x:c r="AP279" s="1018"/>
      <x:c r="AQ279" s="1018"/>
      <x:c r="AR279" s="1018"/>
      <x:c r="AS279" s="1018"/>
      <x:c r="AT279" s="1018"/>
      <x:c r="AU279" s="1018"/>
      <x:c r="AV279" s="1154"/>
      <x:c r="AW279" s="1154"/>
    </x:row>
    <x:row r="280">
      <x:c r="A280" s="937"/>
      <x:c r="B280" s="937"/>
      <x:c r="C280" s="937"/>
      <x:c r="D280" s="988"/>
      <x:c r="E280" s="988"/>
      <x:c r="F280" s="988"/>
      <x:c r="G280" s="1018">
        <x:v>7</x:v>
      </x:c>
      <x:c r="H280" s="1018"/>
      <x:c r="I280" s="1018"/>
      <x:c r="J280" s="1018"/>
      <x:c r="K280" s="1018"/>
      <x:c r="L280" s="1018"/>
      <x:c r="M280" s="1018"/>
      <x:c r="N280" s="1018"/>
      <x:c r="O280" s="1018"/>
      <x:c r="P280" s="1018"/>
      <x:c r="Q280" s="1018"/>
      <x:c r="R280" s="1018"/>
      <x:c r="S280" s="1018"/>
      <x:c r="T280" s="1018"/>
      <x:c r="U280" s="1018"/>
      <x:c r="V280" s="1018"/>
      <x:c r="W280" s="1018"/>
      <x:c r="X280" s="1018"/>
      <x:c r="Y280" s="1018"/>
      <x:c r="Z280" s="1018"/>
      <x:c r="AA280" s="1018"/>
      <x:c r="AB280" s="1018"/>
      <x:c r="AC280" s="1018"/>
      <x:c r="AD280" s="1018"/>
      <x:c r="AE280" s="1018"/>
      <x:c r="AF280" s="1018"/>
      <x:c r="AG280" s="1018"/>
      <x:c r="AH280" s="1018"/>
      <x:c r="AI280" s="1018"/>
      <x:c r="AJ280" s="1018"/>
      <x:c r="AK280" s="1018"/>
      <x:c r="AL280" s="1018"/>
      <x:c r="AM280" s="1018"/>
      <x:c r="AN280" s="1018"/>
      <x:c r="AO280" s="1018"/>
      <x:c r="AP280" s="1018"/>
      <x:c r="AQ280" s="1018"/>
      <x:c r="AR280" s="1018"/>
      <x:c r="AS280" s="1018"/>
      <x:c r="AT280" s="1018"/>
      <x:c r="AU280" s="1018"/>
      <x:c r="AV280" s="1154"/>
      <x:c r="AW280" s="1154"/>
    </x:row>
    <x:row r="281">
      <x:c r="A281" s="937"/>
      <x:c r="B281" s="937"/>
      <x:c r="C281" s="937"/>
      <x:c r="D281" s="988"/>
      <x:c r="E281" s="988"/>
      <x:c r="F281" s="988"/>
      <x:c r="G281" s="1018">
        <x:v>8</x:v>
      </x:c>
      <x:c r="H281" s="1018"/>
      <x:c r="I281" s="1018"/>
      <x:c r="J281" s="1018"/>
      <x:c r="K281" s="1018"/>
      <x:c r="L281" s="1018"/>
      <x:c r="M281" s="1018"/>
      <x:c r="N281" s="1018"/>
      <x:c r="O281" s="1018"/>
      <x:c r="P281" s="1018"/>
      <x:c r="Q281" s="1018"/>
      <x:c r="R281" s="1018"/>
      <x:c r="S281" s="1018"/>
      <x:c r="T281" s="1018"/>
      <x:c r="U281" s="1018"/>
      <x:c r="V281" s="1018"/>
      <x:c r="W281" s="1018"/>
      <x:c r="X281" s="1018"/>
      <x:c r="Y281" s="1018"/>
      <x:c r="Z281" s="1018"/>
      <x:c r="AA281" s="1018"/>
      <x:c r="AB281" s="1018"/>
      <x:c r="AC281" s="1018"/>
      <x:c r="AD281" s="1018"/>
      <x:c r="AE281" s="1018"/>
      <x:c r="AF281" s="1018"/>
      <x:c r="AG281" s="1018"/>
      <x:c r="AH281" s="1018"/>
      <x:c r="AI281" s="1018"/>
      <x:c r="AJ281" s="1018"/>
      <x:c r="AK281" s="1018"/>
      <x:c r="AL281" s="1018"/>
      <x:c r="AM281" s="1018"/>
      <x:c r="AN281" s="1018"/>
      <x:c r="AO281" s="1018"/>
      <x:c r="AP281" s="1018"/>
      <x:c r="AQ281" s="1018"/>
      <x:c r="AR281" s="1018"/>
      <x:c r="AS281" s="1018"/>
      <x:c r="AT281" s="1018"/>
      <x:c r="AU281" s="1018"/>
      <x:c r="AV281" s="1154"/>
      <x:c r="AW281" s="1154"/>
    </x:row>
    <x:row r="282">
      <x:c r="A282" s="937"/>
      <x:c r="B282" s="937"/>
      <x:c r="C282" s="937"/>
      <x:c r="D282" s="986"/>
      <x:c r="E282" s="986"/>
      <x:c r="F282" s="986"/>
      <x:c r="G282" s="1018">
        <x:v>1</x:v>
      </x:c>
      <x:c r="H282" s="1018"/>
      <x:c r="I282" s="1018"/>
      <x:c r="J282" s="1018"/>
      <x:c r="K282" s="1018"/>
      <x:c r="L282" s="1018"/>
      <x:c r="M282" s="1018"/>
      <x:c r="N282" s="1018"/>
      <x:c r="O282" s="1018"/>
      <x:c r="P282" s="1018"/>
      <x:c r="Q282" s="1018"/>
      <x:c r="R282" s="1018"/>
      <x:c r="S282" s="1018"/>
      <x:c r="T282" s="1018"/>
      <x:c r="U282" s="1018"/>
      <x:c r="V282" s="1018"/>
      <x:c r="W282" s="1018"/>
      <x:c r="X282" s="1018"/>
      <x:c r="Y282" s="1018"/>
      <x:c r="Z282" s="1018"/>
      <x:c r="AA282" s="1018"/>
      <x:c r="AB282" s="1018"/>
      <x:c r="AC282" s="1018"/>
      <x:c r="AD282" s="1018"/>
      <x:c r="AE282" s="1018"/>
      <x:c r="AF282" s="1018"/>
      <x:c r="AG282" s="1018"/>
      <x:c r="AH282" s="1018"/>
      <x:c r="AI282" s="1018"/>
      <x:c r="AJ282" s="1018"/>
      <x:c r="AK282" s="1018"/>
      <x:c r="AL282" s="1018"/>
      <x:c r="AM282" s="1018"/>
      <x:c r="AN282" s="1018"/>
      <x:c r="AO282" s="1018"/>
      <x:c r="AP282" s="1018"/>
      <x:c r="AQ282" s="1018"/>
      <x:c r="AR282" s="1018"/>
      <x:c r="AS282" s="1018"/>
      <x:c r="AT282" s="1018"/>
      <x:c r="AU282" s="1018"/>
      <x:c r="AV282" s="1565"/>
      <x:c r="AW282" s="1565"/>
    </x:row>
    <x:row r="283">
      <x:c r="A283" s="937"/>
      <x:c r="B283" s="937"/>
      <x:c r="C283" s="937"/>
      <x:c r="D283" s="988"/>
      <x:c r="E283" s="988"/>
      <x:c r="F283" s="988"/>
      <x:c r="G283" s="1018">
        <x:v>2</x:v>
      </x:c>
      <x:c r="H283" s="1018"/>
      <x:c r="I283" s="1018"/>
      <x:c r="J283" s="1018"/>
      <x:c r="K283" s="1018"/>
      <x:c r="L283" s="1018"/>
      <x:c r="M283" s="1018"/>
      <x:c r="N283" s="1018"/>
      <x:c r="O283" s="1018"/>
      <x:c r="P283" s="1018"/>
      <x:c r="Q283" s="1018"/>
      <x:c r="R283" s="1018"/>
      <x:c r="S283" s="1018"/>
      <x:c r="T283" s="1018"/>
      <x:c r="U283" s="1018"/>
      <x:c r="V283" s="1018"/>
      <x:c r="W283" s="1018"/>
      <x:c r="X283" s="1018"/>
      <x:c r="Y283" s="1018"/>
      <x:c r="Z283" s="1018"/>
      <x:c r="AA283" s="1018"/>
      <x:c r="AB283" s="1018"/>
      <x:c r="AC283" s="1018"/>
      <x:c r="AD283" s="1018"/>
      <x:c r="AE283" s="1018"/>
      <x:c r="AF283" s="1018"/>
      <x:c r="AG283" s="1018"/>
      <x:c r="AH283" s="1018"/>
      <x:c r="AI283" s="1018"/>
      <x:c r="AJ283" s="1018"/>
      <x:c r="AK283" s="1018"/>
      <x:c r="AL283" s="1018"/>
      <x:c r="AM283" s="1018"/>
      <x:c r="AN283" s="1018"/>
      <x:c r="AO283" s="1018"/>
      <x:c r="AP283" s="1018"/>
      <x:c r="AQ283" s="1018"/>
      <x:c r="AR283" s="1018"/>
      <x:c r="AS283" s="1018"/>
      <x:c r="AT283" s="1018"/>
      <x:c r="AU283" s="1018"/>
      <x:c r="AV283" s="1154"/>
      <x:c r="AW283" s="1154"/>
    </x:row>
    <x:row r="284">
      <x:c r="A284" s="937"/>
      <x:c r="B284" s="937"/>
      <x:c r="C284" s="937"/>
      <x:c r="D284" s="988"/>
      <x:c r="E284" s="988"/>
      <x:c r="F284" s="988"/>
      <x:c r="G284" s="1018">
        <x:v>3</x:v>
      </x:c>
      <x:c r="H284" s="1018"/>
      <x:c r="I284" s="1018"/>
      <x:c r="J284" s="1018"/>
      <x:c r="K284" s="1018"/>
      <x:c r="L284" s="1018"/>
      <x:c r="M284" s="1018"/>
      <x:c r="N284" s="1018"/>
      <x:c r="O284" s="1018"/>
      <x:c r="P284" s="1018"/>
      <x:c r="Q284" s="1018"/>
      <x:c r="R284" s="1018"/>
      <x:c r="S284" s="1018"/>
      <x:c r="T284" s="1018"/>
      <x:c r="U284" s="1018"/>
      <x:c r="V284" s="1018"/>
      <x:c r="W284" s="1018"/>
      <x:c r="X284" s="1018"/>
      <x:c r="Y284" s="1018"/>
      <x:c r="Z284" s="1018"/>
      <x:c r="AA284" s="1018"/>
      <x:c r="AB284" s="1018"/>
      <x:c r="AC284" s="1018"/>
      <x:c r="AD284" s="1018"/>
      <x:c r="AE284" s="1018"/>
      <x:c r="AF284" s="1018"/>
      <x:c r="AG284" s="1018"/>
      <x:c r="AH284" s="1018"/>
      <x:c r="AI284" s="1018"/>
      <x:c r="AJ284" s="1018"/>
      <x:c r="AK284" s="1018"/>
      <x:c r="AL284" s="1018"/>
      <x:c r="AM284" s="1018"/>
      <x:c r="AN284" s="1018"/>
      <x:c r="AO284" s="1018"/>
      <x:c r="AP284" s="1018"/>
      <x:c r="AQ284" s="1018"/>
      <x:c r="AR284" s="1018"/>
      <x:c r="AS284" s="1018"/>
      <x:c r="AT284" s="1018"/>
      <x:c r="AU284" s="1018"/>
      <x:c r="AV284" s="1154"/>
      <x:c r="AW284" s="1154"/>
    </x:row>
    <x:row r="285">
      <x:c r="A285" s="937"/>
      <x:c r="B285" s="937"/>
      <x:c r="C285" s="937"/>
      <x:c r="D285" s="988"/>
      <x:c r="E285" s="988"/>
      <x:c r="F285" s="988"/>
      <x:c r="G285" s="1018">
        <x:v>4</x:v>
      </x:c>
      <x:c r="H285" s="1018"/>
      <x:c r="I285" s="1018"/>
      <x:c r="J285" s="1018"/>
      <x:c r="K285" s="1018"/>
      <x:c r="L285" s="1018"/>
      <x:c r="M285" s="1018"/>
      <x:c r="N285" s="1018"/>
      <x:c r="O285" s="1018"/>
      <x:c r="P285" s="1018"/>
      <x:c r="Q285" s="1018"/>
      <x:c r="R285" s="1018"/>
      <x:c r="S285" s="1018"/>
      <x:c r="T285" s="1018"/>
      <x:c r="U285" s="1018"/>
      <x:c r="V285" s="1018"/>
      <x:c r="W285" s="1018"/>
      <x:c r="X285" s="1018"/>
      <x:c r="Y285" s="1018"/>
      <x:c r="Z285" s="1018"/>
      <x:c r="AA285" s="1018"/>
      <x:c r="AB285" s="1018"/>
      <x:c r="AC285" s="1018"/>
      <x:c r="AD285" s="1018"/>
      <x:c r="AE285" s="1018"/>
      <x:c r="AF285" s="1018"/>
      <x:c r="AG285" s="1018"/>
      <x:c r="AH285" s="1018"/>
      <x:c r="AI285" s="1018"/>
      <x:c r="AJ285" s="1018"/>
      <x:c r="AK285" s="1018"/>
      <x:c r="AL285" s="1018"/>
      <x:c r="AM285" s="1018"/>
      <x:c r="AN285" s="1018"/>
      <x:c r="AO285" s="1018"/>
      <x:c r="AP285" s="1018"/>
      <x:c r="AQ285" s="1018"/>
      <x:c r="AR285" s="1018"/>
      <x:c r="AS285" s="1018"/>
      <x:c r="AT285" s="1018"/>
      <x:c r="AU285" s="1018"/>
      <x:c r="AV285" s="1154"/>
      <x:c r="AW285" s="1154"/>
    </x:row>
    <x:row r="286">
      <x:c r="A286" s="937"/>
      <x:c r="B286" s="937"/>
      <x:c r="C286" s="937"/>
      <x:c r="D286" s="988"/>
      <x:c r="E286" s="988"/>
      <x:c r="F286" s="988"/>
      <x:c r="G286" s="1018">
        <x:v>5</x:v>
      </x:c>
      <x:c r="H286" s="1018"/>
      <x:c r="I286" s="1018"/>
      <x:c r="J286" s="1018"/>
      <x:c r="K286" s="1018"/>
      <x:c r="L286" s="1018"/>
      <x:c r="M286" s="1018"/>
      <x:c r="N286" s="1018"/>
      <x:c r="O286" s="1018"/>
      <x:c r="P286" s="1018"/>
      <x:c r="Q286" s="1018"/>
      <x:c r="R286" s="1018"/>
      <x:c r="S286" s="1018"/>
      <x:c r="T286" s="1018"/>
      <x:c r="U286" s="1018"/>
      <x:c r="V286" s="1018"/>
      <x:c r="W286" s="1018"/>
      <x:c r="X286" s="1018"/>
      <x:c r="Y286" s="1018"/>
      <x:c r="Z286" s="1018"/>
      <x:c r="AA286" s="1018"/>
      <x:c r="AB286" s="1018"/>
      <x:c r="AC286" s="1018"/>
      <x:c r="AD286" s="1018"/>
      <x:c r="AE286" s="1018"/>
      <x:c r="AF286" s="1018"/>
      <x:c r="AG286" s="1018"/>
      <x:c r="AH286" s="1018"/>
      <x:c r="AI286" s="1018"/>
      <x:c r="AJ286" s="1018"/>
      <x:c r="AK286" s="1018"/>
      <x:c r="AL286" s="1018"/>
      <x:c r="AM286" s="1018"/>
      <x:c r="AN286" s="1018"/>
      <x:c r="AO286" s="1018"/>
      <x:c r="AP286" s="1018"/>
      <x:c r="AQ286" s="1018"/>
      <x:c r="AR286" s="1018"/>
      <x:c r="AS286" s="1018"/>
      <x:c r="AT286" s="1018"/>
      <x:c r="AU286" s="1018"/>
      <x:c r="AV286" s="1154"/>
      <x:c r="AW286" s="1154"/>
    </x:row>
    <x:row r="287">
      <x:c r="A287" s="937"/>
      <x:c r="B287" s="937"/>
      <x:c r="C287" s="937"/>
      <x:c r="D287" s="988"/>
      <x:c r="E287" s="988"/>
      <x:c r="F287" s="988"/>
      <x:c r="G287" s="1018">
        <x:v>6</x:v>
      </x:c>
      <x:c r="H287" s="1018"/>
      <x:c r="I287" s="1018"/>
      <x:c r="J287" s="1018"/>
      <x:c r="K287" s="1018"/>
      <x:c r="L287" s="1018"/>
      <x:c r="M287" s="1018"/>
      <x:c r="N287" s="1018"/>
      <x:c r="O287" s="1018"/>
      <x:c r="P287" s="1018"/>
      <x:c r="Q287" s="1018"/>
      <x:c r="R287" s="1018"/>
      <x:c r="S287" s="1018"/>
      <x:c r="T287" s="1018"/>
      <x:c r="U287" s="1018"/>
      <x:c r="V287" s="1018"/>
      <x:c r="W287" s="1018"/>
      <x:c r="X287" s="1018"/>
      <x:c r="Y287" s="1018"/>
      <x:c r="Z287" s="1018"/>
      <x:c r="AA287" s="1018"/>
      <x:c r="AB287" s="1018"/>
      <x:c r="AC287" s="1018"/>
      <x:c r="AD287" s="1018"/>
      <x:c r="AE287" s="1018"/>
      <x:c r="AF287" s="1018"/>
      <x:c r="AG287" s="1018"/>
      <x:c r="AH287" s="1018"/>
      <x:c r="AI287" s="1018"/>
      <x:c r="AJ287" s="1018"/>
      <x:c r="AK287" s="1018"/>
      <x:c r="AL287" s="1018"/>
      <x:c r="AM287" s="1018"/>
      <x:c r="AN287" s="1018"/>
      <x:c r="AO287" s="1018"/>
      <x:c r="AP287" s="1018"/>
      <x:c r="AQ287" s="1018"/>
      <x:c r="AR287" s="1018"/>
      <x:c r="AS287" s="1018"/>
      <x:c r="AT287" s="1018"/>
      <x:c r="AU287" s="1018"/>
      <x:c r="AV287" s="1154"/>
      <x:c r="AW287" s="1154"/>
    </x:row>
    <x:row r="288">
      <x:c r="A288" s="937"/>
      <x:c r="B288" s="937"/>
      <x:c r="C288" s="937"/>
      <x:c r="D288" s="988"/>
      <x:c r="E288" s="988"/>
      <x:c r="F288" s="988"/>
      <x:c r="G288" s="1018">
        <x:v>7</x:v>
      </x:c>
      <x:c r="H288" s="1018"/>
      <x:c r="I288" s="1018"/>
      <x:c r="J288" s="1018"/>
      <x:c r="K288" s="1018"/>
      <x:c r="L288" s="1018"/>
      <x:c r="M288" s="1018"/>
      <x:c r="N288" s="1018"/>
      <x:c r="O288" s="1018"/>
      <x:c r="P288" s="1018"/>
      <x:c r="Q288" s="1018"/>
      <x:c r="R288" s="1018"/>
      <x:c r="S288" s="1018"/>
      <x:c r="T288" s="1018"/>
      <x:c r="U288" s="1018"/>
      <x:c r="V288" s="1018"/>
      <x:c r="W288" s="1018"/>
      <x:c r="X288" s="1018"/>
      <x:c r="Y288" s="1018"/>
      <x:c r="Z288" s="1018"/>
      <x:c r="AA288" s="1018"/>
      <x:c r="AB288" s="1018"/>
      <x:c r="AC288" s="1018"/>
      <x:c r="AD288" s="1018"/>
      <x:c r="AE288" s="1018"/>
      <x:c r="AF288" s="1018"/>
      <x:c r="AG288" s="1018"/>
      <x:c r="AH288" s="1018"/>
      <x:c r="AI288" s="1018"/>
      <x:c r="AJ288" s="1018"/>
      <x:c r="AK288" s="1018"/>
      <x:c r="AL288" s="1018"/>
      <x:c r="AM288" s="1018"/>
      <x:c r="AN288" s="1018"/>
      <x:c r="AO288" s="1018"/>
      <x:c r="AP288" s="1018"/>
      <x:c r="AQ288" s="1018"/>
      <x:c r="AR288" s="1018"/>
      <x:c r="AS288" s="1018"/>
      <x:c r="AT288" s="1018"/>
      <x:c r="AU288" s="1018"/>
      <x:c r="AV288" s="1154"/>
      <x:c r="AW288" s="1154"/>
    </x:row>
    <x:row r="289">
      <x:c r="A289" s="937"/>
      <x:c r="B289" s="937"/>
      <x:c r="C289" s="937"/>
      <x:c r="D289" s="988"/>
      <x:c r="E289" s="988"/>
      <x:c r="F289" s="988"/>
      <x:c r="G289" s="1018">
        <x:v>8</x:v>
      </x:c>
      <x:c r="H289" s="1018"/>
      <x:c r="I289" s="1018"/>
      <x:c r="J289" s="1018"/>
      <x:c r="K289" s="1018"/>
      <x:c r="L289" s="1018"/>
      <x:c r="M289" s="1018"/>
      <x:c r="N289" s="1018"/>
      <x:c r="O289" s="1018"/>
      <x:c r="P289" s="1018"/>
      <x:c r="Q289" s="1018"/>
      <x:c r="R289" s="1018"/>
      <x:c r="S289" s="1018"/>
      <x:c r="T289" s="1018"/>
      <x:c r="U289" s="1018"/>
      <x:c r="V289" s="1018"/>
      <x:c r="W289" s="1018"/>
      <x:c r="X289" s="1018"/>
      <x:c r="Y289" s="1018"/>
      <x:c r="Z289" s="1018"/>
      <x:c r="AA289" s="1018"/>
      <x:c r="AB289" s="1018"/>
      <x:c r="AC289" s="1018"/>
      <x:c r="AD289" s="1018"/>
      <x:c r="AE289" s="1018"/>
      <x:c r="AF289" s="1018"/>
      <x:c r="AG289" s="1018"/>
      <x:c r="AH289" s="1018"/>
      <x:c r="AI289" s="1018"/>
      <x:c r="AJ289" s="1018"/>
      <x:c r="AK289" s="1018"/>
      <x:c r="AL289" s="1018"/>
      <x:c r="AM289" s="1018"/>
      <x:c r="AN289" s="1018"/>
      <x:c r="AO289" s="1018"/>
      <x:c r="AP289" s="1018"/>
      <x:c r="AQ289" s="1018"/>
      <x:c r="AR289" s="1018"/>
      <x:c r="AS289" s="1018"/>
      <x:c r="AT289" s="1018"/>
      <x:c r="AU289" s="1018"/>
      <x:c r="AV289" s="1154"/>
      <x:c r="AW289" s="1154"/>
    </x:row>
  </x:sheetData>
  <x:mergeCells>
    <x:mergeCell ref="AV6:AV9"/>
    <x:mergeCell ref="AW6:AW9"/>
    <x:mergeCell ref="E22:E25"/>
    <x:mergeCell ref="E26:E29"/>
    <x:mergeCell ref="E30:E33"/>
    <x:mergeCell ref="D22:D25"/>
    <x:mergeCell ref="D26:D29"/>
    <x:mergeCell ref="D30:D33"/>
    <x:mergeCell ref="AV10:AV13"/>
    <x:mergeCell ref="AV14:AV17"/>
    <x:mergeCell ref="AW10:AW13"/>
    <x:mergeCell ref="AW14:AW17"/>
    <x:mergeCell ref="AV34:AV41"/>
    <x:mergeCell ref="AW34:AW41"/>
    <x:mergeCell ref="AV42:AV49"/>
    <x:mergeCell ref="AW42:AW49"/>
    <x:mergeCell ref="E34:E37"/>
    <x:mergeCell ref="E38:E41"/>
    <x:mergeCell ref="E42:E45"/>
    <x:mergeCell ref="E46:E49"/>
    <x:mergeCell ref="AW18:AW25"/>
    <x:mergeCell ref="AV26:AV33"/>
    <x:mergeCell ref="AW26:AW33"/>
    <x:mergeCell ref="AV82:AV89"/>
    <x:mergeCell ref="AW82:AW89"/>
    <x:mergeCell ref="AV90:AV97"/>
    <x:mergeCell ref="AW90:AW97"/>
    <x:mergeCell ref="AV66:AV73"/>
    <x:mergeCell ref="AW66:AW73"/>
    <x:mergeCell ref="AV74:AV81"/>
    <x:mergeCell ref="AW74:AW81"/>
    <x:mergeCell ref="AV50:AV57"/>
    <x:mergeCell ref="AW50:AW57"/>
    <x:mergeCell ref="AV58:AV65"/>
    <x:mergeCell ref="AW58:AW65"/>
    <x:mergeCell ref="AV114:AV121"/>
    <x:mergeCell ref="AW114:AW121"/>
    <x:mergeCell ref="AV122:AV129"/>
    <x:mergeCell ref="AW122:AW129"/>
    <x:mergeCell ref="D118:D121"/>
    <x:mergeCell ref="AV98:AV105"/>
    <x:mergeCell ref="AW98:AW105"/>
    <x:mergeCell ref="AV106:AV113"/>
    <x:mergeCell ref="AW106:AW113"/>
    <x:mergeCell ref="D122:D125"/>
    <x:mergeCell ref="D126:D129"/>
    <x:mergeCell ref="E118:E121"/>
    <x:mergeCell ref="E122:E125"/>
    <x:mergeCell ref="E126:E129"/>
    <x:mergeCell ref="D146:D153"/>
    <x:mergeCell ref="E146:E153"/>
    <x:mergeCell ref="AV146:AV153"/>
    <x:mergeCell ref="AW146:AW153"/>
    <x:mergeCell ref="D154:D161"/>
    <x:mergeCell ref="E154:E161"/>
    <x:mergeCell ref="AV154:AV161"/>
    <x:mergeCell ref="AW154:AW161"/>
    <x:mergeCell ref="D130:D137"/>
    <x:mergeCell ref="E130:E137"/>
    <x:mergeCell ref="AV130:AV137"/>
    <x:mergeCell ref="AW130:AW137"/>
    <x:mergeCell ref="D138:D145"/>
    <x:mergeCell ref="E138:E145"/>
    <x:mergeCell ref="AV138:AV145"/>
    <x:mergeCell ref="AW138:AW145"/>
    <x:mergeCell ref="D178:D185"/>
    <x:mergeCell ref="E178:E185"/>
    <x:mergeCell ref="AV178:AV185"/>
    <x:mergeCell ref="AW178:AW185"/>
    <x:mergeCell ref="D186:D193"/>
    <x:mergeCell ref="E186:E193"/>
    <x:mergeCell ref="AV186:AV193"/>
    <x:mergeCell ref="AW186:AW193"/>
    <x:mergeCell ref="D162:D169"/>
    <x:mergeCell ref="E162:E169"/>
    <x:mergeCell ref="AV162:AV169"/>
    <x:mergeCell ref="AW162:AW169"/>
    <x:mergeCell ref="D170:D177"/>
    <x:mergeCell ref="E170:E177"/>
    <x:mergeCell ref="AV170:AV177"/>
    <x:mergeCell ref="AW170:AW177"/>
    <x:mergeCell ref="D210:D217"/>
    <x:mergeCell ref="E210:E217"/>
    <x:mergeCell ref="AV210:AV217"/>
    <x:mergeCell ref="AW210:AW217"/>
    <x:mergeCell ref="D218:D225"/>
    <x:mergeCell ref="E218:E225"/>
    <x:mergeCell ref="AV218:AV225"/>
    <x:mergeCell ref="AW218:AW225"/>
    <x:mergeCell ref="D194:D201"/>
    <x:mergeCell ref="E194:E201"/>
    <x:mergeCell ref="AV194:AV201"/>
    <x:mergeCell ref="AW194:AW201"/>
    <x:mergeCell ref="D202:D209"/>
    <x:mergeCell ref="E202:E209"/>
    <x:mergeCell ref="AV202:AV209"/>
    <x:mergeCell ref="AW202:AW209"/>
    <x:mergeCell ref="D242:D249"/>
    <x:mergeCell ref="E242:E249"/>
    <x:mergeCell ref="AV242:AV249"/>
    <x:mergeCell ref="AW242:AW249"/>
    <x:mergeCell ref="D250:D257"/>
    <x:mergeCell ref="E250:E257"/>
    <x:mergeCell ref="AV250:AV257"/>
    <x:mergeCell ref="AW250:AW257"/>
    <x:mergeCell ref="D226:D233"/>
    <x:mergeCell ref="E226:E233"/>
    <x:mergeCell ref="AV226:AV233"/>
    <x:mergeCell ref="AW226:AW233"/>
    <x:mergeCell ref="D234:D241"/>
    <x:mergeCell ref="E234:E241"/>
    <x:mergeCell ref="AV234:AV241"/>
    <x:mergeCell ref="AW234:AW241"/>
    <x:mergeCell ref="D274:D281"/>
    <x:mergeCell ref="E274:E281"/>
    <x:mergeCell ref="AV274:AV281"/>
    <x:mergeCell ref="AW274:AW281"/>
    <x:mergeCell ref="D282:D289"/>
    <x:mergeCell ref="E282:E289"/>
    <x:mergeCell ref="AV282:AV289"/>
    <x:mergeCell ref="AW282:AW289"/>
    <x:mergeCell ref="D258:D265"/>
    <x:mergeCell ref="E258:E265"/>
    <x:mergeCell ref="AV258:AV265"/>
    <x:mergeCell ref="AW258:AW265"/>
    <x:mergeCell ref="D266:D273"/>
    <x:mergeCell ref="E266:E273"/>
    <x:mergeCell ref="AV266:AV273"/>
    <x:mergeCell ref="AW266:AW273"/>
    <x:mergeCell ref="A110:A113"/>
    <x:mergeCell ref="A114:A117"/>
    <x:mergeCell ref="A118:A121"/>
    <x:mergeCell ref="A122:A125"/>
    <x:mergeCell ref="A126:A129"/>
    <x:mergeCell ref="A82:A85"/>
    <x:mergeCell ref="A86:A89"/>
    <x:mergeCell ref="A90:A93"/>
    <x:mergeCell ref="A94:A97"/>
    <x:mergeCell ref="A98:A101"/>
    <x:mergeCell ref="A102:A105"/>
    <x:mergeCell ref="A4:A5"/>
    <x:mergeCell ref="B6:B9"/>
    <x:mergeCell ref="B4:E4"/>
    <x:mergeCell ref="A10:A13"/>
    <x:mergeCell ref="A14:A17"/>
    <x:mergeCell ref="A6:A9"/>
    <x:mergeCell ref="A106:A109"/>
    <x:mergeCell ref="A58:A61"/>
    <x:mergeCell ref="A62:A65"/>
    <x:mergeCell ref="A66:A69"/>
    <x:mergeCell ref="A70:A73"/>
    <x:mergeCell ref="A74:A77"/>
    <x:mergeCell ref="A78:A81"/>
    <x:mergeCell ref="A34:A37"/>
    <x:mergeCell ref="A38:A41"/>
    <x:mergeCell ref="A42:A45"/>
    <x:mergeCell ref="A46:A49"/>
    <x:mergeCell ref="A50:A53"/>
    <x:mergeCell ref="A54:A57"/>
    <x:mergeCell ref="A18:A21"/>
    <x:mergeCell ref="A22:A25"/>
    <x:mergeCell ref="A26:A29"/>
    <x:mergeCell ref="A30:A33"/>
    <x:mergeCell ref="E54:E57"/>
    <x:mergeCell ref="D50:D53"/>
    <x:mergeCell ref="D46:D49"/>
    <x:mergeCell ref="D34:D37"/>
    <x:mergeCell ref="D38:D41"/>
    <x:mergeCell ref="D42:D45"/>
    <x:mergeCell ref="E50:E53"/>
    <x:mergeCell ref="O4:Q4"/>
    <x:mergeCell ref="R4:T4"/>
    <x:mergeCell ref="U4:W4"/>
    <x:mergeCell ref="L4:N4"/>
    <x:mergeCell ref="AJ4:AL4"/>
    <x:mergeCell ref="AM4:AO4"/>
    <x:mergeCell ref="AP4:AR4"/>
    <x:mergeCell ref="AS4:AU4"/>
    <x:mergeCell ref="AG4:AI4"/>
    <x:mergeCell ref="X4:Z4"/>
    <x:mergeCell ref="AA4:AC4"/>
    <x:mergeCell ref="AD4:AF4"/>
    <x:mergeCell ref="B10:B1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D8AE4B"/>
  </x:sheetPr>
  <x:sheetViews>
    <x:sheetView showGridLines="0" workbookViewId="0"/>
  </x:sheetViews>
  <x:sheetFormatPr defaultColWidth="8.77734375" defaultRowHeight="14.399999618530273"/>
  <x:cols>
    <x:col min="1" max="1" width="8.77734375" style="1" customWidth="0"/>
    <x:col min="2" max="2" width="7" style="15" hidden="0" customWidth="1"/>
    <x:col min="3" max="3" width="13" style="1" hidden="0" customWidth="1"/>
    <x:col min="4" max="4" width="18" style="1" hidden="0" customWidth="1"/>
    <x:col min="5" max="5" width="10" style="1" hidden="0" customWidth="1"/>
    <x:col min="6" max="6" width="22" style="1" hidden="0" customWidth="1"/>
    <x:col min="7" max="16384" width="8.77734375" style="1" customWidth="0"/>
  </x:cols>
  <x:sheetData>
    <x:row r="1" ht="24" customHeight="1">
      <x:c r="A1" s="918"/>
      <x:c r="B1" s="1670"/>
      <x:c r="C1" s="1670"/>
      <x:c r="D1" s="1670"/>
      <x:c r="E1" s="1670"/>
      <x:c r="F1" s="1670" t="s">
        <x:v>536</x:v>
      </x:c>
      <x:c r="G1" s="636"/>
      <x:c r="H1" s="636"/>
    </x:row>
    <x:row r="2">
      <x:c r="A2" s="918"/>
      <x:c r="B2" s="918"/>
      <x:c r="C2" s="918"/>
      <x:c r="D2" s="918"/>
      <x:c r="E2" s="918"/>
      <x:c r="F2" s="918"/>
    </x:row>
    <x:row r="3" ht="22" customHeight="1">
      <x:c r="A3" s="918"/>
      <x:c r="B3" s="1697" t="s">
        <x:v>72</x:v>
      </x:c>
      <x:c r="C3" s="1697" t="s">
        <x:v>74</x:v>
      </x:c>
      <x:c r="D3" s="1697" t="s">
        <x:v>143</x:v>
      </x:c>
      <x:c r="E3" s="1697" t="s">
        <x:v>142</x:v>
      </x:c>
      <x:c r="F3" s="1697" t="s">
        <x:v>537</x:v>
      </x:c>
    </x:row>
    <x:row r="4">
      <x:c r="A4" s="918"/>
      <x:c r="B4" s="1018">
        <x:v>1</x:v>
      </x:c>
      <x:c r="C4" s="986">
        <x:v>45870</x:v>
      </x:c>
      <x:c r="D4" s="988"/>
      <x:c r="E4" s="988"/>
      <x:c r="F4" s="988"/>
    </x:row>
    <x:row r="5">
      <x:c r="A5" s="918"/>
      <x:c r="B5" s="1018">
        <x:v>2</x:v>
      </x:c>
      <x:c r="C5" s="986">
        <x:v>45871</x:v>
      </x:c>
      <x:c r="D5" s="988"/>
      <x:c r="E5" s="988"/>
      <x:c r="F5" s="988"/>
    </x:row>
    <x:row r="6">
      <x:c r="A6" s="918"/>
      <x:c r="B6" s="1018">
        <x:v>3</x:v>
      </x:c>
      <x:c r="C6" s="986">
        <x:v>45872</x:v>
      </x:c>
      <x:c r="D6" s="988"/>
      <x:c r="E6" s="988"/>
      <x:c r="F6" s="988"/>
    </x:row>
    <x:row r="7">
      <x:c r="A7" s="918"/>
      <x:c r="B7" s="1018">
        <x:v>4</x:v>
      </x:c>
      <x:c r="C7" s="986">
        <x:v>45873</x:v>
      </x:c>
      <x:c r="D7" s="988"/>
      <x:c r="E7" s="988"/>
      <x:c r="F7" s="988"/>
    </x:row>
    <x:row r="8">
      <x:c r="A8" s="918"/>
      <x:c r="B8" s="1018">
        <x:v>5</x:v>
      </x:c>
      <x:c r="C8" s="986">
        <x:v>45874</x:v>
      </x:c>
      <x:c r="D8" s="988"/>
      <x:c r="E8" s="988"/>
      <x:c r="F8" s="988"/>
    </x:row>
    <x:row r="9">
      <x:c r="A9" s="918"/>
      <x:c r="B9" s="1018">
        <x:v>6</x:v>
      </x:c>
      <x:c r="C9" s="986">
        <x:v>45875</x:v>
      </x:c>
      <x:c r="D9" s="988"/>
      <x:c r="E9" s="988"/>
      <x:c r="F9" s="988"/>
    </x:row>
    <x:row r="10">
      <x:c r="A10" s="918"/>
      <x:c r="B10" s="1018">
        <x:v>7</x:v>
      </x:c>
      <x:c r="C10" s="986">
        <x:v>45876</x:v>
      </x:c>
      <x:c r="D10" s="988"/>
      <x:c r="E10" s="988"/>
      <x:c r="F10" s="988"/>
    </x:row>
    <x:row r="11">
      <x:c r="A11" s="918"/>
      <x:c r="B11" s="1018">
        <x:v>8</x:v>
      </x:c>
      <x:c r="C11" s="986">
        <x:v>45877</x:v>
      </x:c>
      <x:c r="D11" s="988"/>
      <x:c r="E11" s="988"/>
      <x:c r="F11" s="988"/>
    </x:row>
    <x:row r="12">
      <x:c r="A12" s="918"/>
      <x:c r="B12" s="1018">
        <x:v>9</x:v>
      </x:c>
      <x:c r="C12" s="986">
        <x:v>45878</x:v>
      </x:c>
      <x:c r="D12" s="988"/>
      <x:c r="E12" s="988"/>
      <x:c r="F12" s="988"/>
    </x:row>
    <x:row r="13">
      <x:c r="A13" s="918"/>
      <x:c r="B13" s="1018">
        <x:v>10</x:v>
      </x:c>
      <x:c r="C13" s="986">
        <x:v>45879</x:v>
      </x:c>
      <x:c r="D13" s="988"/>
      <x:c r="E13" s="988"/>
      <x:c r="F13" s="988"/>
    </x:row>
    <x:row r="14">
      <x:c r="A14" s="918"/>
      <x:c r="B14" s="1018">
        <x:v>11</x:v>
      </x:c>
      <x:c r="C14" s="986">
        <x:v>45880</x:v>
      </x:c>
      <x:c r="D14" s="988"/>
      <x:c r="E14" s="988"/>
      <x:c r="F14" s="988"/>
    </x:row>
    <x:row r="15">
      <x:c r="A15" s="918"/>
      <x:c r="B15" s="1018">
        <x:v>12</x:v>
      </x:c>
      <x:c r="C15" s="986">
        <x:v>45881</x:v>
      </x:c>
      <x:c r="D15" s="988"/>
      <x:c r="E15" s="988"/>
      <x:c r="F15" s="988"/>
    </x:row>
    <x:row r="16">
      <x:c r="A16" s="918"/>
      <x:c r="B16" s="1018">
        <x:v>13</x:v>
      </x:c>
      <x:c r="C16" s="986">
        <x:v>45882</x:v>
      </x:c>
      <x:c r="D16" s="988"/>
      <x:c r="E16" s="988"/>
      <x:c r="F16" s="988"/>
    </x:row>
    <x:row r="17">
      <x:c r="A17" s="918"/>
      <x:c r="B17" s="1018">
        <x:v>14</x:v>
      </x:c>
      <x:c r="C17" s="986">
        <x:v>45883</x:v>
      </x:c>
      <x:c r="D17" s="988"/>
      <x:c r="E17" s="988"/>
      <x:c r="F17" s="988"/>
    </x:row>
    <x:row r="18">
      <x:c r="A18" s="918"/>
      <x:c r="B18" s="1018">
        <x:v>15</x:v>
      </x:c>
      <x:c r="C18" s="986">
        <x:v>45884</x:v>
      </x:c>
      <x:c r="D18" s="988"/>
      <x:c r="E18" s="988"/>
      <x:c r="F18" s="988"/>
    </x:row>
    <x:row r="19">
      <x:c r="A19" s="918"/>
      <x:c r="B19" s="1018">
        <x:v>16</x:v>
      </x:c>
      <x:c r="C19" s="986">
        <x:v>45885</x:v>
      </x:c>
      <x:c r="D19" s="988"/>
      <x:c r="E19" s="988"/>
      <x:c r="F19" s="988"/>
    </x:row>
    <x:row r="20">
      <x:c r="A20" s="918"/>
      <x:c r="B20" s="1018">
        <x:v>17</x:v>
      </x:c>
      <x:c r="C20" s="986">
        <x:v>45886</x:v>
      </x:c>
      <x:c r="D20" s="988"/>
      <x:c r="E20" s="988"/>
      <x:c r="F20" s="988"/>
    </x:row>
    <x:row r="21">
      <x:c r="A21" s="918"/>
      <x:c r="B21" s="1018">
        <x:v>18</x:v>
      </x:c>
      <x:c r="C21" s="986">
        <x:v>45887</x:v>
      </x:c>
      <x:c r="D21" s="988"/>
      <x:c r="E21" s="988"/>
      <x:c r="F21" s="988"/>
    </x:row>
    <x:row r="22">
      <x:c r="A22" s="918"/>
      <x:c r="B22" s="1018">
        <x:v>19</x:v>
      </x:c>
      <x:c r="C22" s="986">
        <x:v>45888</x:v>
      </x:c>
      <x:c r="D22" s="988"/>
      <x:c r="E22" s="988"/>
      <x:c r="F22" s="988"/>
    </x:row>
    <x:row r="23">
      <x:c r="A23" s="918"/>
      <x:c r="B23" s="1018">
        <x:v>20</x:v>
      </x:c>
      <x:c r="C23" s="986">
        <x:v>45889</x:v>
      </x:c>
      <x:c r="D23" s="988"/>
      <x:c r="E23" s="988"/>
      <x:c r="F23" s="988"/>
    </x:row>
    <x:row r="24">
      <x:c r="A24" s="918"/>
      <x:c r="B24" s="1018">
        <x:v>21</x:v>
      </x:c>
      <x:c r="C24" s="986">
        <x:v>45890</x:v>
      </x:c>
      <x:c r="D24" s="988"/>
      <x:c r="E24" s="988"/>
      <x:c r="F24" s="988"/>
    </x:row>
    <x:row r="25">
      <x:c r="A25" s="918"/>
      <x:c r="B25" s="1018">
        <x:v>22</x:v>
      </x:c>
      <x:c r="C25" s="986">
        <x:v>45891</x:v>
      </x:c>
      <x:c r="D25" s="988"/>
      <x:c r="E25" s="988"/>
      <x:c r="F25" s="988"/>
    </x:row>
    <x:row r="26">
      <x:c r="A26" s="918"/>
      <x:c r="B26" s="1018">
        <x:v>23</x:v>
      </x:c>
      <x:c r="C26" s="986">
        <x:v>45892</x:v>
      </x:c>
      <x:c r="D26" s="988"/>
      <x:c r="E26" s="988"/>
      <x:c r="F26" s="988"/>
    </x:row>
    <x:row r="27">
      <x:c r="A27" s="918"/>
      <x:c r="B27" s="1018">
        <x:v>24</x:v>
      </x:c>
      <x:c r="C27" s="986">
        <x:v>45893</x:v>
      </x:c>
      <x:c r="D27" s="988"/>
      <x:c r="E27" s="988"/>
      <x:c r="F27" s="988"/>
    </x:row>
    <x:row r="28">
      <x:c r="A28" s="918"/>
      <x:c r="B28" s="1018">
        <x:v>25</x:v>
      </x:c>
      <x:c r="C28" s="986">
        <x:v>45894</x:v>
      </x:c>
      <x:c r="D28" s="988"/>
      <x:c r="E28" s="988"/>
      <x:c r="F28" s="988"/>
    </x:row>
    <x:row r="29">
      <x:c r="A29" s="918"/>
      <x:c r="B29" s="1018">
        <x:v>26</x:v>
      </x:c>
      <x:c r="C29" s="986">
        <x:v>45895</x:v>
      </x:c>
      <x:c r="D29" s="988"/>
      <x:c r="E29" s="988"/>
      <x:c r="F29" s="988"/>
    </x:row>
    <x:row r="30">
      <x:c r="A30" s="918"/>
      <x:c r="B30" s="1018">
        <x:v>27</x:v>
      </x:c>
      <x:c r="C30" s="986">
        <x:v>45896</x:v>
      </x:c>
      <x:c r="D30" s="988"/>
      <x:c r="E30" s="988"/>
      <x:c r="F30" s="988"/>
    </x:row>
    <x:row r="31">
      <x:c r="A31" s="918"/>
      <x:c r="B31" s="1018">
        <x:v>28</x:v>
      </x:c>
      <x:c r="C31" s="986">
        <x:v>45897</x:v>
      </x:c>
      <x:c r="D31" s="988"/>
      <x:c r="E31" s="988"/>
      <x:c r="F31" s="988"/>
    </x:row>
    <x:row r="32">
      <x:c r="A32" s="918"/>
      <x:c r="B32" s="1018">
        <x:v>29</x:v>
      </x:c>
      <x:c r="C32" s="986">
        <x:v>45898</x:v>
      </x:c>
      <x:c r="D32" s="988"/>
      <x:c r="E32" s="988"/>
      <x:c r="F32" s="988"/>
    </x:row>
    <x:row r="33">
      <x:c r="A33" s="918"/>
      <x:c r="B33" s="1018">
        <x:v>30</x:v>
      </x:c>
      <x:c r="C33" s="986">
        <x:v>45899</x:v>
      </x:c>
      <x:c r="D33" s="988"/>
      <x:c r="E33" s="988"/>
      <x:c r="F33" s="988"/>
    </x:row>
    <x:row r="34">
      <x:c r="A34" s="918"/>
      <x:c r="B34" s="1018">
        <x:v>31</x:v>
      </x:c>
      <x:c r="C34" s="986">
        <x:v>45900</x:v>
      </x:c>
      <x:c r="D34" s="988"/>
      <x:c r="E34" s="988"/>
      <x:c r="F34" s="988"/>
    </x:row>
  </x:sheetData>
  <x:mergeCells>
    <x:mergeCell ref="F1:H1"/>
  </x:mergeCells>
  <x:pageMargins left="0.7" right="0.7" top="0.75" bottom="0.75" header="0.3" footer="0.3"/>
</x:worksheet>
</file>