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5600b6a99088\"/>
    </mc:Choice>
  </mc:AlternateContent>
  <xr:revisionPtr revIDLastSave="0" documentId="13_ncr:1_{8F91A742-6EAA-4A86-879C-503EAFC4E36C}" xr6:coauthVersionLast="47" xr6:coauthVersionMax="47" xr10:uidLastSave="{00000000-0000-0000-0000-000000000000}"/>
  <bookViews>
    <workbookView xWindow="-108" yWindow="-108" windowWidth="23256" windowHeight="12456" firstSheet="16" activeTab="18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DAILY SAMPLING MET TECH" sheetId="27" r:id="rId17"/>
    <sheet name="Leach Time Process&amp;Down Time" sheetId="11" r:id="rId18"/>
    <sheet name="OKTOBER REPORT ALL TIME" sheetId="39" r:id="rId19"/>
    <sheet name="Leaching" sheetId="3" r:id="rId20"/>
    <sheet name="Fuel Consumption" sheetId="6" r:id="rId21"/>
    <sheet name="Milling and Leach Feed_OLD" sheetId="4" r:id="rId22"/>
  </sheets>
  <externalReferences>
    <externalReference r:id="rId23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13" l="1"/>
  <c r="K14" i="12"/>
  <c r="AZ28" i="13"/>
  <c r="AZ29" i="13"/>
  <c r="AZ30" i="13"/>
  <c r="AZ31" i="13"/>
  <c r="AZ32" i="13"/>
  <c r="AZ33" i="13"/>
  <c r="BD34" i="13"/>
  <c r="BB24" i="13"/>
  <c r="BB25" i="13"/>
  <c r="BB26" i="13"/>
  <c r="BB27" i="13"/>
  <c r="BB28" i="13"/>
  <c r="BB29" i="13"/>
  <c r="BB30" i="13"/>
  <c r="BB31" i="13"/>
  <c r="BB32" i="13"/>
  <c r="BB33" i="13"/>
  <c r="BA33" i="13"/>
  <c r="BA27" i="13"/>
  <c r="BA28" i="13"/>
  <c r="BA29" i="13"/>
  <c r="BA30" i="13"/>
  <c r="BA31" i="13"/>
  <c r="BA32" i="13"/>
  <c r="BA24" i="13"/>
  <c r="BA25" i="13"/>
  <c r="BA26" i="13"/>
  <c r="AZ27" i="13"/>
  <c r="J26" i="25"/>
  <c r="N6" i="25"/>
  <c r="J25" i="25" a="1"/>
  <c r="M6" i="25"/>
  <c r="U36" i="13"/>
  <c r="AA12" i="12"/>
  <c r="AA13" i="12"/>
  <c r="AA10" i="12"/>
  <c r="N92" i="20"/>
  <c r="P92" i="20"/>
  <c r="N91" i="20"/>
  <c r="P91" i="20"/>
  <c r="M144" i="21"/>
  <c r="O144" i="21" s="1"/>
  <c r="H144" i="21"/>
  <c r="I144" i="21" s="1"/>
  <c r="H143" i="21"/>
  <c r="P144" i="21"/>
  <c r="Q144" i="21"/>
  <c r="R144" i="21"/>
  <c r="J144" i="21"/>
  <c r="Z144" i="21"/>
  <c r="F180" i="1"/>
  <c r="F179" i="1"/>
  <c r="K179" i="1"/>
  <c r="L179" i="1"/>
  <c r="M179" i="1"/>
  <c r="N179" i="1"/>
  <c r="C16" i="13" l="1"/>
  <c r="K16" i="13"/>
  <c r="N16" i="13"/>
  <c r="O16" i="13"/>
  <c r="D16" i="13" s="1"/>
  <c r="T16" i="13"/>
  <c r="U16" i="13"/>
  <c r="V16" i="13"/>
  <c r="AR16" i="13" s="1"/>
  <c r="W16" i="13"/>
  <c r="X16" i="13"/>
  <c r="AL16" i="13" s="1"/>
  <c r="Y16" i="13"/>
  <c r="AM16" i="13" s="1"/>
  <c r="Z16" i="13"/>
  <c r="AN16" i="13" s="1"/>
  <c r="AG16" i="13"/>
  <c r="AP16" i="13" s="1"/>
  <c r="M143" i="21"/>
  <c r="O143" i="21" s="1"/>
  <c r="I143" i="21"/>
  <c r="J143" i="21"/>
  <c r="Q143" i="21"/>
  <c r="P143" i="21" s="1"/>
  <c r="R143" i="21"/>
  <c r="Z143" i="21"/>
  <c r="AU79" i="13"/>
  <c r="H26" i="15"/>
  <c r="AG30" i="13" s="1"/>
  <c r="AP30" i="13" s="1"/>
  <c r="O36" i="13"/>
  <c r="O35" i="13"/>
  <c r="N36" i="13"/>
  <c r="N35" i="13"/>
  <c r="L36" i="13"/>
  <c r="L35" i="13"/>
  <c r="AD34" i="13"/>
  <c r="AE34" i="13"/>
  <c r="T132" i="21"/>
  <c r="U132" i="21"/>
  <c r="V132" i="21"/>
  <c r="U130" i="21"/>
  <c r="V130" i="21"/>
  <c r="Z33" i="13" s="1"/>
  <c r="T130" i="21"/>
  <c r="J141" i="21"/>
  <c r="J142" i="21"/>
  <c r="Q141" i="21"/>
  <c r="P141" i="21" s="1"/>
  <c r="Q142" i="21"/>
  <c r="P142" i="21" s="1"/>
  <c r="Z142" i="21"/>
  <c r="Z141" i="21"/>
  <c r="R142" i="21"/>
  <c r="R141" i="21"/>
  <c r="L123" i="5"/>
  <c r="N89" i="20"/>
  <c r="N90" i="20"/>
  <c r="P89" i="20"/>
  <c r="P90" i="20"/>
  <c r="U35" i="13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Q140" i="21"/>
  <c r="P140" i="21" s="1"/>
  <c r="R140" i="21"/>
  <c r="L121" i="5"/>
  <c r="J140" i="21"/>
  <c r="Z140" i="21"/>
  <c r="AG34" i="13"/>
  <c r="AF35" i="13"/>
  <c r="AG35" i="13"/>
  <c r="AH35" i="13"/>
  <c r="AF31" i="13"/>
  <c r="AH31" i="13"/>
  <c r="AF32" i="13"/>
  <c r="AG32" i="13"/>
  <c r="AH32" i="13"/>
  <c r="H30" i="15"/>
  <c r="I30" i="15"/>
  <c r="AH34" i="13" s="1"/>
  <c r="H29" i="15"/>
  <c r="AG33" i="13" s="1"/>
  <c r="I29" i="15"/>
  <c r="AH33" i="13" s="1"/>
  <c r="G29" i="15"/>
  <c r="AF33" i="13" s="1"/>
  <c r="H28" i="15"/>
  <c r="I28" i="15"/>
  <c r="G28" i="15"/>
  <c r="H27" i="15"/>
  <c r="AG31" i="13" s="1"/>
  <c r="AP31" i="13" s="1"/>
  <c r="I27" i="15"/>
  <c r="G27" i="15"/>
  <c r="I26" i="15"/>
  <c r="AH30" i="13" s="1"/>
  <c r="G26" i="15"/>
  <c r="AF30" i="13" s="1"/>
  <c r="AF29" i="13"/>
  <c r="R136" i="21"/>
  <c r="Q136" i="21" s="1"/>
  <c r="P136" i="21" s="1"/>
  <c r="AI35" i="13"/>
  <c r="AR18" i="13"/>
  <c r="H139" i="21"/>
  <c r="I139" i="21" s="1"/>
  <c r="M139" i="21"/>
  <c r="O139" i="21" s="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M139" i="1"/>
  <c r="L139" i="1"/>
  <c r="K139" i="1"/>
  <c r="I139" i="1"/>
  <c r="D34" i="13"/>
  <c r="D33" i="13"/>
  <c r="D32" i="13"/>
  <c r="C34" i="13"/>
  <c r="C33" i="13"/>
  <c r="C32" i="13"/>
  <c r="N32" i="13"/>
  <c r="N34" i="13"/>
  <c r="U128" i="21"/>
  <c r="L34" i="13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M138" i="21" s="1"/>
  <c r="H136" i="21"/>
  <c r="H138" i="21" s="1"/>
  <c r="I138" i="21" s="1"/>
  <c r="J136" i="21"/>
  <c r="Z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Q134" i="21"/>
  <c r="P134" i="21" s="1"/>
  <c r="R134" i="21"/>
  <c r="Z134" i="21"/>
  <c r="BE80" i="13"/>
  <c r="T128" i="21"/>
  <c r="Z119" i="21"/>
  <c r="Z129" i="21"/>
  <c r="Z133" i="21"/>
  <c r="AA113" i="21"/>
  <c r="V128" i="21"/>
  <c r="R133" i="21"/>
  <c r="Q133" i="21" s="1"/>
  <c r="P133" i="21" s="1"/>
  <c r="J133" i="21"/>
  <c r="M133" i="21" s="1"/>
  <c r="M134" i="21" s="1"/>
  <c r="M135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O138" i="21" l="1"/>
  <c r="S136" i="21"/>
  <c r="M140" i="21"/>
  <c r="M141" i="21"/>
  <c r="O141" i="21" s="1"/>
  <c r="Y30" i="13"/>
  <c r="AM30" i="13" s="1"/>
  <c r="AU30" i="13" s="1"/>
  <c r="N143" i="21"/>
  <c r="Y33" i="13"/>
  <c r="X32" i="13"/>
  <c r="X33" i="13"/>
  <c r="N137" i="21"/>
  <c r="H140" i="21"/>
  <c r="O136" i="21"/>
  <c r="I136" i="21"/>
  <c r="X30" i="13"/>
  <c r="Z32" i="13"/>
  <c r="X31" i="13"/>
  <c r="Y32" i="13"/>
  <c r="Y31" i="13"/>
  <c r="Z31" i="13"/>
  <c r="O32" i="13"/>
  <c r="M130" i="21"/>
  <c r="W130" i="21" s="1"/>
  <c r="O33" i="13"/>
  <c r="N135" i="21"/>
  <c r="O135" i="21"/>
  <c r="O134" i="21"/>
  <c r="S133" i="21"/>
  <c r="O133" i="21"/>
  <c r="N133" i="21"/>
  <c r="H133" i="21"/>
  <c r="C31" i="13"/>
  <c r="H130" i="21"/>
  <c r="I130" i="21" s="1"/>
  <c r="P132" i="21"/>
  <c r="H125" i="21"/>
  <c r="H126" i="21" s="1"/>
  <c r="Z30" i="13"/>
  <c r="M127" i="21"/>
  <c r="W127" i="21" s="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9" i="12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Y130" i="21" l="1"/>
  <c r="O130" i="21"/>
  <c r="N139" i="21"/>
  <c r="O140" i="21"/>
  <c r="X130" i="21"/>
  <c r="M132" i="21"/>
  <c r="I140" i="21"/>
  <c r="H141" i="21"/>
  <c r="I141" i="21" s="1"/>
  <c r="H142" i="21"/>
  <c r="I142" i="21" s="1"/>
  <c r="M142" i="21"/>
  <c r="BE30" i="13"/>
  <c r="I133" i="21"/>
  <c r="H134" i="21"/>
  <c r="H132" i="21"/>
  <c r="I132" i="21" s="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N141" i="21" l="1"/>
  <c r="O142" i="21"/>
  <c r="S139" i="21"/>
  <c r="N131" i="21"/>
  <c r="Y132" i="21"/>
  <c r="W132" i="21"/>
  <c r="AA33" i="13" s="1"/>
  <c r="X132" i="21"/>
  <c r="AB33" i="13"/>
  <c r="O132" i="21"/>
  <c r="S130" i="21"/>
  <c r="AC33" i="13"/>
  <c r="AN33" i="13" s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N180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W129" i="21" l="1"/>
  <c r="AA32" i="13" s="1"/>
  <c r="AD32" i="13" s="1"/>
  <c r="X129" i="21"/>
  <c r="AE33" i="13"/>
  <c r="AD33" i="13"/>
  <c r="X121" i="21"/>
  <c r="M122" i="21"/>
  <c r="W122" i="21" s="1"/>
  <c r="Y121" i="21"/>
  <c r="W121" i="21"/>
  <c r="AB121" i="21" s="1"/>
  <c r="D31" i="13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AB32" i="13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N123" i="21" s="1"/>
  <c r="M124" i="2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W124" i="21" l="1"/>
  <c r="X124" i="21"/>
  <c r="Y124" i="21"/>
  <c r="AE31" i="13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T33" i="13" s="1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 s="1"/>
  <c r="K124" i="5" s="1"/>
  <c r="G125" i="5"/>
  <c r="J125" i="5" s="1"/>
  <c r="K125" i="5" s="1"/>
  <c r="G126" i="5"/>
  <c r="J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K126" i="5" l="1"/>
  <c r="L125" i="5"/>
  <c r="AO24" i="13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AQ16" i="13" s="1"/>
  <c r="G12" i="15"/>
  <c r="AF16" i="13" s="1"/>
  <c r="AO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M8" i="12" s="1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D23" i="13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2" i="13" l="1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Z85" i="13" s="1"/>
  <c r="X28" i="4"/>
  <c r="AB84" i="13"/>
  <c r="R76" i="13"/>
  <c r="AC84" i="13"/>
  <c r="S76" i="13"/>
  <c r="M17" i="4"/>
  <c r="M18" i="4" s="1"/>
  <c r="W18" i="4" s="1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7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A80" i="13"/>
  <c r="AC80" i="13"/>
  <c r="H37" i="21"/>
  <c r="I37" i="21" s="1"/>
  <c r="AQ68" i="13"/>
  <c r="Z83" i="13"/>
  <c r="AN13" i="13"/>
  <c r="AM13" i="13"/>
  <c r="AL11" i="13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AT11" i="13" l="1"/>
  <c r="AN15" i="13"/>
  <c r="E63" i="13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M19" i="4"/>
  <c r="S16" i="4" s="1"/>
  <c r="AL15" i="13"/>
  <c r="W17" i="4"/>
  <c r="Z17" i="4" s="1"/>
  <c r="AA98" i="4" s="1"/>
  <c r="W99" i="4"/>
  <c r="Y17" i="4"/>
  <c r="AC12" i="13" s="1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BF15" i="13" l="1"/>
  <c r="BB17" i="13" s="1"/>
  <c r="AB35" i="21"/>
  <c r="O19" i="4"/>
  <c r="Y19" i="4"/>
  <c r="X19" i="4"/>
  <c r="W30" i="4"/>
  <c r="BD15" i="13"/>
  <c r="AZ21" i="13" s="1"/>
  <c r="BN15" i="13"/>
  <c r="BO15" i="13" s="1"/>
  <c r="I35" i="4"/>
  <c r="AB12" i="13"/>
  <c r="AC13" i="13"/>
  <c r="AB13" i="13"/>
  <c r="AU15" i="13"/>
  <c r="BE15" i="13"/>
  <c r="AB23" i="13"/>
  <c r="AT15" i="13"/>
  <c r="AC23" i="13"/>
  <c r="AN23" i="13" s="1"/>
  <c r="AV23" i="13" s="1"/>
  <c r="AA101" i="4"/>
  <c r="AA102" i="4"/>
  <c r="O30" i="4"/>
  <c r="W19" i="4"/>
  <c r="Y30" i="4"/>
  <c r="AV15" i="13"/>
  <c r="O34" i="4"/>
  <c r="N19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P99" i="4"/>
  <c r="Q60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BB15" i="13" l="1"/>
  <c r="AA16" i="13"/>
  <c r="AB16" i="13"/>
  <c r="AZ15" i="13"/>
  <c r="AZ19" i="13"/>
  <c r="AZ17" i="13"/>
  <c r="AA13" i="13"/>
  <c r="AA12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I51" i="21"/>
  <c r="R60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AE16" i="13" l="1"/>
  <c r="AD16" i="13"/>
  <c r="AE13" i="13"/>
  <c r="AD13" i="13"/>
  <c r="AD12" i="13"/>
  <c r="AE12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D20" i="13" l="1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M157" i="21"/>
  <c r="BE18" i="13"/>
  <c r="AU18" i="13"/>
  <c r="AU60" i="13" s="1"/>
  <c r="AM60" i="13"/>
  <c r="X43" i="21"/>
  <c r="Y43" i="21"/>
  <c r="O43" i="21"/>
  <c r="N42" i="21"/>
  <c r="W43" i="21"/>
  <c r="S42" i="21"/>
  <c r="S157" i="21" s="1"/>
  <c r="M72" i="13"/>
  <c r="M73" i="13"/>
  <c r="M45" i="21"/>
  <c r="N44" i="21" s="1"/>
  <c r="AL60" i="13"/>
  <c r="AL63" i="13" s="1"/>
  <c r="BD18" i="13"/>
  <c r="AT18" i="13"/>
  <c r="AT60" i="13" s="1"/>
  <c r="AB43" i="21" l="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  <c r="J25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<sst xmlns="http://schemas.openxmlformats.org/spreadsheetml/2006/main" count="3837" uniqueCount="1029">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</sst>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164" fontId="111" fillId="0" borderId="0" applyFont="0" applyFill="0" applyBorder="0" applyAlignment="0" applyProtection="0"/>
  </cellStyleXfs>
  <cellXfs count="199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1" fillId="2" borderId="12" xfId="0" applyFont="1" applyFill="1" applyBorder="1"/>
    <xf numFmtId="0" fontId="0" fillId="2" borderId="12" xfId="0" applyFill="1" applyBorder="1"/>
    <xf numFmtId="0" fontId="11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2" fillId="4" borderId="12" xfId="0" applyFont="1" applyFill="1" applyBorder="1" applyAlignment="1">
      <alignment horizontal="center"/>
    </xf>
    <xf numFmtId="0" fontId="112" fillId="3" borderId="12" xfId="0" applyFont="1" applyFill="1" applyBorder="1" applyAlignment="1">
      <alignment horizontal="center"/>
    </xf>
    <xf numFmtId="0" fontId="11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2" fillId="3" borderId="12" xfId="0" applyFont="1" applyFill="1" applyBorder="1"/>
    <xf numFmtId="0" fontId="0" fillId="3" borderId="12" xfId="0" applyFill="1" applyBorder="1"/>
    <xf numFmtId="0" fontId="112" fillId="3" borderId="31" xfId="0" applyFont="1" applyFill="1" applyBorder="1" applyAlignment="1">
      <alignment horizontal="center"/>
    </xf>
    <xf numFmtId="0" fontId="11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3" fillId="5" borderId="0" xfId="0" applyFont="1" applyFill="1"/>
    <xf numFmtId="0" fontId="11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5" fillId="2" borderId="0" xfId="3" applyNumberFormat="1" applyFont="1" applyFill="1"/>
    <xf numFmtId="170" fontId="11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6" fillId="5" borderId="0" xfId="2" applyNumberFormat="1" applyFont="1" applyFill="1"/>
    <xf numFmtId="172" fontId="11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7" fillId="6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8" borderId="12" xfId="0" applyFont="1" applyFill="1" applyBorder="1" applyAlignment="1">
      <alignment horizontal="center" vertical="center"/>
    </xf>
    <xf numFmtId="0" fontId="117" fillId="9" borderId="12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7" fillId="7" borderId="20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0" fontId="119" fillId="11" borderId="12" xfId="0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 vertical="center"/>
    </xf>
    <xf numFmtId="14" fontId="119" fillId="12" borderId="12" xfId="0" applyNumberFormat="1" applyFont="1" applyFill="1" applyBorder="1" applyAlignment="1">
      <alignment horizontal="center" vertical="center"/>
    </xf>
    <xf numFmtId="0" fontId="119" fillId="13" borderId="12" xfId="0" applyFont="1" applyFill="1" applyBorder="1" applyAlignment="1">
      <alignment horizontal="center" vertical="center"/>
    </xf>
    <xf numFmtId="0" fontId="111" fillId="0" borderId="7" xfId="0" applyFont="1" applyBorder="1" applyAlignment="1">
      <alignment horizontal="center"/>
    </xf>
    <xf numFmtId="20" fontId="111" fillId="2" borderId="28" xfId="0" applyNumberFormat="1" applyFont="1" applyFill="1" applyBorder="1" applyAlignment="1">
      <alignment horizontal="center" vertical="center"/>
    </xf>
    <xf numFmtId="1" fontId="11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1" fillId="2" borderId="12" xfId="0" applyFont="1" applyFill="1" applyBorder="1" applyAlignment="1">
      <alignment vertical="center"/>
    </xf>
    <xf numFmtId="0" fontId="11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1" fillId="2" borderId="12" xfId="0" applyNumberFormat="1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right"/>
    </xf>
    <xf numFmtId="1" fontId="112" fillId="3" borderId="20" xfId="0" applyNumberFormat="1" applyFont="1" applyFill="1" applyBorder="1" applyAlignment="1">
      <alignment horizontal="right"/>
    </xf>
    <xf numFmtId="9" fontId="11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7" fillId="0" borderId="0" xfId="0" applyFont="1"/>
    <xf numFmtId="1" fontId="117" fillId="0" borderId="0" xfId="0" applyNumberFormat="1" applyFont="1" applyAlignment="1">
      <alignment horizontal="center"/>
    </xf>
    <xf numFmtId="0" fontId="117" fillId="0" borderId="0" xfId="0" applyFont="1" applyAlignment="1">
      <alignment horizontal="center"/>
    </xf>
    <xf numFmtId="0" fontId="12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7" fillId="0" borderId="38" xfId="0" applyFont="1" applyBorder="1"/>
    <xf numFmtId="1" fontId="117" fillId="0" borderId="38" xfId="0" applyNumberFormat="1" applyFont="1" applyBorder="1" applyAlignment="1">
      <alignment horizontal="center"/>
    </xf>
    <xf numFmtId="0" fontId="117" fillId="0" borderId="38" xfId="0" applyFont="1" applyBorder="1" applyAlignment="1">
      <alignment horizontal="center"/>
    </xf>
    <xf numFmtId="43" fontId="117" fillId="0" borderId="38" xfId="1" applyFont="1" applyBorder="1" applyAlignment="1">
      <alignment horizontal="center"/>
    </xf>
    <xf numFmtId="0" fontId="117" fillId="0" borderId="39" xfId="0" applyFont="1" applyBorder="1"/>
    <xf numFmtId="0" fontId="119" fillId="0" borderId="0" xfId="0" applyFont="1" applyAlignment="1">
      <alignment wrapText="1"/>
    </xf>
    <xf numFmtId="0" fontId="119" fillId="3" borderId="45" xfId="0" applyFont="1" applyFill="1" applyBorder="1" applyAlignment="1">
      <alignment horizontal="center" vertical="center" wrapText="1"/>
    </xf>
    <xf numFmtId="0" fontId="117" fillId="0" borderId="47" xfId="0" applyFont="1" applyBorder="1"/>
    <xf numFmtId="173" fontId="117" fillId="0" borderId="48" xfId="0" applyNumberFormat="1" applyFont="1" applyBorder="1" applyAlignment="1">
      <alignment horizontal="center"/>
    </xf>
    <xf numFmtId="1" fontId="117" fillId="0" borderId="48" xfId="0" applyNumberFormat="1" applyFont="1" applyBorder="1" applyAlignment="1">
      <alignment horizontal="center"/>
    </xf>
    <xf numFmtId="174" fontId="117" fillId="0" borderId="48" xfId="0" applyNumberFormat="1" applyFont="1" applyBorder="1" applyAlignment="1">
      <alignment horizontal="center"/>
    </xf>
    <xf numFmtId="0" fontId="117" fillId="0" borderId="48" xfId="0" applyFont="1" applyBorder="1"/>
    <xf numFmtId="9" fontId="117" fillId="0" borderId="48" xfId="0" applyNumberFormat="1" applyFont="1" applyBorder="1" applyAlignment="1">
      <alignment horizontal="center"/>
    </xf>
    <xf numFmtId="0" fontId="117" fillId="0" borderId="48" xfId="0" applyFont="1" applyBorder="1" applyAlignment="1">
      <alignment horizontal="center"/>
    </xf>
    <xf numFmtId="9" fontId="117" fillId="0" borderId="49" xfId="0" applyNumberFormat="1" applyFont="1" applyBorder="1" applyAlignment="1">
      <alignment horizontal="center"/>
    </xf>
    <xf numFmtId="0" fontId="11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8" fillId="2" borderId="12" xfId="0" applyFont="1" applyFill="1" applyBorder="1"/>
    <xf numFmtId="14" fontId="117" fillId="2" borderId="12" xfId="0" applyNumberFormat="1" applyFont="1" applyFill="1" applyBorder="1" applyAlignment="1">
      <alignment horizontal="center" vertical="center"/>
    </xf>
    <xf numFmtId="0" fontId="112" fillId="10" borderId="20" xfId="0" applyFont="1" applyFill="1" applyBorder="1"/>
    <xf numFmtId="0" fontId="112" fillId="10" borderId="28" xfId="0" applyFont="1" applyFill="1" applyBorder="1"/>
    <xf numFmtId="14" fontId="11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2" fillId="16" borderId="12" xfId="0" applyFont="1" applyFill="1" applyBorder="1" applyAlignment="1">
      <alignment horizontal="center"/>
    </xf>
    <xf numFmtId="0" fontId="112" fillId="10" borderId="7" xfId="0" applyFont="1" applyFill="1" applyBorder="1" applyAlignment="1">
      <alignment horizontal="center"/>
    </xf>
    <xf numFmtId="9" fontId="117" fillId="0" borderId="12" xfId="0" applyNumberFormat="1" applyFont="1" applyBorder="1" applyAlignment="1">
      <alignment horizontal="center"/>
    </xf>
    <xf numFmtId="0" fontId="112" fillId="17" borderId="12" xfId="0" applyFont="1" applyFill="1" applyBorder="1" applyAlignment="1">
      <alignment horizontal="center"/>
    </xf>
    <xf numFmtId="0" fontId="11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2" fillId="3" borderId="0" xfId="0" applyFont="1" applyFill="1" applyAlignment="1">
      <alignment horizontal="center"/>
    </xf>
    <xf numFmtId="0" fontId="11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7" fillId="18" borderId="12" xfId="0" applyNumberFormat="1" applyFont="1" applyFill="1" applyBorder="1" applyAlignment="1">
      <alignment horizontal="center"/>
    </xf>
    <xf numFmtId="2" fontId="12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2" fillId="3" borderId="20" xfId="0" applyNumberFormat="1" applyFont="1" applyFill="1" applyBorder="1" applyAlignment="1">
      <alignment horizontal="right"/>
    </xf>
    <xf numFmtId="0" fontId="127" fillId="18" borderId="7" xfId="0" applyFont="1" applyFill="1" applyBorder="1"/>
    <xf numFmtId="0" fontId="127" fillId="18" borderId="29" xfId="0" applyFont="1" applyFill="1" applyBorder="1"/>
    <xf numFmtId="174" fontId="127" fillId="18" borderId="29" xfId="0" applyNumberFormat="1" applyFont="1" applyFill="1" applyBorder="1" applyAlignment="1">
      <alignment horizontal="center"/>
    </xf>
    <xf numFmtId="0" fontId="128" fillId="2" borderId="0" xfId="0" applyFont="1" applyFill="1"/>
    <xf numFmtId="176" fontId="117" fillId="0" borderId="48" xfId="0" applyNumberFormat="1" applyFont="1" applyBorder="1" applyAlignment="1">
      <alignment horizontal="center"/>
    </xf>
    <xf numFmtId="0" fontId="111" fillId="2" borderId="7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/>
    </xf>
    <xf numFmtId="0" fontId="11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2" fillId="2" borderId="0" xfId="0" applyFont="1" applyFill="1" applyAlignment="1">
      <alignment horizontal="center"/>
    </xf>
    <xf numFmtId="0" fontId="11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9" fillId="2" borderId="28" xfId="0" applyFon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/>
    </xf>
    <xf numFmtId="0" fontId="112" fillId="20" borderId="12" xfId="0" applyFont="1" applyFill="1" applyBorder="1"/>
    <xf numFmtId="9" fontId="117" fillId="0" borderId="0" xfId="2" applyFont="1" applyAlignment="1">
      <alignment horizontal="center"/>
    </xf>
    <xf numFmtId="0" fontId="112" fillId="0" borderId="12" xfId="0" applyFont="1" applyBorder="1"/>
    <xf numFmtId="176" fontId="0" fillId="0" borderId="12" xfId="0" applyNumberFormat="1" applyBorder="1"/>
    <xf numFmtId="1" fontId="130" fillId="2" borderId="12" xfId="0" applyNumberFormat="1" applyFont="1" applyFill="1" applyBorder="1"/>
    <xf numFmtId="9" fontId="130" fillId="2" borderId="12" xfId="0" applyNumberFormat="1" applyFont="1" applyFill="1" applyBorder="1"/>
    <xf numFmtId="0" fontId="122" fillId="2" borderId="12" xfId="0" applyFont="1" applyFill="1" applyBorder="1"/>
    <xf numFmtId="1" fontId="119" fillId="3" borderId="45" xfId="0" applyNumberFormat="1" applyFont="1" applyFill="1" applyBorder="1" applyAlignment="1">
      <alignment horizontal="center" vertical="center" wrapText="1"/>
    </xf>
    <xf numFmtId="43" fontId="119" fillId="3" borderId="45" xfId="1" applyFont="1" applyFill="1" applyBorder="1" applyAlignment="1">
      <alignment horizontal="center" vertical="center" wrapText="1"/>
    </xf>
    <xf numFmtId="0" fontId="11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8" fillId="2" borderId="28" xfId="0" applyFont="1" applyFill="1" applyBorder="1" applyAlignment="1">
      <alignment vertical="center"/>
    </xf>
    <xf numFmtId="20" fontId="10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0" fontId="107" fillId="2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0" fontId="10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horizontal="center" vertical="center"/>
    </xf>
    <xf numFmtId="20" fontId="105" fillId="2" borderId="28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9" fontId="117" fillId="8" borderId="12" xfId="0" applyNumberFormat="1" applyFont="1" applyFill="1" applyBorder="1" applyAlignment="1">
      <alignment horizontal="center" vertical="center"/>
    </xf>
    <xf numFmtId="1" fontId="11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14" fontId="11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7" fillId="2" borderId="20" xfId="0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vertical="center"/>
    </xf>
    <xf numFmtId="0" fontId="118" fillId="2" borderId="28" xfId="0" applyFont="1" applyFill="1" applyBorder="1"/>
    <xf numFmtId="0" fontId="117" fillId="2" borderId="28" xfId="0" applyFont="1" applyFill="1" applyBorder="1" applyAlignment="1">
      <alignment horizontal="center" vertical="center"/>
    </xf>
    <xf numFmtId="14" fontId="117" fillId="7" borderId="10" xfId="0" applyNumberFormat="1" applyFont="1" applyFill="1" applyBorder="1" applyAlignment="1">
      <alignment vertical="center"/>
    </xf>
    <xf numFmtId="14" fontId="117" fillId="7" borderId="10" xfId="0" applyNumberFormat="1" applyFont="1" applyFill="1" applyBorder="1" applyAlignment="1">
      <alignment horizontal="center" vertical="center"/>
    </xf>
    <xf numFmtId="14" fontId="117" fillId="2" borderId="10" xfId="0" applyNumberFormat="1" applyFont="1" applyFill="1" applyBorder="1" applyAlignment="1">
      <alignment vertical="center"/>
    </xf>
    <xf numFmtId="14" fontId="117" fillId="2" borderId="10" xfId="0" applyNumberFormat="1" applyFont="1" applyFill="1" applyBorder="1" applyAlignment="1">
      <alignment horizontal="center" vertical="center"/>
    </xf>
    <xf numFmtId="0" fontId="117" fillId="2" borderId="10" xfId="0" applyFont="1" applyFill="1" applyBorder="1" applyAlignment="1">
      <alignment horizontal="center" vertical="center"/>
    </xf>
    <xf numFmtId="1" fontId="117" fillId="8" borderId="10" xfId="0" applyNumberFormat="1" applyFont="1" applyFill="1" applyBorder="1" applyAlignment="1">
      <alignment horizontal="center" vertical="center"/>
    </xf>
    <xf numFmtId="0" fontId="117" fillId="8" borderId="10" xfId="0" applyFont="1" applyFill="1" applyBorder="1" applyAlignment="1">
      <alignment horizontal="center" vertical="center"/>
    </xf>
    <xf numFmtId="14" fontId="117" fillId="7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horizontal="center" vertical="center"/>
    </xf>
    <xf numFmtId="0" fontId="11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7" fillId="9" borderId="28" xfId="0" applyFont="1" applyFill="1" applyBorder="1" applyAlignment="1">
      <alignment horizontal="center" vertical="center"/>
    </xf>
    <xf numFmtId="0" fontId="118" fillId="2" borderId="10" xfId="0" applyFont="1" applyFill="1" applyBorder="1"/>
    <xf numFmtId="0" fontId="118" fillId="2" borderId="17" xfId="0" applyFont="1" applyFill="1" applyBorder="1"/>
    <xf numFmtId="0" fontId="0" fillId="2" borderId="17" xfId="0" applyFill="1" applyBorder="1"/>
    <xf numFmtId="0" fontId="117" fillId="9" borderId="17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9" fontId="117" fillId="2" borderId="12" xfId="0" applyNumberFormat="1" applyFont="1" applyFill="1" applyBorder="1" applyAlignment="1">
      <alignment horizontal="center" vertical="center"/>
    </xf>
    <xf numFmtId="1" fontId="117" fillId="8" borderId="28" xfId="0" applyNumberFormat="1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7" fillId="0" borderId="47" xfId="0" applyNumberFormat="1" applyFont="1" applyBorder="1" applyAlignment="1">
      <alignment horizontal="center"/>
    </xf>
    <xf numFmtId="1" fontId="117" fillId="0" borderId="12" xfId="0" applyNumberFormat="1" applyFont="1" applyBorder="1" applyAlignment="1">
      <alignment horizontal="center"/>
    </xf>
    <xf numFmtId="174" fontId="117" fillId="0" borderId="12" xfId="0" applyNumberFormat="1" applyFont="1" applyBorder="1" applyAlignment="1">
      <alignment horizontal="center"/>
    </xf>
    <xf numFmtId="0" fontId="11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7" fillId="2" borderId="12" xfId="0" applyFont="1" applyFill="1" applyBorder="1" applyAlignment="1">
      <alignment vertical="top" wrapText="1"/>
    </xf>
    <xf numFmtId="0" fontId="11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2" fillId="18" borderId="30" xfId="0" applyFont="1" applyFill="1" applyBorder="1" applyAlignment="1">
      <alignment horizontal="center" vertical="center"/>
    </xf>
    <xf numFmtId="0" fontId="11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2" fillId="20" borderId="12" xfId="0" applyFont="1" applyFill="1" applyBorder="1" applyAlignment="1">
      <alignment horizont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43" fontId="11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5" fillId="2" borderId="12" xfId="0" applyNumberFormat="1" applyFont="1" applyFill="1" applyBorder="1" applyAlignment="1">
      <alignment horizontal="center" vertical="center"/>
    </xf>
    <xf numFmtId="0" fontId="112" fillId="18" borderId="30" xfId="0" applyFont="1" applyFill="1" applyBorder="1" applyAlignment="1">
      <alignment horizontal="center"/>
    </xf>
    <xf numFmtId="0" fontId="112" fillId="18" borderId="32" xfId="0" applyFont="1" applyFill="1" applyBorder="1" applyAlignment="1">
      <alignment horizontal="center"/>
    </xf>
    <xf numFmtId="0" fontId="11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2" fillId="4" borderId="12" xfId="0" applyFont="1" applyFill="1" applyBorder="1"/>
    <xf numFmtId="0" fontId="112" fillId="18" borderId="12" xfId="0" applyFont="1" applyFill="1" applyBorder="1"/>
    <xf numFmtId="0" fontId="112" fillId="18" borderId="12" xfId="0" applyFont="1" applyFill="1" applyBorder="1" applyAlignment="1">
      <alignment horizontal="left"/>
    </xf>
    <xf numFmtId="0" fontId="93" fillId="2" borderId="12" xfId="0" applyFont="1" applyFill="1" applyBorder="1"/>
    <xf numFmtId="0" fontId="111" fillId="3" borderId="0" xfId="0" applyFont="1" applyFill="1" applyAlignment="1">
      <alignment horizontal="center"/>
    </xf>
    <xf numFmtId="0" fontId="111" fillId="3" borderId="19" xfId="0" applyFont="1" applyFill="1" applyBorder="1" applyAlignment="1">
      <alignment horizontal="center"/>
    </xf>
    <xf numFmtId="0" fontId="11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3" fillId="2" borderId="28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165" fontId="127" fillId="3" borderId="21" xfId="1" applyNumberFormat="1" applyFont="1" applyFill="1" applyBorder="1" applyAlignment="1">
      <alignment horizontal="center" vertical="center"/>
    </xf>
    <xf numFmtId="166" fontId="127" fillId="3" borderId="21" xfId="0" applyNumberFormat="1" applyFont="1" applyFill="1" applyBorder="1" applyAlignment="1">
      <alignment horizontal="center" vertical="center"/>
    </xf>
    <xf numFmtId="9" fontId="127" fillId="3" borderId="21" xfId="2" applyFont="1" applyFill="1" applyBorder="1" applyAlignment="1">
      <alignment horizontal="center" vertical="center"/>
    </xf>
    <xf numFmtId="9" fontId="127" fillId="3" borderId="22" xfId="2" applyFont="1" applyFill="1" applyBorder="1" applyAlignment="1">
      <alignment horizontal="center" vertical="center" wrapText="1"/>
    </xf>
    <xf numFmtId="14" fontId="132" fillId="2" borderId="9" xfId="0" applyNumberFormat="1" applyFont="1" applyFill="1" applyBorder="1" applyAlignment="1">
      <alignment horizontal="center" vertical="center"/>
    </xf>
    <xf numFmtId="0" fontId="132" fillId="2" borderId="10" xfId="0" applyFont="1" applyFill="1" applyBorder="1" applyAlignment="1">
      <alignment vertical="center"/>
    </xf>
    <xf numFmtId="165" fontId="132" fillId="2" borderId="10" xfId="1" applyNumberFormat="1" applyFont="1" applyFill="1" applyBorder="1" applyAlignment="1">
      <alignment horizontal="center" vertical="center"/>
    </xf>
    <xf numFmtId="166" fontId="132" fillId="2" borderId="10" xfId="0" applyNumberFormat="1" applyFont="1" applyFill="1" applyBorder="1" applyAlignment="1">
      <alignment horizontal="center" vertical="center"/>
    </xf>
    <xf numFmtId="9" fontId="132" fillId="2" borderId="10" xfId="2" applyFont="1" applyFill="1" applyBorder="1" applyAlignment="1">
      <alignment horizontal="center" vertical="center"/>
    </xf>
    <xf numFmtId="167" fontId="132" fillId="2" borderId="11" xfId="1" applyNumberFormat="1" applyFont="1" applyFill="1" applyBorder="1" applyAlignment="1">
      <alignment horizontal="center" vertical="center"/>
    </xf>
    <xf numFmtId="0" fontId="132" fillId="2" borderId="11" xfId="0" applyFont="1" applyFill="1" applyBorder="1" applyAlignment="1">
      <alignment horizontal="center" vertical="center"/>
    </xf>
    <xf numFmtId="1" fontId="132" fillId="2" borderId="11" xfId="0" applyNumberFormat="1" applyFont="1" applyFill="1" applyBorder="1" applyAlignment="1">
      <alignment horizontal="center" vertical="center"/>
    </xf>
    <xf numFmtId="165" fontId="132" fillId="2" borderId="10" xfId="0" applyNumberFormat="1" applyFont="1" applyFill="1" applyBorder="1" applyAlignment="1">
      <alignment horizontal="center" vertical="center"/>
    </xf>
    <xf numFmtId="0" fontId="132" fillId="2" borderId="12" xfId="0" applyFont="1" applyFill="1" applyBorder="1"/>
    <xf numFmtId="14" fontId="132" fillId="2" borderId="14" xfId="0" applyNumberFormat="1" applyFont="1" applyFill="1" applyBorder="1" applyAlignment="1">
      <alignment horizontal="center" vertical="center"/>
    </xf>
    <xf numFmtId="0" fontId="132" fillId="2" borderId="15" xfId="0" applyFont="1" applyFill="1" applyBorder="1" applyAlignment="1">
      <alignment vertical="center"/>
    </xf>
    <xf numFmtId="165" fontId="132" fillId="2" borderId="15" xfId="1" applyNumberFormat="1" applyFont="1" applyFill="1" applyBorder="1" applyAlignment="1">
      <alignment horizontal="center" vertical="center"/>
    </xf>
    <xf numFmtId="166" fontId="132" fillId="2" borderId="15" xfId="0" applyNumberFormat="1" applyFont="1" applyFill="1" applyBorder="1" applyAlignment="1">
      <alignment horizontal="center" vertical="center"/>
    </xf>
    <xf numFmtId="9" fontId="132" fillId="2" borderId="15" xfId="2" applyFont="1" applyFill="1" applyBorder="1" applyAlignment="1">
      <alignment horizontal="center" vertical="center"/>
    </xf>
    <xf numFmtId="165" fontId="132" fillId="2" borderId="17" xfId="1" applyNumberFormat="1" applyFont="1" applyFill="1" applyBorder="1" applyAlignment="1">
      <alignment horizontal="center" vertical="center"/>
    </xf>
    <xf numFmtId="167" fontId="132" fillId="2" borderId="16" xfId="1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/>
    <xf numFmtId="168" fontId="132" fillId="2" borderId="12" xfId="0" applyNumberFormat="1" applyFont="1" applyFill="1" applyBorder="1"/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17" xfId="0" applyNumberFormat="1" applyFont="1" applyFill="1" applyBorder="1" applyAlignment="1">
      <alignment horizontal="center" vertical="center"/>
    </xf>
    <xf numFmtId="167" fontId="132" fillId="2" borderId="12" xfId="0" applyNumberFormat="1" applyFont="1" applyFill="1" applyBorder="1"/>
    <xf numFmtId="0" fontId="132" fillId="2" borderId="17" xfId="0" applyFont="1" applyFill="1" applyBorder="1" applyAlignment="1">
      <alignment vertical="center"/>
    </xf>
    <xf numFmtId="1" fontId="132" fillId="2" borderId="16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vertical="center"/>
    </xf>
    <xf numFmtId="165" fontId="132" fillId="2" borderId="20" xfId="1" applyNumberFormat="1" applyFont="1" applyFill="1" applyBorder="1" applyAlignment="1">
      <alignment horizontal="center" vertical="center"/>
    </xf>
    <xf numFmtId="166" fontId="132" fillId="2" borderId="21" xfId="0" applyNumberFormat="1" applyFont="1" applyFill="1" applyBorder="1" applyAlignment="1">
      <alignment horizontal="center" vertical="center"/>
    </xf>
    <xf numFmtId="9" fontId="132" fillId="2" borderId="21" xfId="2" applyFont="1" applyFill="1" applyBorder="1" applyAlignment="1">
      <alignment horizontal="center" vertical="center"/>
    </xf>
    <xf numFmtId="167" fontId="132" fillId="2" borderId="22" xfId="1" applyNumberFormat="1" applyFont="1" applyFill="1" applyBorder="1" applyAlignment="1">
      <alignment horizontal="center" vertical="center"/>
    </xf>
    <xf numFmtId="1" fontId="132" fillId="2" borderId="22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3" xfId="0" applyNumberFormat="1" applyFont="1" applyFill="1" applyBorder="1" applyAlignment="1">
      <alignment horizontal="center" vertical="center"/>
    </xf>
    <xf numFmtId="165" fontId="132" fillId="2" borderId="25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0" fontId="132" fillId="2" borderId="27" xfId="0" applyFont="1" applyFill="1" applyBorder="1" applyAlignment="1">
      <alignment vertical="center"/>
    </xf>
    <xf numFmtId="165" fontId="132" fillId="2" borderId="27" xfId="1" applyNumberFormat="1" applyFont="1" applyFill="1" applyBorder="1" applyAlignment="1">
      <alignment horizontal="center" vertical="center"/>
    </xf>
    <xf numFmtId="166" fontId="132" fillId="2" borderId="27" xfId="0" applyNumberFormat="1" applyFont="1" applyFill="1" applyBorder="1" applyAlignment="1">
      <alignment horizontal="center" vertical="center"/>
    </xf>
    <xf numFmtId="9" fontId="132" fillId="2" borderId="27" xfId="2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vertical="center"/>
    </xf>
    <xf numFmtId="165" fontId="132" fillId="2" borderId="17" xfId="0" applyNumberFormat="1" applyFont="1" applyFill="1" applyBorder="1" applyAlignment="1">
      <alignment vertical="center"/>
    </xf>
    <xf numFmtId="175" fontId="132" fillId="2" borderId="27" xfId="2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1" xfId="0" applyFont="1" applyFill="1" applyBorder="1" applyAlignment="1">
      <alignment vertical="center"/>
    </xf>
    <xf numFmtId="165" fontId="127" fillId="4" borderId="21" xfId="1" applyNumberFormat="1" applyFont="1" applyFill="1" applyBorder="1" applyAlignment="1">
      <alignment horizontal="center" vertical="center"/>
    </xf>
    <xf numFmtId="166" fontId="127" fillId="4" borderId="21" xfId="0" applyNumberFormat="1" applyFont="1" applyFill="1" applyBorder="1" applyAlignment="1">
      <alignment horizontal="center" vertical="center"/>
    </xf>
    <xf numFmtId="9" fontId="127" fillId="4" borderId="21" xfId="2" applyFont="1" applyFill="1" applyBorder="1" applyAlignment="1">
      <alignment horizontal="center" vertical="center"/>
    </xf>
    <xf numFmtId="167" fontId="127" fillId="4" borderId="22" xfId="1" applyNumberFormat="1" applyFont="1" applyFill="1" applyBorder="1" applyAlignment="1">
      <alignment horizontal="center" vertical="center"/>
    </xf>
    <xf numFmtId="0" fontId="127" fillId="4" borderId="22" xfId="0" applyFont="1" applyFill="1" applyBorder="1" applyAlignment="1">
      <alignment horizontal="center" vertical="center"/>
    </xf>
    <xf numFmtId="1" fontId="127" fillId="4" borderId="22" xfId="0" applyNumberFormat="1" applyFont="1" applyFill="1" applyBorder="1" applyAlignment="1">
      <alignment horizontal="center" vertical="center"/>
    </xf>
    <xf numFmtId="165" fontId="127" fillId="4" borderId="21" xfId="0" applyNumberFormat="1" applyFont="1" applyFill="1" applyBorder="1" applyAlignment="1">
      <alignment horizontal="center" vertical="center"/>
    </xf>
    <xf numFmtId="0" fontId="127" fillId="4" borderId="17" xfId="0" applyFont="1" applyFill="1" applyBorder="1"/>
    <xf numFmtId="165" fontId="127" fillId="4" borderId="17" xfId="1" applyNumberFormat="1" applyFont="1" applyFill="1" applyBorder="1" applyAlignment="1">
      <alignment horizontal="center" vertical="center"/>
    </xf>
    <xf numFmtId="9" fontId="127" fillId="4" borderId="17" xfId="2" applyFont="1" applyFill="1" applyBorder="1" applyAlignment="1">
      <alignment horizontal="center" vertical="center"/>
    </xf>
    <xf numFmtId="1" fontId="127" fillId="4" borderId="17" xfId="0" applyNumberFormat="1" applyFont="1" applyFill="1" applyBorder="1" applyAlignment="1">
      <alignment horizontal="center"/>
    </xf>
    <xf numFmtId="165" fontId="12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7" fillId="4" borderId="54" xfId="0" applyNumberFormat="1" applyFont="1" applyFill="1" applyBorder="1" applyAlignment="1">
      <alignment vertical="center"/>
    </xf>
    <xf numFmtId="0" fontId="127" fillId="3" borderId="22" xfId="0" applyFont="1" applyFill="1" applyBorder="1" applyAlignment="1">
      <alignment horizontal="center" vertical="center" wrapText="1"/>
    </xf>
    <xf numFmtId="0" fontId="127" fillId="3" borderId="21" xfId="0" applyFont="1" applyFill="1" applyBorder="1" applyAlignment="1">
      <alignment horizontal="center" vertical="center"/>
    </xf>
    <xf numFmtId="0" fontId="127" fillId="3" borderId="21" xfId="0" applyFont="1" applyFill="1" applyBorder="1" applyAlignment="1">
      <alignment horizontal="center" vertical="center" wrapText="1"/>
    </xf>
    <xf numFmtId="0" fontId="127" fillId="20" borderId="28" xfId="0" applyFont="1" applyFill="1" applyBorder="1" applyAlignment="1">
      <alignment horizontal="center" vertical="center"/>
    </xf>
    <xf numFmtId="14" fontId="132" fillId="17" borderId="9" xfId="0" applyNumberFormat="1" applyFont="1" applyFill="1" applyBorder="1" applyAlignment="1">
      <alignment horizontal="center" vertical="center"/>
    </xf>
    <xf numFmtId="0" fontId="132" fillId="17" borderId="10" xfId="0" applyFont="1" applyFill="1" applyBorder="1" applyAlignment="1">
      <alignment vertical="center"/>
    </xf>
    <xf numFmtId="165" fontId="132" fillId="17" borderId="10" xfId="1" applyNumberFormat="1" applyFont="1" applyFill="1" applyBorder="1" applyAlignment="1">
      <alignment horizontal="center" vertical="center"/>
    </xf>
    <xf numFmtId="166" fontId="132" fillId="17" borderId="10" xfId="0" applyNumberFormat="1" applyFont="1" applyFill="1" applyBorder="1" applyAlignment="1">
      <alignment horizontal="center" vertical="center"/>
    </xf>
    <xf numFmtId="9" fontId="132" fillId="17" borderId="10" xfId="2" applyFont="1" applyFill="1" applyBorder="1" applyAlignment="1">
      <alignment horizontal="center" vertical="center"/>
    </xf>
    <xf numFmtId="167" fontId="132" fillId="17" borderId="11" xfId="1" applyNumberFormat="1" applyFont="1" applyFill="1" applyBorder="1" applyAlignment="1">
      <alignment horizontal="center" vertical="center"/>
    </xf>
    <xf numFmtId="1" fontId="132" fillId="17" borderId="11" xfId="0" applyNumberFormat="1" applyFont="1" applyFill="1" applyBorder="1" applyAlignment="1">
      <alignment horizontal="center" vertical="center"/>
    </xf>
    <xf numFmtId="165" fontId="132" fillId="17" borderId="10" xfId="0" applyNumberFormat="1" applyFont="1" applyFill="1" applyBorder="1" applyAlignment="1">
      <alignment horizontal="center" vertical="center"/>
    </xf>
    <xf numFmtId="0" fontId="132" fillId="17" borderId="12" xfId="0" applyFont="1" applyFill="1" applyBorder="1"/>
    <xf numFmtId="14" fontId="132" fillId="17" borderId="14" xfId="0" applyNumberFormat="1" applyFont="1" applyFill="1" applyBorder="1" applyAlignment="1">
      <alignment horizontal="center" vertical="center"/>
    </xf>
    <xf numFmtId="0" fontId="132" fillId="17" borderId="15" xfId="0" applyFont="1" applyFill="1" applyBorder="1" applyAlignment="1">
      <alignment vertical="center"/>
    </xf>
    <xf numFmtId="165" fontId="132" fillId="17" borderId="17" xfId="1" applyNumberFormat="1" applyFont="1" applyFill="1" applyBorder="1" applyAlignment="1">
      <alignment horizontal="center" vertical="center"/>
    </xf>
    <xf numFmtId="9" fontId="132" fillId="17" borderId="15" xfId="2" applyFont="1" applyFill="1" applyBorder="1" applyAlignment="1">
      <alignment horizontal="center" vertical="center"/>
    </xf>
    <xf numFmtId="167" fontId="132" fillId="17" borderId="16" xfId="1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165" fontId="132" fillId="17" borderId="12" xfId="0" applyNumberFormat="1" applyFont="1" applyFill="1" applyBorder="1"/>
    <xf numFmtId="165" fontId="132" fillId="17" borderId="17" xfId="0" applyNumberFormat="1" applyFont="1" applyFill="1" applyBorder="1" applyAlignment="1">
      <alignment horizontal="center" vertical="center"/>
    </xf>
    <xf numFmtId="0" fontId="132" fillId="17" borderId="17" xfId="0" applyFont="1" applyFill="1" applyBorder="1" applyAlignment="1">
      <alignment vertical="center"/>
    </xf>
    <xf numFmtId="1" fontId="132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2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2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7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left" vertical="center"/>
    </xf>
    <xf numFmtId="0" fontId="132" fillId="2" borderId="12" xfId="0" applyFont="1" applyFill="1" applyBorder="1" applyAlignment="1">
      <alignment wrapText="1"/>
    </xf>
    <xf numFmtId="0" fontId="8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2" fillId="4" borderId="12" xfId="0" applyFont="1" applyFill="1" applyBorder="1" applyAlignment="1">
      <alignment horizontal="center" wrapText="1"/>
    </xf>
    <xf numFmtId="166" fontId="133" fillId="17" borderId="10" xfId="0" applyNumberFormat="1" applyFont="1" applyFill="1" applyBorder="1" applyAlignment="1">
      <alignment horizontal="center" vertical="center"/>
    </xf>
    <xf numFmtId="166" fontId="133" fillId="2" borderId="21" xfId="0" applyNumberFormat="1" applyFont="1" applyFill="1" applyBorder="1" applyAlignment="1">
      <alignment horizontal="center" vertical="center"/>
    </xf>
    <xf numFmtId="166" fontId="133" fillId="17" borderId="15" xfId="0" applyNumberFormat="1" applyFont="1" applyFill="1" applyBorder="1" applyAlignment="1">
      <alignment horizontal="center" vertical="center"/>
    </xf>
    <xf numFmtId="166" fontId="133" fillId="2" borderId="15" xfId="0" applyNumberFormat="1" applyFont="1" applyFill="1" applyBorder="1" applyAlignment="1">
      <alignment horizontal="center" vertical="center"/>
    </xf>
    <xf numFmtId="166" fontId="133" fillId="2" borderId="10" xfId="0" applyNumberFormat="1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7" fillId="18" borderId="12" xfId="0" applyFont="1" applyFill="1" applyBorder="1" applyAlignment="1">
      <alignment horizontal="center"/>
    </xf>
    <xf numFmtId="0" fontId="11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2" fillId="18" borderId="12" xfId="0" applyNumberFormat="1" applyFont="1" applyFill="1" applyBorder="1" applyAlignment="1">
      <alignment horizontal="center" wrapText="1"/>
    </xf>
    <xf numFmtId="14" fontId="86" fillId="2" borderId="12" xfId="0" applyNumberFormat="1" applyFont="1" applyFill="1" applyBorder="1"/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173" fontId="117" fillId="0" borderId="47" xfId="0" applyNumberFormat="1" applyFont="1" applyBorder="1" applyAlignment="1">
      <alignment horizontal="center"/>
    </xf>
    <xf numFmtId="1" fontId="117" fillId="0" borderId="20" xfId="0" applyNumberFormat="1" applyFont="1" applyBorder="1" applyAlignment="1">
      <alignment horizontal="center"/>
    </xf>
    <xf numFmtId="0" fontId="117" fillId="0" borderId="20" xfId="0" applyFont="1" applyBorder="1"/>
    <xf numFmtId="9" fontId="117" fillId="0" borderId="20" xfId="0" applyNumberFormat="1" applyFont="1" applyBorder="1" applyAlignment="1">
      <alignment horizontal="center"/>
    </xf>
    <xf numFmtId="0" fontId="117" fillId="0" borderId="20" xfId="0" applyFont="1" applyBorder="1" applyAlignment="1">
      <alignment horizontal="center"/>
    </xf>
    <xf numFmtId="173" fontId="117" fillId="14" borderId="12" xfId="0" applyNumberFormat="1" applyFont="1" applyFill="1" applyBorder="1" applyAlignment="1">
      <alignment horizontal="center"/>
    </xf>
    <xf numFmtId="43" fontId="117" fillId="14" borderId="12" xfId="1" applyFont="1" applyFill="1" applyBorder="1" applyAlignment="1">
      <alignment horizontal="center"/>
    </xf>
    <xf numFmtId="0" fontId="117" fillId="21" borderId="12" xfId="0" applyFont="1" applyFill="1" applyBorder="1" applyAlignment="1">
      <alignment horizontal="center"/>
    </xf>
    <xf numFmtId="0" fontId="117" fillId="14" borderId="12" xfId="0" applyFont="1" applyFill="1" applyBorder="1"/>
    <xf numFmtId="1" fontId="117" fillId="21" borderId="12" xfId="0" applyNumberFormat="1" applyFont="1" applyFill="1" applyBorder="1" applyAlignment="1">
      <alignment horizontal="center"/>
    </xf>
    <xf numFmtId="2" fontId="117" fillId="21" borderId="12" xfId="0" applyNumberFormat="1" applyFont="1" applyFill="1" applyBorder="1" applyAlignment="1">
      <alignment horizontal="center"/>
    </xf>
    <xf numFmtId="176" fontId="117" fillId="21" borderId="12" xfId="0" applyNumberFormat="1" applyFont="1" applyFill="1" applyBorder="1" applyAlignment="1">
      <alignment horizontal="center"/>
    </xf>
    <xf numFmtId="9" fontId="117" fillId="21" borderId="12" xfId="0" applyNumberFormat="1" applyFont="1" applyFill="1" applyBorder="1" applyAlignment="1">
      <alignment horizontal="center"/>
    </xf>
    <xf numFmtId="0" fontId="117" fillId="14" borderId="12" xfId="0" applyFont="1" applyFill="1" applyBorder="1" applyAlignment="1">
      <alignment horizontal="center"/>
    </xf>
    <xf numFmtId="0" fontId="119" fillId="21" borderId="12" xfId="0" applyFont="1" applyFill="1" applyBorder="1" applyAlignment="1">
      <alignment horizontal="center" wrapText="1"/>
    </xf>
    <xf numFmtId="43" fontId="117" fillId="21" borderId="12" xfId="1" applyFont="1" applyFill="1" applyBorder="1" applyAlignment="1">
      <alignment horizontal="center"/>
    </xf>
    <xf numFmtId="1" fontId="117" fillId="14" borderId="48" xfId="0" applyNumberFormat="1" applyFont="1" applyFill="1" applyBorder="1" applyAlignment="1">
      <alignment horizontal="center"/>
    </xf>
    <xf numFmtId="0" fontId="11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0" fontId="11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2" fillId="2" borderId="7" xfId="0" applyFont="1" applyFill="1" applyBorder="1" applyAlignment="1">
      <alignment vertical="center"/>
    </xf>
    <xf numFmtId="0" fontId="115" fillId="16" borderId="0" xfId="0" applyFont="1" applyFill="1"/>
    <xf numFmtId="0" fontId="0" fillId="16" borderId="0" xfId="0" applyFill="1"/>
    <xf numFmtId="180" fontId="115" fillId="16" borderId="0" xfId="3" applyNumberFormat="1" applyFont="1" applyFill="1"/>
    <xf numFmtId="0" fontId="112" fillId="0" borderId="0" xfId="0" applyFont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2" fillId="4" borderId="12" xfId="0" applyNumberFormat="1" applyFont="1" applyFill="1" applyBorder="1" applyAlignment="1">
      <alignment horizontal="center"/>
    </xf>
    <xf numFmtId="0" fontId="11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8" fillId="2" borderId="7" xfId="0" applyFont="1" applyFill="1" applyBorder="1" applyAlignment="1">
      <alignment vertical="center"/>
    </xf>
    <xf numFmtId="0" fontId="77" fillId="2" borderId="28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1" fillId="2" borderId="13" xfId="0" applyNumberFormat="1" applyFont="1" applyFill="1" applyBorder="1" applyAlignment="1">
      <alignment vertical="center"/>
    </xf>
    <xf numFmtId="14" fontId="111" fillId="2" borderId="14" xfId="0" applyNumberFormat="1" applyFont="1" applyFill="1" applyBorder="1" applyAlignment="1">
      <alignment vertical="center"/>
    </xf>
    <xf numFmtId="1" fontId="12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left" vertical="center"/>
    </xf>
    <xf numFmtId="14" fontId="72" fillId="2" borderId="20" xfId="0" applyNumberFormat="1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vertical="center"/>
    </xf>
    <xf numFmtId="0" fontId="7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1" fillId="2" borderId="12" xfId="0" applyNumberFormat="1" applyFont="1" applyFill="1" applyBorder="1" applyAlignment="1">
      <alignment horizontal="center" vertical="center"/>
    </xf>
    <xf numFmtId="1" fontId="111" fillId="2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20" fontId="111" fillId="23" borderId="12" xfId="0" applyNumberFormat="1" applyFont="1" applyFill="1" applyBorder="1" applyAlignment="1">
      <alignment horizontal="center" vertical="center"/>
    </xf>
    <xf numFmtId="1" fontId="111" fillId="23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20" fontId="111" fillId="22" borderId="12" xfId="0" applyNumberFormat="1" applyFont="1" applyFill="1" applyBorder="1" applyAlignment="1">
      <alignment horizontal="center" vertical="center"/>
    </xf>
    <xf numFmtId="1" fontId="111" fillId="22" borderId="12" xfId="0" applyNumberFormat="1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14" fontId="82" fillId="22" borderId="10" xfId="0" applyNumberFormat="1" applyFont="1" applyFill="1" applyBorder="1" applyAlignment="1">
      <alignment horizontal="center" vertical="center"/>
    </xf>
    <xf numFmtId="14" fontId="82" fillId="22" borderId="17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2" fillId="23" borderId="17" xfId="0" applyNumberFormat="1" applyFont="1" applyFill="1" applyBorder="1" applyAlignment="1">
      <alignment horizontal="center" vertical="center"/>
    </xf>
    <xf numFmtId="14" fontId="111" fillId="23" borderId="17" xfId="0" applyNumberFormat="1" applyFont="1" applyFill="1" applyBorder="1" applyAlignment="1">
      <alignment horizontal="center" vertical="center"/>
    </xf>
    <xf numFmtId="14" fontId="8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 wrapText="1"/>
    </xf>
    <xf numFmtId="14" fontId="7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5" fillId="22" borderId="28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2" fillId="2" borderId="0" xfId="0" applyFont="1" applyFill="1"/>
    <xf numFmtId="0" fontId="112" fillId="22" borderId="10" xfId="0" applyFont="1" applyFill="1" applyBorder="1" applyAlignment="1">
      <alignment horizontal="center"/>
    </xf>
    <xf numFmtId="0" fontId="112" fillId="22" borderId="17" xfId="0" applyFont="1" applyFill="1" applyBorder="1" applyAlignment="1">
      <alignment horizontal="center"/>
    </xf>
    <xf numFmtId="0" fontId="112" fillId="23" borderId="10" xfId="0" applyFont="1" applyFill="1" applyBorder="1" applyAlignment="1">
      <alignment horizontal="center"/>
    </xf>
    <xf numFmtId="0" fontId="112" fillId="23" borderId="17" xfId="0" applyFont="1" applyFill="1" applyBorder="1" applyAlignment="1">
      <alignment horizontal="center"/>
    </xf>
    <xf numFmtId="0" fontId="112" fillId="23" borderId="28" xfId="0" applyFont="1" applyFill="1" applyBorder="1" applyAlignment="1">
      <alignment horizontal="center"/>
    </xf>
    <xf numFmtId="0" fontId="112" fillId="23" borderId="20" xfId="0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/>
    </xf>
    <xf numFmtId="0" fontId="112" fillId="22" borderId="28" xfId="0" applyFont="1" applyFill="1" applyBorder="1" applyAlignment="1">
      <alignment horizontal="center"/>
    </xf>
    <xf numFmtId="0" fontId="112" fillId="23" borderId="12" xfId="0" applyFont="1" applyFill="1" applyBorder="1" applyAlignment="1">
      <alignment horizontal="center"/>
    </xf>
    <xf numFmtId="0" fontId="112" fillId="2" borderId="20" xfId="0" applyFont="1" applyFill="1" applyBorder="1" applyAlignment="1">
      <alignment horizontal="center"/>
    </xf>
    <xf numFmtId="0" fontId="112" fillId="2" borderId="10" xfId="0" applyFont="1" applyFill="1" applyBorder="1" applyAlignment="1">
      <alignment horizontal="center"/>
    </xf>
    <xf numFmtId="14" fontId="79" fillId="22" borderId="12" xfId="0" applyNumberFormat="1" applyFont="1" applyFill="1" applyBorder="1" applyAlignment="1">
      <alignment horizontal="center" vertical="center" wrapText="1"/>
    </xf>
    <xf numFmtId="14" fontId="7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2" fillId="2" borderId="0" xfId="0" applyFont="1" applyFill="1" applyAlignment="1">
      <alignment horizontal="center" vertical="center"/>
    </xf>
    <xf numFmtId="0" fontId="112" fillId="3" borderId="0" xfId="0" applyFont="1" applyFill="1" applyAlignment="1">
      <alignment horizontal="center" vertical="center"/>
    </xf>
    <xf numFmtId="20" fontId="108" fillId="22" borderId="12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left" vertical="top" wrapText="1"/>
    </xf>
    <xf numFmtId="0" fontId="81" fillId="22" borderId="12" xfId="0" applyFont="1" applyFill="1" applyBorder="1" applyAlignment="1">
      <alignment horizontal="left" vertical="center" wrapText="1"/>
    </xf>
    <xf numFmtId="0" fontId="81" fillId="23" borderId="12" xfId="0" applyFont="1" applyFill="1" applyBorder="1" applyAlignment="1">
      <alignment horizontal="left" vertical="center" wrapText="1"/>
    </xf>
    <xf numFmtId="20" fontId="105" fillId="23" borderId="12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left" vertical="center"/>
    </xf>
    <xf numFmtId="0" fontId="108" fillId="22" borderId="12" xfId="0" applyFont="1" applyFill="1" applyBorder="1" applyAlignment="1">
      <alignment horizontal="center" vertical="center"/>
    </xf>
    <xf numFmtId="0" fontId="107" fillId="22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0" fontId="104" fillId="22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left" vertical="center" wrapText="1"/>
    </xf>
    <xf numFmtId="0" fontId="76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center" wrapText="1"/>
    </xf>
    <xf numFmtId="0" fontId="102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center" wrapText="1"/>
    </xf>
    <xf numFmtId="0" fontId="102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left" vertical="center" wrapText="1"/>
    </xf>
    <xf numFmtId="0" fontId="72" fillId="23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9" fillId="2" borderId="20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" fontId="111" fillId="23" borderId="28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20" fontId="111" fillId="23" borderId="20" xfId="0" applyNumberFormat="1" applyFont="1" applyFill="1" applyBorder="1" applyAlignment="1">
      <alignment horizontal="center" vertical="center"/>
    </xf>
    <xf numFmtId="0" fontId="97" fillId="23" borderId="28" xfId="0" applyFont="1" applyFill="1" applyBorder="1" applyAlignment="1">
      <alignment horizontal="center" vertical="center"/>
    </xf>
    <xf numFmtId="20" fontId="111" fillId="23" borderId="28" xfId="0" applyNumberFormat="1" applyFont="1" applyFill="1" applyBorder="1" applyAlignment="1">
      <alignment horizontal="center" vertical="center"/>
    </xf>
    <xf numFmtId="0" fontId="97" fillId="23" borderId="70" xfId="0" applyFont="1" applyFill="1" applyBorder="1" applyAlignment="1">
      <alignment horizontal="center" vertical="center"/>
    </xf>
    <xf numFmtId="20" fontId="111" fillId="23" borderId="70" xfId="0" applyNumberFormat="1" applyFont="1" applyFill="1" applyBorder="1" applyAlignment="1">
      <alignment horizontal="center" vertical="center"/>
    </xf>
    <xf numFmtId="1" fontId="111" fillId="23" borderId="70" xfId="0" applyNumberFormat="1" applyFont="1" applyFill="1" applyBorder="1" applyAlignment="1">
      <alignment horizontal="center" vertical="center"/>
    </xf>
    <xf numFmtId="0" fontId="69" fillId="23" borderId="70" xfId="0" applyFont="1" applyFill="1" applyBorder="1" applyAlignment="1">
      <alignment horizontal="left" vertical="center" wrapText="1"/>
    </xf>
    <xf numFmtId="1" fontId="111" fillId="22" borderId="7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left"/>
    </xf>
    <xf numFmtId="0" fontId="69" fillId="22" borderId="68" xfId="0" applyFont="1" applyFill="1" applyBorder="1" applyAlignment="1">
      <alignment horizontal="left" vertical="center" wrapText="1"/>
    </xf>
    <xf numFmtId="1" fontId="11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left" vertical="center" wrapText="1"/>
    </xf>
    <xf numFmtId="0" fontId="67" fillId="23" borderId="68" xfId="0" applyFont="1" applyFill="1" applyBorder="1" applyAlignment="1">
      <alignment horizontal="left" vertical="center" wrapText="1"/>
    </xf>
    <xf numFmtId="0" fontId="67" fillId="23" borderId="28" xfId="0" applyFont="1" applyFill="1" applyBorder="1" applyAlignment="1">
      <alignment horizontal="left" vertical="center" wrapText="1"/>
    </xf>
    <xf numFmtId="0" fontId="117" fillId="24" borderId="47" xfId="0" applyFont="1" applyFill="1" applyBorder="1"/>
    <xf numFmtId="173" fontId="117" fillId="24" borderId="48" xfId="0" applyNumberFormat="1" applyFont="1" applyFill="1" applyBorder="1" applyAlignment="1">
      <alignment horizontal="center"/>
    </xf>
    <xf numFmtId="1" fontId="117" fillId="24" borderId="48" xfId="0" applyNumberFormat="1" applyFont="1" applyFill="1" applyBorder="1" applyAlignment="1">
      <alignment horizontal="center"/>
    </xf>
    <xf numFmtId="174" fontId="117" fillId="24" borderId="48" xfId="0" applyNumberFormat="1" applyFont="1" applyFill="1" applyBorder="1" applyAlignment="1">
      <alignment horizontal="center"/>
    </xf>
    <xf numFmtId="176" fontId="117" fillId="24" borderId="48" xfId="0" applyNumberFormat="1" applyFont="1" applyFill="1" applyBorder="1" applyAlignment="1">
      <alignment horizontal="center"/>
    </xf>
    <xf numFmtId="9" fontId="117" fillId="24" borderId="48" xfId="0" applyNumberFormat="1" applyFont="1" applyFill="1" applyBorder="1" applyAlignment="1">
      <alignment horizontal="center"/>
    </xf>
    <xf numFmtId="9" fontId="117" fillId="24" borderId="49" xfId="0" applyNumberFormat="1" applyFont="1" applyFill="1" applyBorder="1" applyAlignment="1">
      <alignment horizontal="center"/>
    </xf>
    <xf numFmtId="9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/>
    <xf numFmtId="0" fontId="117" fillId="24" borderId="48" xfId="0" applyFont="1" applyFill="1" applyBorder="1"/>
    <xf numFmtId="0" fontId="117" fillId="24" borderId="48" xfId="0" applyFont="1" applyFill="1" applyBorder="1" applyAlignment="1">
      <alignment horizontal="center"/>
    </xf>
    <xf numFmtId="0" fontId="117" fillId="24" borderId="0" xfId="0" applyFont="1" applyFill="1"/>
    <xf numFmtId="0" fontId="0" fillId="24" borderId="0" xfId="0" applyFill="1"/>
    <xf numFmtId="0" fontId="117" fillId="24" borderId="47" xfId="0" applyFont="1" applyFill="1" applyBorder="1" applyAlignment="1">
      <alignment horizontal="center"/>
    </xf>
    <xf numFmtId="0" fontId="117" fillId="24" borderId="50" xfId="0" applyFont="1" applyFill="1" applyBorder="1" applyAlignment="1">
      <alignment horizontal="center"/>
    </xf>
    <xf numFmtId="1" fontId="117" fillId="24" borderId="50" xfId="0" applyNumberFormat="1" applyFont="1" applyFill="1" applyBorder="1" applyAlignment="1">
      <alignment horizontal="center"/>
    </xf>
    <xf numFmtId="176" fontId="11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7" fillId="24" borderId="49" xfId="0" applyFont="1" applyFill="1" applyBorder="1"/>
    <xf numFmtId="0" fontId="117" fillId="24" borderId="49" xfId="0" applyFont="1" applyFill="1" applyBorder="1" applyAlignment="1">
      <alignment horizontal="center"/>
    </xf>
    <xf numFmtId="9" fontId="117" fillId="24" borderId="47" xfId="0" applyNumberFormat="1" applyFont="1" applyFill="1" applyBorder="1" applyAlignment="1">
      <alignment horizontal="center"/>
    </xf>
    <xf numFmtId="2" fontId="117" fillId="24" borderId="48" xfId="0" applyNumberFormat="1" applyFont="1" applyFill="1" applyBorder="1" applyAlignment="1">
      <alignment horizontal="center"/>
    </xf>
    <xf numFmtId="1" fontId="117" fillId="24" borderId="47" xfId="0" applyNumberFormat="1" applyFont="1" applyFill="1" applyBorder="1" applyAlignment="1">
      <alignment horizontal="center"/>
    </xf>
    <xf numFmtId="1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5" fillId="2" borderId="17" xfId="0" applyNumberFormat="1" applyFont="1" applyFill="1" applyBorder="1" applyAlignment="1">
      <alignment horizontal="center" vertical="center"/>
    </xf>
    <xf numFmtId="0" fontId="112" fillId="17" borderId="0" xfId="0" applyFont="1" applyFill="1" applyAlignment="1">
      <alignment horizontal="center" vertical="center"/>
    </xf>
    <xf numFmtId="14" fontId="70" fillId="22" borderId="20" xfId="0" applyNumberFormat="1" applyFont="1" applyFill="1" applyBorder="1" applyAlignment="1">
      <alignment horizontal="center" vertical="center"/>
    </xf>
    <xf numFmtId="14" fontId="66" fillId="17" borderId="12" xfId="0" applyNumberFormat="1" applyFont="1" applyFill="1" applyBorder="1" applyAlignment="1">
      <alignment horizontal="center" vertical="center"/>
    </xf>
    <xf numFmtId="0" fontId="6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9" fillId="23" borderId="28" xfId="0" applyNumberFormat="1" applyFont="1" applyFill="1" applyBorder="1" applyAlignment="1">
      <alignment horizontal="left" vertical="center" wrapText="1"/>
    </xf>
    <xf numFmtId="0" fontId="112" fillId="23" borderId="21" xfId="0" applyFont="1" applyFill="1" applyBorder="1" applyAlignment="1">
      <alignment horizontal="center"/>
    </xf>
    <xf numFmtId="14" fontId="69" fillId="23" borderId="10" xfId="0" applyNumberFormat="1" applyFont="1" applyFill="1" applyBorder="1" applyAlignment="1">
      <alignment horizontal="center" vertical="center"/>
    </xf>
    <xf numFmtId="14" fontId="69" fillId="23" borderId="17" xfId="0" applyNumberFormat="1" applyFont="1" applyFill="1" applyBorder="1" applyAlignment="1">
      <alignment horizontal="left" vertical="center" wrapText="1"/>
    </xf>
    <xf numFmtId="14" fontId="6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3" fillId="17" borderId="28" xfId="0" applyNumberFormat="1" applyFont="1" applyFill="1" applyBorder="1" applyAlignment="1">
      <alignment horizontal="left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5" fillId="5" borderId="18" xfId="0" applyFont="1" applyFill="1" applyBorder="1"/>
    <xf numFmtId="0" fontId="115" fillId="5" borderId="67" xfId="0" applyFont="1" applyFill="1" applyBorder="1"/>
    <xf numFmtId="170" fontId="115" fillId="5" borderId="0" xfId="3" applyNumberFormat="1" applyFont="1" applyFill="1" applyBorder="1"/>
    <xf numFmtId="0" fontId="115" fillId="5" borderId="13" xfId="0" applyFont="1" applyFill="1" applyBorder="1"/>
    <xf numFmtId="0" fontId="115" fillId="5" borderId="51" xfId="0" applyFont="1" applyFill="1" applyBorder="1"/>
    <xf numFmtId="0" fontId="115" fillId="5" borderId="26" xfId="0" applyFont="1" applyFill="1" applyBorder="1"/>
    <xf numFmtId="181" fontId="0" fillId="2" borderId="0" xfId="0" applyNumberFormat="1" applyFill="1"/>
    <xf numFmtId="0" fontId="116" fillId="5" borderId="0" xfId="0" applyFont="1" applyFill="1"/>
    <xf numFmtId="169" fontId="115" fillId="5" borderId="0" xfId="3" applyNumberFormat="1" applyFont="1" applyFill="1" applyBorder="1"/>
    <xf numFmtId="10" fontId="11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4" fillId="2" borderId="0" xfId="0" applyFont="1" applyFill="1"/>
    <xf numFmtId="180" fontId="115" fillId="0" borderId="72" xfId="3" applyNumberFormat="1" applyFont="1" applyFill="1" applyBorder="1"/>
    <xf numFmtId="0" fontId="112" fillId="3" borderId="71" xfId="0" applyFont="1" applyFill="1" applyBorder="1"/>
    <xf numFmtId="178" fontId="0" fillId="2" borderId="72" xfId="0" applyNumberFormat="1" applyFill="1" applyBorder="1"/>
    <xf numFmtId="0" fontId="115" fillId="23" borderId="18" xfId="0" applyFont="1" applyFill="1" applyBorder="1"/>
    <xf numFmtId="0" fontId="115" fillId="23" borderId="0" xfId="0" applyFont="1" applyFill="1"/>
    <xf numFmtId="171" fontId="115" fillId="23" borderId="0" xfId="0" applyNumberFormat="1" applyFont="1" applyFill="1"/>
    <xf numFmtId="0" fontId="115" fillId="23" borderId="67" xfId="0" applyFont="1" applyFill="1" applyBorder="1"/>
    <xf numFmtId="172" fontId="115" fillId="23" borderId="0" xfId="0" applyNumberFormat="1" applyFont="1" applyFill="1"/>
    <xf numFmtId="1" fontId="111" fillId="23" borderId="20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left" vertical="center"/>
    </xf>
    <xf numFmtId="14" fontId="111" fillId="23" borderId="74" xfId="0" applyNumberFormat="1" applyFont="1" applyFill="1" applyBorder="1" applyAlignment="1">
      <alignment horizontal="center" vertical="center"/>
    </xf>
    <xf numFmtId="20" fontId="111" fillId="23" borderId="74" xfId="0" applyNumberFormat="1" applyFont="1" applyFill="1" applyBorder="1" applyAlignment="1">
      <alignment horizontal="center" vertical="center"/>
    </xf>
    <xf numFmtId="1" fontId="111" fillId="23" borderId="74" xfId="0" applyNumberFormat="1" applyFont="1" applyFill="1" applyBorder="1" applyAlignment="1">
      <alignment horizontal="center" vertical="center"/>
    </xf>
    <xf numFmtId="0" fontId="70" fillId="23" borderId="74" xfId="0" applyFont="1" applyFill="1" applyBorder="1" applyAlignment="1">
      <alignment horizontal="left" vertical="center" wrapText="1"/>
    </xf>
    <xf numFmtId="0" fontId="96" fillId="23" borderId="76" xfId="0" applyFont="1" applyFill="1" applyBorder="1" applyAlignment="1">
      <alignment horizontal="center" vertical="center"/>
    </xf>
    <xf numFmtId="20" fontId="111" fillId="23" borderId="76" xfId="0" applyNumberFormat="1" applyFont="1" applyFill="1" applyBorder="1" applyAlignment="1">
      <alignment horizontal="center" vertical="center"/>
    </xf>
    <xf numFmtId="1" fontId="111" fillId="23" borderId="76" xfId="0" applyNumberFormat="1" applyFont="1" applyFill="1" applyBorder="1" applyAlignment="1">
      <alignment horizontal="center" vertical="center"/>
    </xf>
    <xf numFmtId="0" fontId="96" fillId="23" borderId="76" xfId="0" applyFont="1" applyFill="1" applyBorder="1" applyAlignment="1">
      <alignment horizontal="left" vertical="center"/>
    </xf>
    <xf numFmtId="20" fontId="111" fillId="22" borderId="28" xfId="0" applyNumberFormat="1" applyFont="1" applyFill="1" applyBorder="1" applyAlignment="1">
      <alignment horizontal="center" vertical="center"/>
    </xf>
    <xf numFmtId="1" fontId="111" fillId="22" borderId="28" xfId="0" applyNumberFormat="1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 wrapText="1"/>
    </xf>
    <xf numFmtId="14" fontId="72" fillId="2" borderId="12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left" vertical="center" wrapText="1"/>
    </xf>
    <xf numFmtId="14" fontId="65" fillId="23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center" vertical="center"/>
    </xf>
    <xf numFmtId="0" fontId="62" fillId="23" borderId="74" xfId="0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0" fillId="22" borderId="12" xfId="0" applyNumberFormat="1" applyFont="1" applyFill="1" applyBorder="1" applyAlignment="1">
      <alignment horizontal="center" vertical="center"/>
    </xf>
    <xf numFmtId="14" fontId="112" fillId="22" borderId="12" xfId="0" applyNumberFormat="1" applyFon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/>
    </xf>
    <xf numFmtId="1" fontId="112" fillId="22" borderId="27" xfId="0" applyNumberFormat="1" applyFon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/>
    </xf>
    <xf numFmtId="176" fontId="112" fillId="22" borderId="23" xfId="0" applyNumberFormat="1" applyFont="1" applyFill="1" applyBorder="1" applyAlignment="1">
      <alignment horizontal="center" vertical="center"/>
    </xf>
    <xf numFmtId="176" fontId="112" fillId="22" borderId="11" xfId="0" applyNumberFormat="1" applyFont="1" applyFill="1" applyBorder="1" applyAlignment="1">
      <alignment horizontal="center" vertical="center"/>
    </xf>
    <xf numFmtId="176" fontId="112" fillId="22" borderId="25" xfId="0" applyNumberFormat="1" applyFont="1" applyFill="1" applyBorder="1" applyAlignment="1">
      <alignment horizontal="center" vertical="center"/>
    </xf>
    <xf numFmtId="176" fontId="112" fillId="22" borderId="54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2" fillId="23" borderId="10" xfId="0" applyNumberFormat="1" applyFont="1" applyFill="1" applyBorder="1" applyAlignment="1">
      <alignment horizontal="left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0" fontId="112" fillId="2" borderId="7" xfId="0" applyFont="1" applyFill="1" applyBorder="1" applyAlignment="1">
      <alignment horizontal="center"/>
    </xf>
    <xf numFmtId="0" fontId="105" fillId="22" borderId="12" xfId="0" applyFont="1" applyFill="1" applyBorder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0" fillId="2" borderId="28" xfId="0" applyNumberFormat="1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4" fillId="23" borderId="76" xfId="0" applyNumberFormat="1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 wrapText="1"/>
    </xf>
    <xf numFmtId="1" fontId="112" fillId="23" borderId="74" xfId="0" applyNumberFormat="1" applyFont="1" applyFill="1" applyBorder="1" applyAlignment="1">
      <alignment horizontal="center"/>
    </xf>
    <xf numFmtId="1" fontId="11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14" fontId="6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2" fillId="23" borderId="7" xfId="0" applyFont="1" applyFill="1" applyBorder="1" applyAlignment="1">
      <alignment horizontal="center"/>
    </xf>
    <xf numFmtId="14" fontId="112" fillId="23" borderId="12" xfId="0" applyNumberFormat="1" applyFont="1" applyFill="1" applyBorder="1" applyAlignment="1">
      <alignment horizontal="center" vertical="center"/>
    </xf>
    <xf numFmtId="176" fontId="112" fillId="23" borderId="25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166" fontId="111" fillId="23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7" fillId="2" borderId="7" xfId="0" applyFont="1" applyFill="1" applyBorder="1" applyAlignment="1">
      <alignment vertical="center"/>
    </xf>
    <xf numFmtId="0" fontId="56" fillId="22" borderId="12" xfId="0" applyFont="1" applyFill="1" applyBorder="1" applyAlignment="1">
      <alignment horizontal="left" vertical="center" wrapText="1"/>
    </xf>
    <xf numFmtId="0" fontId="56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/>
    </xf>
    <xf numFmtId="14" fontId="112" fillId="22" borderId="12" xfId="0" applyNumberFormat="1" applyFont="1" applyFill="1" applyBorder="1" applyAlignment="1">
      <alignment horizontal="center" vertical="center" wrapText="1"/>
    </xf>
    <xf numFmtId="14" fontId="69" fillId="23" borderId="12" xfId="0" applyNumberFormat="1" applyFont="1" applyFill="1" applyBorder="1" applyAlignment="1">
      <alignment horizontal="center" vertical="center" wrapText="1"/>
    </xf>
    <xf numFmtId="14" fontId="68" fillId="22" borderId="12" xfId="0" applyNumberFormat="1" applyFont="1" applyFill="1" applyBorder="1" applyAlignment="1">
      <alignment horizontal="center" vertic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135" fillId="2" borderId="1" xfId="0" applyFont="1" applyFill="1" applyBorder="1"/>
    <xf numFmtId="0" fontId="135" fillId="2" borderId="2" xfId="0" applyFont="1" applyFill="1" applyBorder="1"/>
    <xf numFmtId="0" fontId="135" fillId="2" borderId="3" xfId="0" applyFont="1" applyFill="1" applyBorder="1"/>
    <xf numFmtId="0" fontId="135" fillId="2" borderId="0" xfId="0" applyFont="1" applyFill="1"/>
    <xf numFmtId="0" fontId="136" fillId="2" borderId="18" xfId="0" applyFont="1" applyFill="1" applyBorder="1" applyAlignment="1">
      <alignment horizontal="center"/>
    </xf>
    <xf numFmtId="0" fontId="137" fillId="2" borderId="18" xfId="0" applyFont="1" applyFill="1" applyBorder="1"/>
    <xf numFmtId="0" fontId="136" fillId="2" borderId="1" xfId="0" applyFont="1" applyFill="1" applyBorder="1"/>
    <xf numFmtId="0" fontId="136" fillId="2" borderId="2" xfId="0" applyFont="1" applyFill="1" applyBorder="1"/>
    <xf numFmtId="0" fontId="136" fillId="2" borderId="3" xfId="0" applyFont="1" applyFill="1" applyBorder="1"/>
    <xf numFmtId="0" fontId="136" fillId="2" borderId="0" xfId="0" applyFont="1" applyFill="1"/>
    <xf numFmtId="0" fontId="135" fillId="2" borderId="18" xfId="0" applyFont="1" applyFill="1" applyBorder="1"/>
    <xf numFmtId="0" fontId="135" fillId="2" borderId="67" xfId="0" applyFont="1" applyFill="1" applyBorder="1"/>
    <xf numFmtId="0" fontId="136" fillId="4" borderId="12" xfId="0" applyFont="1" applyFill="1" applyBorder="1" applyAlignment="1">
      <alignment horizontal="center"/>
    </xf>
    <xf numFmtId="0" fontId="135" fillId="2" borderId="18" xfId="0" applyFont="1" applyFill="1" applyBorder="1" applyAlignment="1">
      <alignment horizontal="center"/>
    </xf>
    <xf numFmtId="0" fontId="137" fillId="2" borderId="12" xfId="0" applyFont="1" applyFill="1" applyBorder="1" applyAlignment="1">
      <alignment horizontal="center"/>
    </xf>
    <xf numFmtId="0" fontId="135" fillId="2" borderId="12" xfId="0" applyFont="1" applyFill="1" applyBorder="1" applyAlignment="1">
      <alignment horizontal="center"/>
    </xf>
    <xf numFmtId="0" fontId="135" fillId="2" borderId="12" xfId="0" applyFont="1" applyFill="1" applyBorder="1"/>
    <xf numFmtId="0" fontId="135" fillId="2" borderId="13" xfId="0" applyFont="1" applyFill="1" applyBorder="1"/>
    <xf numFmtId="0" fontId="135" fillId="2" borderId="51" xfId="0" applyFont="1" applyFill="1" applyBorder="1"/>
    <xf numFmtId="0" fontId="135" fillId="2" borderId="26" xfId="0" applyFont="1" applyFill="1" applyBorder="1"/>
    <xf numFmtId="14" fontId="137" fillId="2" borderId="12" xfId="0" applyNumberFormat="1" applyFont="1" applyFill="1" applyBorder="1" applyAlignment="1">
      <alignment horizontal="center"/>
    </xf>
    <xf numFmtId="14" fontId="135" fillId="2" borderId="12" xfId="0" applyNumberFormat="1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 vertical="center"/>
    </xf>
    <xf numFmtId="9" fontId="11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2" fillId="3" borderId="12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20" fontId="108" fillId="22" borderId="28" xfId="0" applyNumberFormat="1" applyFont="1" applyFill="1" applyBorder="1" applyAlignment="1">
      <alignment horizontal="center" vertical="center"/>
    </xf>
    <xf numFmtId="0" fontId="8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center" vertical="center" wrapText="1"/>
    </xf>
    <xf numFmtId="14" fontId="112" fillId="22" borderId="28" xfId="0" applyNumberFormat="1" applyFont="1" applyFill="1" applyBorder="1" applyAlignment="1">
      <alignment horizontal="center" vertical="center"/>
    </xf>
    <xf numFmtId="14" fontId="112" fillId="2" borderId="12" xfId="0" applyNumberFormat="1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0" fontId="112" fillId="23" borderId="20" xfId="0" applyFont="1" applyFill="1" applyBorder="1" applyAlignment="1">
      <alignment horizontal="center" vertical="center"/>
    </xf>
    <xf numFmtId="0" fontId="112" fillId="23" borderId="74" xfId="0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 vertical="center"/>
    </xf>
    <xf numFmtId="0" fontId="112" fillId="22" borderId="10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3" borderId="10" xfId="0" applyFont="1" applyFill="1" applyBorder="1" applyAlignment="1">
      <alignment horizontal="center" vertical="center"/>
    </xf>
    <xf numFmtId="0" fontId="112" fillId="2" borderId="10" xfId="0" applyFont="1" applyFill="1" applyBorder="1" applyAlignment="1">
      <alignment horizontal="center" vertical="center"/>
    </xf>
    <xf numFmtId="0" fontId="112" fillId="3" borderId="78" xfId="0" applyFont="1" applyFill="1" applyBorder="1" applyAlignment="1">
      <alignment horizontal="center" vertical="center" wrapText="1"/>
    </xf>
    <xf numFmtId="0" fontId="112" fillId="23" borderId="81" xfId="0" applyFont="1" applyFill="1" applyBorder="1" applyAlignment="1">
      <alignment horizontal="center" vertical="center"/>
    </xf>
    <xf numFmtId="0" fontId="112" fillId="23" borderId="83" xfId="0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wrapText="1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2" fillId="23" borderId="12" xfId="0" applyFont="1" applyFill="1" applyBorder="1" applyAlignment="1">
      <alignment horizontal="left" vertical="center" wrapText="1"/>
    </xf>
    <xf numFmtId="166" fontId="111" fillId="17" borderId="12" xfId="0" applyNumberFormat="1" applyFont="1" applyFill="1" applyBorder="1" applyAlignment="1">
      <alignment horizontal="center" vertical="center"/>
    </xf>
    <xf numFmtId="1" fontId="11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left" vertical="center" wrapText="1"/>
    </xf>
    <xf numFmtId="14" fontId="52" fillId="17" borderId="12" xfId="0" applyNumberFormat="1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8" fillId="2" borderId="72" xfId="0" applyFont="1" applyFill="1" applyBorder="1" applyAlignment="1">
      <alignment wrapText="1"/>
    </xf>
    <xf numFmtId="1" fontId="139" fillId="2" borderId="71" xfId="0" applyNumberFormat="1" applyFont="1" applyFill="1" applyBorder="1" applyAlignment="1">
      <alignment horizontal="center" vertical="center"/>
    </xf>
    <xf numFmtId="1" fontId="140" fillId="2" borderId="71" xfId="0" applyNumberFormat="1" applyFont="1" applyFill="1" applyBorder="1" applyAlignment="1">
      <alignment horizontal="center" vertical="center"/>
    </xf>
    <xf numFmtId="9" fontId="14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2" fillId="18" borderId="60" xfId="0" applyFont="1" applyFill="1" applyBorder="1" applyAlignment="1">
      <alignment horizontal="center"/>
    </xf>
    <xf numFmtId="0" fontId="11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2" fillId="19" borderId="12" xfId="0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0" fontId="11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2" fillId="4" borderId="12" xfId="0" applyNumberFormat="1" applyFont="1" applyFill="1" applyBorder="1" applyAlignment="1">
      <alignment horizontal="center"/>
    </xf>
    <xf numFmtId="14" fontId="5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2" fillId="18" borderId="12" xfId="0" applyNumberFormat="1" applyFont="1" applyFill="1" applyBorder="1" applyAlignment="1">
      <alignment horizontal="center"/>
    </xf>
    <xf numFmtId="14" fontId="132" fillId="2" borderId="4" xfId="0" applyNumberFormat="1" applyFont="1" applyFill="1" applyBorder="1" applyAlignment="1">
      <alignment horizontal="center" vertical="center"/>
    </xf>
    <xf numFmtId="14" fontId="50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1" fillId="19" borderId="12" xfId="0" applyFont="1" applyFill="1" applyBorder="1" applyAlignment="1">
      <alignment horizontal="center" vertical="center"/>
    </xf>
    <xf numFmtId="166" fontId="111" fillId="19" borderId="12" xfId="0" applyNumberFormat="1" applyFont="1" applyFill="1" applyBorder="1" applyAlignment="1">
      <alignment horizontal="center" vertical="center"/>
    </xf>
    <xf numFmtId="1" fontId="111" fillId="19" borderId="12" xfId="0" applyNumberFormat="1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7" fillId="24" borderId="12" xfId="0" applyNumberFormat="1" applyFont="1" applyFill="1" applyBorder="1" applyAlignment="1">
      <alignment horizontal="center"/>
    </xf>
    <xf numFmtId="1" fontId="132" fillId="2" borderId="15" xfId="0" applyNumberFormat="1" applyFont="1" applyFill="1" applyBorder="1" applyAlignment="1">
      <alignment horizontal="center" vertical="center"/>
    </xf>
    <xf numFmtId="1" fontId="132" fillId="2" borderId="25" xfId="0" applyNumberFormat="1" applyFont="1" applyFill="1" applyBorder="1" applyAlignment="1">
      <alignment horizontal="center" vertical="center"/>
    </xf>
    <xf numFmtId="0" fontId="132" fillId="2" borderId="5" xfId="0" applyFont="1" applyFill="1" applyBorder="1" applyAlignment="1">
      <alignment vertical="center"/>
    </xf>
    <xf numFmtId="165" fontId="132" fillId="2" borderId="5" xfId="1" applyNumberFormat="1" applyFont="1" applyFill="1" applyBorder="1" applyAlignment="1">
      <alignment horizontal="center" vertical="center"/>
    </xf>
    <xf numFmtId="166" fontId="132" fillId="2" borderId="5" xfId="0" applyNumberFormat="1" applyFont="1" applyFill="1" applyBorder="1" applyAlignment="1">
      <alignment horizontal="center" vertical="center"/>
    </xf>
    <xf numFmtId="9" fontId="132" fillId="2" borderId="5" xfId="2" applyFont="1" applyFill="1" applyBorder="1" applyAlignment="1">
      <alignment horizontal="center" vertical="center"/>
    </xf>
    <xf numFmtId="167" fontId="132" fillId="2" borderId="6" xfId="1" applyNumberFormat="1" applyFont="1" applyFill="1" applyBorder="1" applyAlignment="1">
      <alignment horizontal="center" vertical="center"/>
    </xf>
    <xf numFmtId="0" fontId="132" fillId="2" borderId="6" xfId="0" applyFont="1" applyFill="1" applyBorder="1" applyAlignment="1">
      <alignment horizontal="center" vertical="center"/>
    </xf>
    <xf numFmtId="1" fontId="132" fillId="2" borderId="6" xfId="0" applyNumberFormat="1" applyFont="1" applyFill="1" applyBorder="1" applyAlignment="1">
      <alignment horizontal="center" vertical="center"/>
    </xf>
    <xf numFmtId="1" fontId="132" fillId="2" borderId="5" xfId="0" applyNumberFormat="1" applyFont="1" applyFill="1" applyBorder="1" applyAlignment="1">
      <alignment horizontal="center" vertical="center"/>
    </xf>
    <xf numFmtId="1" fontId="132" fillId="2" borderId="59" xfId="0" applyNumberFormat="1" applyFont="1" applyFill="1" applyBorder="1" applyAlignment="1">
      <alignment horizontal="center" vertical="center"/>
    </xf>
    <xf numFmtId="167" fontId="132" fillId="2" borderId="32" xfId="1" applyNumberFormat="1" applyFont="1" applyFill="1" applyBorder="1" applyAlignment="1">
      <alignment horizontal="center" vertical="center"/>
    </xf>
    <xf numFmtId="0" fontId="132" fillId="2" borderId="32" xfId="0" applyFont="1" applyFill="1" applyBorder="1" applyAlignment="1">
      <alignment horizontal="center" vertical="center"/>
    </xf>
    <xf numFmtId="14" fontId="132" fillId="2" borderId="12" xfId="0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vertical="center"/>
    </xf>
    <xf numFmtId="165" fontId="132" fillId="2" borderId="12" xfId="1" applyNumberFormat="1" applyFont="1" applyFill="1" applyBorder="1" applyAlignment="1">
      <alignment horizontal="center" vertical="center"/>
    </xf>
    <xf numFmtId="166" fontId="132" fillId="2" borderId="12" xfId="0" applyNumberFormat="1" applyFont="1" applyFill="1" applyBorder="1" applyAlignment="1">
      <alignment horizontal="center" vertical="center"/>
    </xf>
    <xf numFmtId="9" fontId="132" fillId="2" borderId="12" xfId="2" applyFont="1" applyFill="1" applyBorder="1" applyAlignment="1">
      <alignment horizontal="center" vertical="center"/>
    </xf>
    <xf numFmtId="167" fontId="132" fillId="2" borderId="12" xfId="1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horizontal="center" vertical="center"/>
    </xf>
    <xf numFmtId="1" fontId="132" fillId="2" borderId="12" xfId="0" applyNumberFormat="1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left" vertical="center" wrapText="1"/>
    </xf>
    <xf numFmtId="0" fontId="4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8" fillId="17" borderId="12" xfId="0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left" vertical="center" wrapText="1"/>
    </xf>
    <xf numFmtId="0" fontId="112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8" fillId="19" borderId="12" xfId="0" applyNumberFormat="1" applyFont="1" applyFill="1" applyBorder="1" applyAlignment="1">
      <alignment horizontal="center" vertical="center" wrapText="1"/>
    </xf>
    <xf numFmtId="173" fontId="117" fillId="0" borderId="0" xfId="0" applyNumberFormat="1" applyFont="1" applyAlignment="1">
      <alignment horizontal="center"/>
    </xf>
    <xf numFmtId="173" fontId="117" fillId="0" borderId="49" xfId="0" applyNumberFormat="1" applyFont="1" applyBorder="1" applyAlignment="1">
      <alignment horizontal="center"/>
    </xf>
    <xf numFmtId="174" fontId="117" fillId="0" borderId="47" xfId="0" applyNumberFormat="1" applyFont="1" applyBorder="1" applyAlignment="1">
      <alignment horizontal="center"/>
    </xf>
    <xf numFmtId="176" fontId="117" fillId="0" borderId="47" xfId="0" applyNumberFormat="1" applyFont="1" applyBorder="1" applyAlignment="1">
      <alignment horizontal="center"/>
    </xf>
    <xf numFmtId="1" fontId="117" fillId="21" borderId="28" xfId="0" applyNumberFormat="1" applyFont="1" applyFill="1" applyBorder="1" applyAlignment="1">
      <alignment horizontal="center"/>
    </xf>
    <xf numFmtId="2" fontId="117" fillId="21" borderId="28" xfId="0" applyNumberFormat="1" applyFont="1" applyFill="1" applyBorder="1" applyAlignment="1">
      <alignment horizontal="center"/>
    </xf>
    <xf numFmtId="176" fontId="117" fillId="21" borderId="28" xfId="0" applyNumberFormat="1" applyFont="1" applyFill="1" applyBorder="1" applyAlignment="1">
      <alignment horizontal="center"/>
    </xf>
    <xf numFmtId="9" fontId="117" fillId="21" borderId="28" xfId="0" applyNumberFormat="1" applyFont="1" applyFill="1" applyBorder="1" applyAlignment="1">
      <alignment horizontal="center"/>
    </xf>
    <xf numFmtId="0" fontId="117" fillId="21" borderId="28" xfId="0" applyFont="1" applyFill="1" applyBorder="1" applyAlignment="1">
      <alignment horizontal="center"/>
    </xf>
    <xf numFmtId="176" fontId="117" fillId="0" borderId="12" xfId="0" applyNumberFormat="1" applyFont="1" applyBorder="1" applyAlignment="1">
      <alignment horizontal="center"/>
    </xf>
    <xf numFmtId="9" fontId="117" fillId="22" borderId="48" xfId="2" applyFont="1" applyFill="1" applyBorder="1" applyAlignment="1">
      <alignment horizontal="center" vertical="center"/>
    </xf>
    <xf numFmtId="0" fontId="117" fillId="0" borderId="49" xfId="0" applyFont="1" applyBorder="1"/>
    <xf numFmtId="0" fontId="117" fillId="24" borderId="7" xfId="0" applyFont="1" applyFill="1" applyBorder="1"/>
    <xf numFmtId="0" fontId="117" fillId="0" borderId="7" xfId="0" applyFont="1" applyBorder="1"/>
    <xf numFmtId="0" fontId="117" fillId="0" borderId="30" xfId="0" applyFont="1" applyBorder="1"/>
    <xf numFmtId="0" fontId="117" fillId="24" borderId="8" xfId="0" applyFont="1" applyFill="1" applyBorder="1" applyAlignment="1">
      <alignment horizontal="center"/>
    </xf>
    <xf numFmtId="0" fontId="117" fillId="0" borderId="8" xfId="0" applyFont="1" applyBorder="1" applyAlignment="1">
      <alignment horizontal="center"/>
    </xf>
    <xf numFmtId="0" fontId="117" fillId="0" borderId="31" xfId="0" applyFont="1" applyBorder="1" applyAlignment="1">
      <alignment horizontal="center"/>
    </xf>
    <xf numFmtId="14" fontId="47" fillId="17" borderId="12" xfId="0" applyNumberFormat="1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7" fillId="4" borderId="28" xfId="0" applyNumberFormat="1" applyFont="1" applyFill="1" applyBorder="1" applyAlignment="1">
      <alignment horizontal="center" vertical="center"/>
    </xf>
    <xf numFmtId="0" fontId="132" fillId="2" borderId="22" xfId="0" applyFont="1" applyFill="1" applyBorder="1" applyAlignment="1">
      <alignment horizontal="center" vertical="center"/>
    </xf>
    <xf numFmtId="1" fontId="132" fillId="2" borderId="21" xfId="0" applyNumberFormat="1" applyFont="1" applyFill="1" applyBorder="1" applyAlignment="1">
      <alignment horizontal="center" vertical="center"/>
    </xf>
    <xf numFmtId="1" fontId="132" fillId="2" borderId="61" xfId="0" applyNumberFormat="1" applyFont="1" applyFill="1" applyBorder="1" applyAlignment="1">
      <alignment horizontal="center" vertical="center"/>
    </xf>
    <xf numFmtId="1" fontId="132" fillId="2" borderId="32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65" fontId="132" fillId="2" borderId="66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14" fontId="86" fillId="18" borderId="12" xfId="0" applyNumberFormat="1" applyFont="1" applyFill="1" applyBorder="1"/>
    <xf numFmtId="0" fontId="45" fillId="17" borderId="12" xfId="0" applyFont="1" applyFill="1" applyBorder="1" applyAlignment="1">
      <alignment horizontal="left" vertical="center" wrapText="1"/>
    </xf>
    <xf numFmtId="0" fontId="44" fillId="2" borderId="7" xfId="0" applyFont="1" applyFill="1" applyBorder="1" applyAlignment="1">
      <alignment vertical="center"/>
    </xf>
    <xf numFmtId="14" fontId="4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4" fillId="17" borderId="12" xfId="0" applyFont="1" applyFill="1" applyBorder="1" applyAlignment="1">
      <alignment horizontal="center" vertical="center"/>
    </xf>
    <xf numFmtId="166" fontId="44" fillId="17" borderId="12" xfId="0" applyNumberFormat="1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14" fontId="42" fillId="17" borderId="12" xfId="0" applyNumberFormat="1" applyFont="1" applyFill="1" applyBorder="1" applyAlignment="1">
      <alignment horizontal="center" vertical="center"/>
    </xf>
    <xf numFmtId="174" fontId="135" fillId="2" borderId="12" xfId="0" applyNumberFormat="1" applyFont="1" applyFill="1" applyBorder="1" applyAlignment="1">
      <alignment horizontal="center"/>
    </xf>
    <xf numFmtId="0" fontId="42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1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166" fontId="40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14" fontId="40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0" fontId="39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9" fillId="19" borderId="12" xfId="0" applyFont="1" applyFill="1" applyBorder="1" applyAlignment="1">
      <alignment horizontal="center" vertical="center"/>
    </xf>
    <xf numFmtId="166" fontId="39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8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8" fillId="19" borderId="12" xfId="0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2" borderId="7" xfId="0" applyFont="1" applyFill="1" applyBorder="1" applyAlignment="1">
      <alignment vertical="center"/>
    </xf>
    <xf numFmtId="176" fontId="0" fillId="0" borderId="0" xfId="0" applyNumberFormat="1"/>
    <xf numFmtId="14" fontId="36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2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2" fillId="18" borderId="20" xfId="1" applyFont="1" applyFill="1" applyBorder="1" applyAlignment="1">
      <alignment horizontal="center"/>
    </xf>
    <xf numFmtId="43" fontId="112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2" fillId="19" borderId="12" xfId="0" applyFont="1" applyFill="1" applyBorder="1"/>
    <xf numFmtId="1" fontId="112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left" vertical="center"/>
    </xf>
    <xf numFmtId="14" fontId="35" fillId="17" borderId="12" xfId="0" applyNumberFormat="1" applyFont="1" applyFill="1" applyBorder="1" applyAlignment="1">
      <alignment horizontal="center" vertical="center"/>
    </xf>
    <xf numFmtId="14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0" fontId="34" fillId="17" borderId="12" xfId="0" applyFon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33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2" fillId="19" borderId="12" xfId="0" applyNumberFormat="1" applyFont="1" applyFill="1" applyBorder="1" applyAlignment="1">
      <alignment horizontal="center" vertical="center"/>
    </xf>
    <xf numFmtId="0" fontId="111" fillId="2" borderId="0" xfId="0" applyFont="1" applyFill="1" applyAlignment="1">
      <alignment vertical="center"/>
    </xf>
    <xf numFmtId="0" fontId="127" fillId="4" borderId="12" xfId="0" applyFont="1" applyFill="1" applyBorder="1"/>
    <xf numFmtId="165" fontId="132" fillId="2" borderId="52" xfId="0" applyNumberFormat="1" applyFont="1" applyFill="1" applyBorder="1" applyAlignment="1">
      <alignment horizontal="center" vertical="center"/>
    </xf>
    <xf numFmtId="0" fontId="112" fillId="19" borderId="7" xfId="0" applyFont="1" applyFill="1" applyBorder="1" applyAlignment="1">
      <alignment horizontal="center"/>
    </xf>
    <xf numFmtId="0" fontId="11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2" fillId="2" borderId="28" xfId="0" applyFont="1" applyFill="1" applyBorder="1"/>
    <xf numFmtId="165" fontId="127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0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9" fillId="19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8" fillId="17" borderId="12" xfId="0" applyFont="1" applyFill="1" applyBorder="1" applyAlignment="1">
      <alignment horizontal="left" vertical="center"/>
    </xf>
    <xf numFmtId="0" fontId="28" fillId="17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166" fontId="111" fillId="28" borderId="12" xfId="0" applyNumberFormat="1" applyFont="1" applyFill="1" applyBorder="1" applyAlignment="1">
      <alignment horizontal="center" vertical="center"/>
    </xf>
    <xf numFmtId="1" fontId="111" fillId="28" borderId="12" xfId="0" applyNumberFormat="1" applyFont="1" applyFill="1" applyBorder="1" applyAlignment="1">
      <alignment horizontal="center" vertical="center"/>
    </xf>
    <xf numFmtId="0" fontId="111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left" vertical="center"/>
    </xf>
    <xf numFmtId="166" fontId="27" fillId="28" borderId="12" xfId="0" applyNumberFormat="1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4" fillId="23" borderId="12" xfId="0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horizontal="center" vertical="center"/>
    </xf>
    <xf numFmtId="0" fontId="134" fillId="2" borderId="0" xfId="0" applyFont="1" applyFill="1" applyAlignment="1">
      <alignment horizontal="center" vertical="center"/>
    </xf>
    <xf numFmtId="0" fontId="134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2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2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112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0" fontId="24" fillId="2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14" fontId="111" fillId="26" borderId="12" xfId="0" applyNumberFormat="1" applyFont="1" applyFill="1" applyBorder="1" applyAlignment="1">
      <alignment horizontal="center" vertical="center"/>
    </xf>
    <xf numFmtId="0" fontId="111" fillId="26" borderId="12" xfId="0" applyFont="1" applyFill="1" applyBorder="1" applyAlignment="1">
      <alignment horizontal="center" vertical="center"/>
    </xf>
    <xf numFmtId="166" fontId="111" fillId="26" borderId="12" xfId="0" applyNumberFormat="1" applyFont="1" applyFill="1" applyBorder="1" applyAlignment="1">
      <alignment horizontal="center" vertical="center"/>
    </xf>
    <xf numFmtId="1" fontId="111" fillId="26" borderId="12" xfId="0" applyNumberFormat="1" applyFont="1" applyFill="1" applyBorder="1" applyAlignment="1">
      <alignment horizontal="center" vertical="center"/>
    </xf>
    <xf numFmtId="0" fontId="26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24" fillId="26" borderId="12" xfId="0" applyFont="1" applyFill="1" applyBorder="1" applyAlignment="1">
      <alignment horizontal="left" vertical="center" wrapText="1"/>
    </xf>
    <xf numFmtId="0" fontId="24" fillId="19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1" fillId="26" borderId="12" xfId="0" applyFont="1" applyFill="1" applyBorder="1" applyAlignment="1">
      <alignment horizontal="left" vertical="center"/>
    </xf>
    <xf numFmtId="0" fontId="20" fillId="26" borderId="12" xfId="0" applyFont="1" applyFill="1" applyBorder="1" applyAlignment="1">
      <alignment horizontal="left" vertical="center" wrapText="1"/>
    </xf>
    <xf numFmtId="0" fontId="112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9" fillId="26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8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7" fillId="0" borderId="28" xfId="0" applyNumberFormat="1" applyFont="1" applyBorder="1" applyAlignment="1">
      <alignment horizontal="center"/>
    </xf>
    <xf numFmtId="1" fontId="117" fillId="0" borderId="21" xfId="0" applyNumberFormat="1" applyFont="1" applyBorder="1" applyAlignment="1">
      <alignment horizontal="center"/>
    </xf>
    <xf numFmtId="174" fontId="117" fillId="0" borderId="28" xfId="0" applyNumberFormat="1" applyFont="1" applyBorder="1" applyAlignment="1">
      <alignment horizontal="center"/>
    </xf>
    <xf numFmtId="0" fontId="117" fillId="0" borderId="28" xfId="0" applyFont="1" applyBorder="1"/>
    <xf numFmtId="176" fontId="117" fillId="0" borderId="28" xfId="0" applyNumberFormat="1" applyFont="1" applyBorder="1" applyAlignment="1">
      <alignment horizontal="center"/>
    </xf>
    <xf numFmtId="9" fontId="117" fillId="0" borderId="28" xfId="0" applyNumberFormat="1" applyFont="1" applyBorder="1" applyAlignment="1">
      <alignment horizontal="center"/>
    </xf>
    <xf numFmtId="9" fontId="117" fillId="0" borderId="0" xfId="0" applyNumberFormat="1" applyFont="1" applyAlignment="1">
      <alignment horizontal="center"/>
    </xf>
    <xf numFmtId="9" fontId="117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7" fillId="17" borderId="12" xfId="0" applyFont="1" applyFill="1" applyBorder="1" applyAlignment="1">
      <alignment horizontal="left" vertical="center"/>
    </xf>
    <xf numFmtId="0" fontId="0" fillId="26" borderId="0" xfId="0" applyFill="1"/>
    <xf numFmtId="0" fontId="16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5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4" fillId="26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112" fillId="4" borderId="20" xfId="0" applyFont="1" applyFill="1" applyBorder="1"/>
    <xf numFmtId="0" fontId="112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2" fillId="4" borderId="52" xfId="0" applyFont="1" applyFill="1" applyBorder="1" applyAlignment="1">
      <alignment horizontal="center"/>
    </xf>
    <xf numFmtId="0" fontId="0" fillId="2" borderId="86" xfId="0" applyFill="1" applyBorder="1"/>
    <xf numFmtId="0" fontId="112" fillId="18" borderId="15" xfId="0" applyFont="1" applyFill="1" applyBorder="1" applyAlignment="1">
      <alignment horizontal="center"/>
    </xf>
    <xf numFmtId="176" fontId="112" fillId="18" borderId="15" xfId="0" applyNumberFormat="1" applyFont="1" applyFill="1" applyBorder="1" applyAlignment="1">
      <alignment horizontal="center"/>
    </xf>
    <xf numFmtId="176" fontId="112" fillId="18" borderId="62" xfId="0" applyNumberFormat="1" applyFont="1" applyFill="1" applyBorder="1" applyAlignment="1">
      <alignment horizontal="center"/>
    </xf>
    <xf numFmtId="0" fontId="12" fillId="17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5" fillId="17" borderId="20" xfId="0" applyFont="1" applyFill="1" applyBorder="1" applyAlignment="1">
      <alignment vertical="center"/>
    </xf>
    <xf numFmtId="0" fontId="145" fillId="17" borderId="21" xfId="0" applyFont="1" applyFill="1" applyBorder="1" applyAlignment="1">
      <alignment vertical="center"/>
    </xf>
    <xf numFmtId="0" fontId="11" fillId="17" borderId="12" xfId="0" applyFont="1" applyFill="1" applyBorder="1" applyAlignment="1">
      <alignment horizontal="left" vertical="center"/>
    </xf>
    <xf numFmtId="0" fontId="127" fillId="18" borderId="32" xfId="0" applyFont="1" applyFill="1" applyBorder="1"/>
    <xf numFmtId="0" fontId="127" fillId="18" borderId="53" xfId="0" applyFont="1" applyFill="1" applyBorder="1"/>
    <xf numFmtId="0" fontId="111" fillId="26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0" fillId="17" borderId="12" xfId="0" applyFont="1" applyFill="1" applyBorder="1" applyAlignment="1">
      <alignment horizontal="left" vertical="center"/>
    </xf>
    <xf numFmtId="0" fontId="146" fillId="2" borderId="19" xfId="0" applyFont="1" applyFill="1" applyBorder="1" applyAlignment="1">
      <alignment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0" fontId="146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2" fillId="2" borderId="22" xfId="0" applyNumberFormat="1" applyFont="1" applyFill="1" applyBorder="1" applyAlignment="1">
      <alignment vertical="center"/>
    </xf>
    <xf numFmtId="14" fontId="132" fillId="2" borderId="19" xfId="0" applyNumberFormat="1" applyFont="1" applyFill="1" applyBorder="1" applyAlignment="1">
      <alignment vertical="center"/>
    </xf>
    <xf numFmtId="14" fontId="132" fillId="2" borderId="32" xfId="0" applyNumberFormat="1" applyFont="1" applyFill="1" applyBorder="1" applyAlignment="1">
      <alignment vertical="center"/>
    </xf>
    <xf numFmtId="14" fontId="132" fillId="2" borderId="33" xfId="0" applyNumberFormat="1" applyFont="1" applyFill="1" applyBorder="1" applyAlignment="1">
      <alignment vertical="center"/>
    </xf>
    <xf numFmtId="165" fontId="133" fillId="2" borderId="0" xfId="1" applyNumberFormat="1" applyFont="1" applyFill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4" fillId="26" borderId="12" xfId="0" applyFont="1" applyFill="1" applyBorder="1" applyAlignment="1">
      <alignment horizontal="left" vertical="center"/>
    </xf>
    <xf numFmtId="14" fontId="111" fillId="17" borderId="7" xfId="0" applyNumberFormat="1" applyFont="1" applyFill="1" applyBorder="1" applyAlignment="1">
      <alignment horizontal="center" vertical="center"/>
    </xf>
    <xf numFmtId="14" fontId="111" fillId="17" borderId="8" xfId="0" applyNumberFormat="1" applyFont="1" applyFill="1" applyBorder="1" applyAlignment="1">
      <alignment horizontal="center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6" fontId="3" fillId="26" borderId="12" xfId="0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174" fontId="112" fillId="26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43" fontId="0" fillId="17" borderId="12" xfId="0" applyNumberFormat="1" applyFill="1" applyBorder="1" applyAlignment="1">
      <alignment horizontal="center" vertical="center"/>
    </xf>
    <xf numFmtId="0" fontId="153" fillId="2" borderId="0" xfId="0" applyFont="1" applyFill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vertical="center"/>
    </xf>
    <xf numFmtId="0" fontId="112" fillId="0" borderId="12" xfId="0" applyFont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vertical="center"/>
    </xf>
    <xf numFmtId="0" fontId="116" fillId="0" borderId="12" xfId="0" applyFont="1" applyBorder="1" applyAlignment="1">
      <alignment horizontal="center" vertical="center"/>
    </xf>
    <xf numFmtId="14" fontId="112" fillId="10" borderId="12" xfId="0" applyNumberFormat="1" applyFont="1" applyFill="1" applyBorder="1" applyAlignment="1">
      <alignment horizontal="center" vertical="center"/>
    </xf>
    <xf numFmtId="0" fontId="112" fillId="10" borderId="0" xfId="0" applyFont="1" applyFill="1"/>
    <xf numFmtId="0" fontId="0" fillId="26" borderId="7" xfId="0" applyFill="1" applyBorder="1"/>
    <xf numFmtId="0" fontId="0" fillId="17" borderId="53" xfId="0" applyFill="1" applyBorder="1" applyAlignment="1">
      <alignment horizontal="center"/>
    </xf>
    <xf numFmtId="0" fontId="112" fillId="18" borderId="20" xfId="0" applyFont="1" applyFill="1" applyBorder="1" applyAlignment="1">
      <alignment horizontal="center" wrapText="1"/>
    </xf>
    <xf numFmtId="0" fontId="112" fillId="18" borderId="28" xfId="0" applyFont="1" applyFill="1" applyBorder="1" applyAlignment="1">
      <alignment horizontal="center" wrapText="1"/>
    </xf>
    <xf numFmtId="0" fontId="112" fillId="18" borderId="7" xfId="0" applyFont="1" applyFill="1" applyBorder="1" applyAlignment="1">
      <alignment horizontal="center"/>
    </xf>
    <xf numFmtId="0" fontId="112" fillId="18" borderId="29" xfId="0" applyFont="1" applyFill="1" applyBorder="1" applyAlignment="1">
      <alignment horizontal="center"/>
    </xf>
    <xf numFmtId="0" fontId="112" fillId="18" borderId="8" xfId="0" applyFont="1" applyFill="1" applyBorder="1" applyAlignment="1">
      <alignment horizontal="center"/>
    </xf>
    <xf numFmtId="0" fontId="112" fillId="18" borderId="12" xfId="0" applyFont="1" applyFill="1" applyBorder="1" applyAlignment="1">
      <alignment horizontal="center"/>
    </xf>
    <xf numFmtId="0" fontId="112" fillId="18" borderId="12" xfId="0" applyFont="1" applyFill="1" applyBorder="1" applyAlignment="1">
      <alignment horizontal="center" vertical="center"/>
    </xf>
    <xf numFmtId="0" fontId="112" fillId="4" borderId="10" xfId="0" applyFont="1" applyFill="1" applyBorder="1" applyAlignment="1">
      <alignment horizontal="center"/>
    </xf>
    <xf numFmtId="0" fontId="112" fillId="4" borderId="23" xfId="0" applyFont="1" applyFill="1" applyBorder="1" applyAlignment="1">
      <alignment horizontal="center"/>
    </xf>
    <xf numFmtId="0" fontId="112" fillId="4" borderId="5" xfId="0" applyFont="1" applyFill="1" applyBorder="1" applyAlignment="1">
      <alignment horizontal="center" vertical="center"/>
    </xf>
    <xf numFmtId="0" fontId="112" fillId="4" borderId="21" xfId="0" applyFont="1" applyFill="1" applyBorder="1" applyAlignment="1">
      <alignment horizontal="center" vertical="center"/>
    </xf>
    <xf numFmtId="17" fontId="142" fillId="2" borderId="88" xfId="0" applyNumberFormat="1" applyFont="1" applyFill="1" applyBorder="1" applyAlignment="1">
      <alignment horizontal="center" vertical="center" textRotation="135"/>
    </xf>
    <xf numFmtId="17" fontId="142" fillId="2" borderId="64" xfId="0" applyNumberFormat="1" applyFont="1" applyFill="1" applyBorder="1" applyAlignment="1">
      <alignment horizontal="center" vertical="center" textRotation="135"/>
    </xf>
    <xf numFmtId="0" fontId="112" fillId="18" borderId="20" xfId="0" applyFont="1" applyFill="1" applyBorder="1" applyAlignment="1">
      <alignment horizontal="center" vertical="center" wrapText="1"/>
    </xf>
    <xf numFmtId="0" fontId="112" fillId="18" borderId="21" xfId="0" applyFont="1" applyFill="1" applyBorder="1" applyAlignment="1">
      <alignment horizontal="center" vertical="center" wrapText="1"/>
    </xf>
    <xf numFmtId="0" fontId="112" fillId="18" borderId="28" xfId="0" applyFont="1" applyFill="1" applyBorder="1" applyAlignment="1">
      <alignment horizontal="center" vertical="center" wrapText="1"/>
    </xf>
    <xf numFmtId="0" fontId="142" fillId="2" borderId="57" xfId="0" applyFont="1" applyFill="1" applyBorder="1" applyAlignment="1">
      <alignment horizontal="center" vertical="center" textRotation="135"/>
    </xf>
    <xf numFmtId="0" fontId="142" fillId="2" borderId="60" xfId="0" applyFont="1" applyFill="1" applyBorder="1" applyAlignment="1">
      <alignment horizontal="center" vertical="center" textRotation="135"/>
    </xf>
    <xf numFmtId="0" fontId="142" fillId="2" borderId="24" xfId="0" applyFont="1" applyFill="1" applyBorder="1" applyAlignment="1">
      <alignment horizontal="center" vertical="center" textRotation="135"/>
    </xf>
    <xf numFmtId="1" fontId="142" fillId="4" borderId="88" xfId="0" applyNumberFormat="1" applyFont="1" applyFill="1" applyBorder="1" applyAlignment="1">
      <alignment horizontal="center"/>
    </xf>
    <xf numFmtId="1" fontId="142" fillId="4" borderId="64" xfId="0" applyNumberFormat="1" applyFont="1" applyFill="1" applyBorder="1" applyAlignment="1">
      <alignment horizontal="center"/>
    </xf>
    <xf numFmtId="0" fontId="131" fillId="4" borderId="36" xfId="0" applyFont="1" applyFill="1" applyBorder="1" applyAlignment="1">
      <alignment horizontal="center"/>
    </xf>
    <xf numFmtId="0" fontId="131" fillId="4" borderId="55" xfId="0" applyFont="1" applyFill="1" applyBorder="1" applyAlignment="1">
      <alignment horizontal="center"/>
    </xf>
    <xf numFmtId="0" fontId="131" fillId="4" borderId="56" xfId="0" applyFont="1" applyFill="1" applyBorder="1" applyAlignment="1">
      <alignment horizontal="center"/>
    </xf>
    <xf numFmtId="0" fontId="112" fillId="18" borderId="12" xfId="0" applyFont="1" applyFill="1" applyBorder="1" applyAlignment="1">
      <alignment horizontal="center" vertical="center" wrapText="1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17" fontId="131" fillId="4" borderId="36" xfId="0" applyNumberFormat="1" applyFont="1" applyFill="1" applyBorder="1" applyAlignment="1">
      <alignment horizontal="center"/>
    </xf>
    <xf numFmtId="17" fontId="131" fillId="4" borderId="55" xfId="0" applyNumberFormat="1" applyFont="1" applyFill="1" applyBorder="1" applyAlignment="1">
      <alignment horizontal="center"/>
    </xf>
    <xf numFmtId="17" fontId="131" fillId="4" borderId="56" xfId="0" applyNumberFormat="1" applyFont="1" applyFill="1" applyBorder="1" applyAlignment="1">
      <alignment horizontal="center"/>
    </xf>
    <xf numFmtId="0" fontId="112" fillId="18" borderId="30" xfId="0" applyFont="1" applyFill="1" applyBorder="1" applyAlignment="1">
      <alignment horizontal="center" vertical="center"/>
    </xf>
    <xf numFmtId="0" fontId="112" fillId="18" borderId="34" xfId="0" applyFont="1" applyFill="1" applyBorder="1" applyAlignment="1">
      <alignment horizontal="center" vertical="center"/>
    </xf>
    <xf numFmtId="0" fontId="112" fillId="18" borderId="31" xfId="0" applyFont="1" applyFill="1" applyBorder="1" applyAlignment="1">
      <alignment horizontal="center" vertical="center"/>
    </xf>
    <xf numFmtId="0" fontId="112" fillId="18" borderId="32" xfId="0" applyFont="1" applyFill="1" applyBorder="1" applyAlignment="1">
      <alignment horizontal="center" vertical="center"/>
    </xf>
    <xf numFmtId="0" fontId="112" fillId="18" borderId="53" xfId="0" applyFont="1" applyFill="1" applyBorder="1" applyAlignment="1">
      <alignment horizontal="center" vertical="center"/>
    </xf>
    <xf numFmtId="0" fontId="112" fillId="18" borderId="33" xfId="0" applyFont="1" applyFill="1" applyBorder="1" applyAlignment="1">
      <alignment horizontal="center" vertical="center"/>
    </xf>
    <xf numFmtId="43" fontId="112" fillId="18" borderId="20" xfId="1" applyFont="1" applyFill="1" applyBorder="1" applyAlignment="1">
      <alignment horizontal="center" vertical="center"/>
    </xf>
    <xf numFmtId="43" fontId="112" fillId="18" borderId="21" xfId="1" applyFont="1" applyFill="1" applyBorder="1" applyAlignment="1">
      <alignment horizontal="center" vertical="center"/>
    </xf>
    <xf numFmtId="43" fontId="112" fillId="18" borderId="28" xfId="1" applyFont="1" applyFill="1" applyBorder="1" applyAlignment="1">
      <alignment horizontal="center" vertical="center"/>
    </xf>
    <xf numFmtId="0" fontId="112" fillId="20" borderId="12" xfId="0" applyFont="1" applyFill="1" applyBorder="1" applyAlignment="1">
      <alignment horizontal="center"/>
    </xf>
    <xf numFmtId="0" fontId="112" fillId="19" borderId="7" xfId="0" applyFont="1" applyFill="1" applyBorder="1" applyAlignment="1">
      <alignment horizontal="center"/>
    </xf>
    <xf numFmtId="0" fontId="112" fillId="19" borderId="29" xfId="0" applyFont="1" applyFill="1" applyBorder="1" applyAlignment="1">
      <alignment horizontal="center"/>
    </xf>
    <xf numFmtId="0" fontId="112" fillId="19" borderId="8" xfId="0" applyFont="1" applyFill="1" applyBorder="1" applyAlignment="1">
      <alignment horizontal="center"/>
    </xf>
    <xf numFmtId="178" fontId="112" fillId="18" borderId="7" xfId="0" applyNumberFormat="1" applyFont="1" applyFill="1" applyBorder="1" applyAlignment="1">
      <alignment horizontal="center"/>
    </xf>
    <xf numFmtId="178" fontId="112" fillId="18" borderId="29" xfId="0" applyNumberFormat="1" applyFont="1" applyFill="1" applyBorder="1" applyAlignment="1">
      <alignment horizontal="center"/>
    </xf>
    <xf numFmtId="178" fontId="112" fillId="18" borderId="8" xfId="0" applyNumberFormat="1" applyFont="1" applyFill="1" applyBorder="1" applyAlignment="1">
      <alignment horizontal="center"/>
    </xf>
    <xf numFmtId="0" fontId="112" fillId="4" borderId="12" xfId="0" applyFont="1" applyFill="1" applyBorder="1" applyAlignment="1">
      <alignment horizontal="center"/>
    </xf>
    <xf numFmtId="0" fontId="119" fillId="3" borderId="41" xfId="0" applyFont="1" applyFill="1" applyBorder="1" applyAlignment="1">
      <alignment horizontal="center" vertical="center" wrapText="1"/>
    </xf>
    <xf numFmtId="0" fontId="118" fillId="3" borderId="42" xfId="0" applyFont="1" applyFill="1" applyBorder="1" applyAlignment="1">
      <alignment vertical="center"/>
    </xf>
    <xf numFmtId="0" fontId="118" fillId="3" borderId="43" xfId="0" applyFont="1" applyFill="1" applyBorder="1" applyAlignment="1">
      <alignment vertical="center"/>
    </xf>
    <xf numFmtId="0" fontId="124" fillId="15" borderId="51" xfId="0" applyFont="1" applyFill="1" applyBorder="1" applyAlignment="1">
      <alignment horizontal="center"/>
    </xf>
    <xf numFmtId="0" fontId="125" fillId="15" borderId="0" xfId="0" applyFont="1" applyFill="1" applyAlignment="1">
      <alignment horizontal="center"/>
    </xf>
    <xf numFmtId="0" fontId="129" fillId="3" borderId="42" xfId="0" applyFont="1" applyFill="1" applyBorder="1" applyAlignment="1">
      <alignment horizontal="center" vertical="center"/>
    </xf>
    <xf numFmtId="0" fontId="129" fillId="3" borderId="43" xfId="0" applyFont="1" applyFill="1" applyBorder="1" applyAlignment="1">
      <alignment horizontal="center" vertical="center"/>
    </xf>
    <xf numFmtId="0" fontId="119" fillId="3" borderId="42" xfId="0" applyFont="1" applyFill="1" applyBorder="1" applyAlignment="1">
      <alignment horizontal="center" vertical="center" wrapText="1"/>
    </xf>
    <xf numFmtId="0" fontId="119" fillId="3" borderId="43" xfId="0" applyFont="1" applyFill="1" applyBorder="1" applyAlignment="1">
      <alignment horizontal="center" vertical="center" wrapText="1"/>
    </xf>
    <xf numFmtId="0" fontId="119" fillId="3" borderId="40" xfId="0" applyFont="1" applyFill="1" applyBorder="1" applyAlignment="1">
      <alignment horizontal="center" vertical="center" wrapText="1"/>
    </xf>
    <xf numFmtId="0" fontId="118" fillId="3" borderId="44" xfId="0" applyFont="1" applyFill="1" applyBorder="1" applyAlignment="1">
      <alignment vertical="center"/>
    </xf>
    <xf numFmtId="1" fontId="119" fillId="3" borderId="41" xfId="0" applyNumberFormat="1" applyFont="1" applyFill="1" applyBorder="1" applyAlignment="1">
      <alignment horizontal="center" vertical="center" wrapText="1"/>
    </xf>
    <xf numFmtId="1" fontId="119" fillId="3" borderId="40" xfId="0" applyNumberFormat="1" applyFont="1" applyFill="1" applyBorder="1" applyAlignment="1">
      <alignment horizontal="center" vertical="center" wrapText="1"/>
    </xf>
    <xf numFmtId="0" fontId="118" fillId="3" borderId="46" xfId="0" applyFont="1" applyFill="1" applyBorder="1" applyAlignment="1">
      <alignment vertical="center"/>
    </xf>
    <xf numFmtId="1" fontId="119" fillId="3" borderId="44" xfId="0" applyNumberFormat="1" applyFont="1" applyFill="1" applyBorder="1" applyAlignment="1">
      <alignment horizontal="center" vertical="center" wrapText="1"/>
    </xf>
    <xf numFmtId="177" fontId="112" fillId="4" borderId="12" xfId="0" applyNumberFormat="1" applyFont="1" applyFill="1" applyBorder="1" applyAlignment="1">
      <alignment horizontal="center"/>
    </xf>
    <xf numFmtId="0" fontId="112" fillId="19" borderId="57" xfId="0" applyFont="1" applyFill="1" applyBorder="1" applyAlignment="1">
      <alignment horizontal="center"/>
    </xf>
    <xf numFmtId="0" fontId="112" fillId="19" borderId="10" xfId="0" applyFont="1" applyFill="1" applyBorder="1" applyAlignment="1">
      <alignment horizontal="center"/>
    </xf>
    <xf numFmtId="177" fontId="112" fillId="19" borderId="10" xfId="0" applyNumberFormat="1" applyFont="1" applyFill="1" applyBorder="1" applyAlignment="1">
      <alignment horizontal="center"/>
    </xf>
    <xf numFmtId="0" fontId="112" fillId="19" borderId="23" xfId="0" applyFont="1" applyFill="1" applyBorder="1" applyAlignment="1">
      <alignment horizontal="center"/>
    </xf>
    <xf numFmtId="0" fontId="127" fillId="18" borderId="0" xfId="0" applyFont="1" applyFill="1" applyAlignment="1">
      <alignment horizontal="center"/>
    </xf>
    <xf numFmtId="0" fontId="112" fillId="3" borderId="7" xfId="0" applyFont="1" applyFill="1" applyBorder="1" applyAlignment="1">
      <alignment horizontal="center"/>
    </xf>
    <xf numFmtId="0" fontId="112" fillId="3" borderId="8" xfId="0" applyFont="1" applyFill="1" applyBorder="1" applyAlignment="1">
      <alignment horizontal="center"/>
    </xf>
    <xf numFmtId="0" fontId="112" fillId="3" borderId="29" xfId="0" applyFont="1" applyFill="1" applyBorder="1" applyAlignment="1">
      <alignment horizontal="center"/>
    </xf>
    <xf numFmtId="0" fontId="112" fillId="3" borderId="53" xfId="0" applyFont="1" applyFill="1" applyBorder="1" applyAlignment="1">
      <alignment horizontal="center"/>
    </xf>
    <xf numFmtId="0" fontId="112" fillId="3" borderId="33" xfId="0" applyFont="1" applyFill="1" applyBorder="1" applyAlignment="1">
      <alignment horizont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4" fontId="132" fillId="2" borderId="30" xfId="0" applyNumberFormat="1" applyFont="1" applyFill="1" applyBorder="1" applyAlignment="1">
      <alignment horizontal="center" vertical="center"/>
    </xf>
    <xf numFmtId="14" fontId="132" fillId="2" borderId="31" xfId="0" applyNumberFormat="1" applyFont="1" applyFill="1" applyBorder="1" applyAlignment="1">
      <alignment horizontal="center" vertical="center"/>
    </xf>
    <xf numFmtId="14" fontId="132" fillId="2" borderId="22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14" fontId="132" fillId="2" borderId="3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4" fontId="132" fillId="2" borderId="1" xfId="0" applyNumberFormat="1" applyFont="1" applyFill="1" applyBorder="1" applyAlignment="1">
      <alignment horizontal="center" vertical="center"/>
    </xf>
    <xf numFmtId="14" fontId="132" fillId="2" borderId="4" xfId="0" applyNumberFormat="1" applyFont="1" applyFill="1" applyBorder="1" applyAlignment="1">
      <alignment horizontal="center" vertical="center"/>
    </xf>
    <xf numFmtId="14" fontId="132" fillId="2" borderId="13" xfId="0" applyNumberFormat="1" applyFont="1" applyFill="1" applyBorder="1" applyAlignment="1">
      <alignment horizontal="center" vertical="center"/>
    </xf>
    <xf numFmtId="14" fontId="132" fillId="2" borderId="14" xfId="0" applyNumberFormat="1" applyFont="1" applyFill="1" applyBorder="1" applyAlignment="1">
      <alignment horizontal="center" vertical="center"/>
    </xf>
    <xf numFmtId="14" fontId="132" fillId="2" borderId="12" xfId="0" applyNumberFormat="1" applyFont="1" applyFill="1" applyBorder="1" applyAlignment="1">
      <alignment horizontal="center" vertical="center"/>
    </xf>
    <xf numFmtId="165" fontId="132" fillId="2" borderId="5" xfId="0" applyNumberFormat="1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63" xfId="0" applyNumberFormat="1" applyFont="1" applyFill="1" applyBorder="1" applyAlignment="1">
      <alignment horizontal="center" vertical="center"/>
    </xf>
    <xf numFmtId="165" fontId="132" fillId="2" borderId="65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4" fontId="132" fillId="2" borderId="18" xfId="0" applyNumberFormat="1" applyFont="1" applyFill="1" applyBorder="1" applyAlignment="1">
      <alignment horizontal="center" vertical="center"/>
    </xf>
    <xf numFmtId="165" fontId="132" fillId="2" borderId="64" xfId="0" applyNumberFormat="1" applyFont="1" applyFill="1" applyBorder="1" applyAlignment="1">
      <alignment horizontal="center" vertical="center"/>
    </xf>
    <xf numFmtId="165" fontId="132" fillId="2" borderId="86" xfId="0" applyNumberFormat="1" applyFont="1" applyFill="1" applyBorder="1" applyAlignment="1">
      <alignment horizontal="center" vertical="center"/>
    </xf>
    <xf numFmtId="165" fontId="132" fillId="2" borderId="6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165" fontId="132" fillId="2" borderId="0" xfId="0" applyNumberFormat="1" applyFont="1" applyFill="1" applyAlignment="1">
      <alignment horizontal="center" vertical="center"/>
    </xf>
    <xf numFmtId="0" fontId="132" fillId="2" borderId="53" xfId="0" applyFont="1" applyFill="1" applyBorder="1" applyAlignment="1">
      <alignment horizontal="center" vertical="center"/>
    </xf>
    <xf numFmtId="14" fontId="132" fillId="17" borderId="1" xfId="0" applyNumberFormat="1" applyFont="1" applyFill="1" applyBorder="1" applyAlignment="1">
      <alignment horizontal="center" vertical="center"/>
    </xf>
    <xf numFmtId="14" fontId="132" fillId="17" borderId="4" xfId="0" applyNumberFormat="1" applyFont="1" applyFill="1" applyBorder="1" applyAlignment="1">
      <alignment horizontal="center" vertical="center"/>
    </xf>
    <xf numFmtId="14" fontId="132" fillId="17" borderId="13" xfId="0" applyNumberFormat="1" applyFont="1" applyFill="1" applyBorder="1" applyAlignment="1">
      <alignment horizontal="center" vertical="center"/>
    </xf>
    <xf numFmtId="14" fontId="132" fillId="17" borderId="14" xfId="0" applyNumberFormat="1" applyFont="1" applyFill="1" applyBorder="1" applyAlignment="1">
      <alignment horizontal="center" vertical="center"/>
    </xf>
    <xf numFmtId="165" fontId="132" fillId="17" borderId="5" xfId="0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0" fontId="127" fillId="3" borderId="18" xfId="0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horizontal="left" wrapText="1"/>
    </xf>
    <xf numFmtId="0" fontId="132" fillId="2" borderId="28" xfId="0" applyFont="1" applyFill="1" applyBorder="1" applyAlignment="1">
      <alignment horizontal="left" wrapText="1"/>
    </xf>
    <xf numFmtId="0" fontId="142" fillId="3" borderId="36" xfId="0" applyFont="1" applyFill="1" applyBorder="1" applyAlignment="1">
      <alignment horizontal="center"/>
    </xf>
    <xf numFmtId="0" fontId="142" fillId="3" borderId="55" xfId="0" applyFont="1" applyFill="1" applyBorder="1" applyAlignment="1">
      <alignment horizontal="center"/>
    </xf>
    <xf numFmtId="0" fontId="142" fillId="3" borderId="56" xfId="0" applyFont="1" applyFill="1" applyBorder="1" applyAlignment="1">
      <alignment horizontal="center"/>
    </xf>
    <xf numFmtId="14" fontId="127" fillId="4" borderId="18" xfId="0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4" xfId="0" applyFont="1" applyFill="1" applyBorder="1" applyAlignment="1">
      <alignment horizontal="center"/>
    </xf>
    <xf numFmtId="0" fontId="127" fillId="4" borderId="17" xfId="0" applyFont="1" applyFill="1" applyBorder="1" applyAlignment="1">
      <alignment horizontal="center"/>
    </xf>
    <xf numFmtId="0" fontId="122" fillId="20" borderId="7" xfId="0" applyFont="1" applyFill="1" applyBorder="1" applyAlignment="1">
      <alignment horizontal="center"/>
    </xf>
    <xf numFmtId="0" fontId="122" fillId="20" borderId="8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14" fontId="109" fillId="2" borderId="32" xfId="0" applyNumberFormat="1" applyFont="1" applyFill="1" applyBorder="1" applyAlignment="1">
      <alignment horizontal="center" vertical="center"/>
    </xf>
    <xf numFmtId="14" fontId="111" fillId="2" borderId="33" xfId="0" applyNumberFormat="1" applyFon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/>
    </xf>
    <xf numFmtId="0" fontId="112" fillId="3" borderId="34" xfId="0" applyFont="1" applyFill="1" applyBorder="1" applyAlignment="1">
      <alignment horizontal="center"/>
    </xf>
    <xf numFmtId="0" fontId="112" fillId="3" borderId="31" xfId="0" applyFont="1" applyFill="1" applyBorder="1" applyAlignment="1">
      <alignment horizontal="center"/>
    </xf>
    <xf numFmtId="0" fontId="111" fillId="3" borderId="36" xfId="0" applyFont="1" applyFill="1" applyBorder="1" applyAlignment="1">
      <alignment horizontal="center"/>
    </xf>
    <xf numFmtId="0" fontId="111" fillId="3" borderId="37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36" fillId="2" borderId="18" xfId="0" applyFont="1" applyFill="1" applyBorder="1" applyAlignment="1">
      <alignment horizontal="center"/>
    </xf>
    <xf numFmtId="0" fontId="136" fillId="2" borderId="0" xfId="0" applyFont="1" applyFill="1" applyAlignment="1">
      <alignment horizontal="center"/>
    </xf>
    <xf numFmtId="0" fontId="136" fillId="2" borderId="67" xfId="0" applyFont="1" applyFill="1" applyBorder="1" applyAlignment="1">
      <alignment horizontal="center"/>
    </xf>
    <xf numFmtId="0" fontId="136" fillId="2" borderId="13" xfId="0" applyFont="1" applyFill="1" applyBorder="1" applyAlignment="1">
      <alignment horizontal="center"/>
    </xf>
    <xf numFmtId="0" fontId="136" fillId="2" borderId="51" xfId="0" applyFont="1" applyFill="1" applyBorder="1" applyAlignment="1">
      <alignment horizontal="center"/>
    </xf>
    <xf numFmtId="0" fontId="136" fillId="2" borderId="26" xfId="0" applyFont="1" applyFill="1" applyBorder="1" applyAlignment="1">
      <alignment horizontal="center"/>
    </xf>
    <xf numFmtId="0" fontId="138" fillId="2" borderId="18" xfId="0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0" fontId="138" fillId="2" borderId="67" xfId="0" applyFont="1" applyFill="1" applyBorder="1" applyAlignment="1">
      <alignment horizontal="center"/>
    </xf>
    <xf numFmtId="0" fontId="138" fillId="2" borderId="13" xfId="0" applyFont="1" applyFill="1" applyBorder="1" applyAlignment="1">
      <alignment horizontal="center"/>
    </xf>
    <xf numFmtId="0" fontId="138" fillId="2" borderId="51" xfId="0" applyFont="1" applyFill="1" applyBorder="1" applyAlignment="1">
      <alignment horizontal="center"/>
    </xf>
    <xf numFmtId="0" fontId="138" fillId="2" borderId="26" xfId="0" applyFont="1" applyFill="1" applyBorder="1" applyAlignment="1">
      <alignment horizontal="center"/>
    </xf>
    <xf numFmtId="0" fontId="135" fillId="2" borderId="0" xfId="0" applyFont="1" applyFill="1" applyAlignment="1">
      <alignment horizontal="center"/>
    </xf>
    <xf numFmtId="0" fontId="112" fillId="16" borderId="12" xfId="0" applyFont="1" applyFill="1" applyBorder="1" applyAlignment="1">
      <alignment horizontal="center"/>
    </xf>
    <xf numFmtId="0" fontId="127" fillId="17" borderId="21" xfId="0" applyFont="1" applyFill="1" applyBorder="1" applyAlignment="1">
      <alignment horizontal="center" vertical="center"/>
    </xf>
    <xf numFmtId="0" fontId="127" fillId="17" borderId="28" xfId="0" applyFont="1" applyFill="1" applyBorder="1" applyAlignment="1">
      <alignment horizontal="center" vertical="center"/>
    </xf>
    <xf numFmtId="0" fontId="142" fillId="22" borderId="20" xfId="0" applyFont="1" applyFill="1" applyBorder="1" applyAlignment="1">
      <alignment horizontal="center" vertical="center"/>
    </xf>
    <xf numFmtId="0" fontId="142" fillId="22" borderId="21" xfId="0" applyFont="1" applyFill="1" applyBorder="1" applyAlignment="1">
      <alignment horizontal="center" vertical="center"/>
    </xf>
    <xf numFmtId="0" fontId="142" fillId="22" borderId="28" xfId="0" applyFont="1" applyFill="1" applyBorder="1" applyAlignment="1">
      <alignment horizontal="center" vertical="center"/>
    </xf>
    <xf numFmtId="0" fontId="127" fillId="22" borderId="20" xfId="0" applyFont="1" applyFill="1" applyBorder="1" applyAlignment="1">
      <alignment horizontal="center" vertical="center"/>
    </xf>
    <xf numFmtId="0" fontId="127" fillId="22" borderId="21" xfId="0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17" borderId="28" xfId="0" applyFont="1" applyFill="1" applyBorder="1" applyAlignment="1">
      <alignment horizontal="center" vertical="center"/>
    </xf>
    <xf numFmtId="0" fontId="134" fillId="22" borderId="20" xfId="0" applyFont="1" applyFill="1" applyBorder="1" applyAlignment="1">
      <alignment horizontal="center" vertical="center"/>
    </xf>
    <xf numFmtId="0" fontId="134" fillId="22" borderId="21" xfId="0" applyFont="1" applyFill="1" applyBorder="1" applyAlignment="1">
      <alignment horizontal="center" vertical="center"/>
    </xf>
    <xf numFmtId="0" fontId="134" fillId="22" borderId="28" xfId="0" applyFont="1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/>
    </xf>
    <xf numFmtId="0" fontId="134" fillId="23" borderId="21" xfId="0" applyFont="1" applyFill="1" applyBorder="1" applyAlignment="1">
      <alignment horizontal="center" vertical="center"/>
    </xf>
    <xf numFmtId="0" fontId="134" fillId="23" borderId="28" xfId="0" applyFont="1" applyFill="1" applyBorder="1" applyAlignment="1">
      <alignment horizontal="center" vertical="center"/>
    </xf>
    <xf numFmtId="0" fontId="127" fillId="17" borderId="20" xfId="0" applyFont="1" applyFill="1" applyBorder="1" applyAlignment="1">
      <alignment horizontal="center" vertical="center"/>
    </xf>
    <xf numFmtId="0" fontId="112" fillId="18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27" fillId="22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31" fillId="26" borderId="20" xfId="0" applyFont="1" applyFill="1" applyBorder="1" applyAlignment="1">
      <alignment horizontal="center" vertical="center"/>
    </xf>
    <xf numFmtId="0" fontId="131" fillId="26" borderId="21" xfId="0" applyFont="1" applyFill="1" applyBorder="1" applyAlignment="1">
      <alignment horizontal="center" vertical="center"/>
    </xf>
    <xf numFmtId="0" fontId="131" fillId="26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51" fillId="17" borderId="21" xfId="0" applyFont="1" applyFill="1" applyBorder="1" applyAlignment="1">
      <alignment horizontal="center" vertical="center"/>
    </xf>
    <xf numFmtId="0" fontId="151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1" fillId="17" borderId="20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14" fontId="94" fillId="17" borderId="7" xfId="0" applyNumberFormat="1" applyFont="1" applyFill="1" applyBorder="1" applyAlignment="1">
      <alignment horizontal="center" vertical="center"/>
    </xf>
    <xf numFmtId="14" fontId="94" fillId="17" borderId="8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14" fontId="111" fillId="26" borderId="12" xfId="0" applyNumberFormat="1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14" fontId="111" fillId="23" borderId="76" xfId="0" applyNumberFormat="1" applyFont="1" applyFill="1" applyBorder="1" applyAlignment="1">
      <alignment horizontal="center" vertical="center"/>
    </xf>
    <xf numFmtId="0" fontId="134" fillId="23" borderId="34" xfId="0" applyFont="1" applyFill="1" applyBorder="1" applyAlignment="1">
      <alignment horizontal="center" vertical="center"/>
    </xf>
    <xf numFmtId="0" fontId="134" fillId="23" borderId="0" xfId="0" applyFont="1" applyFill="1" applyAlignment="1">
      <alignment horizontal="center" vertical="center"/>
    </xf>
    <xf numFmtId="0" fontId="134" fillId="23" borderId="77" xfId="0" applyFont="1" applyFill="1" applyBorder="1" applyAlignment="1">
      <alignment horizontal="center" vertical="center"/>
    </xf>
    <xf numFmtId="14" fontId="94" fillId="22" borderId="28" xfId="0" applyNumberFormat="1" applyFont="1" applyFill="1" applyBorder="1" applyAlignment="1">
      <alignment horizontal="center" vertical="center"/>
    </xf>
    <xf numFmtId="14" fontId="111" fillId="22" borderId="28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0" fontId="134" fillId="23" borderId="30" xfId="0" applyFont="1" applyFill="1" applyBorder="1" applyAlignment="1">
      <alignment horizontal="center" vertical="center"/>
    </xf>
    <xf numFmtId="0" fontId="134" fillId="23" borderId="22" xfId="0" applyFont="1" applyFill="1" applyBorder="1" applyAlignment="1">
      <alignment horizontal="center" vertical="center"/>
    </xf>
    <xf numFmtId="0" fontId="134" fillId="23" borderId="32" xfId="0" applyFont="1" applyFill="1" applyBorder="1" applyAlignment="1">
      <alignment horizontal="center" vertical="center"/>
    </xf>
    <xf numFmtId="0" fontId="134" fillId="22" borderId="30" xfId="0" applyFont="1" applyFill="1" applyBorder="1" applyAlignment="1">
      <alignment horizontal="center" vertical="center"/>
    </xf>
    <xf numFmtId="0" fontId="134" fillId="22" borderId="22" xfId="0" applyFont="1" applyFill="1" applyBorder="1" applyAlignment="1">
      <alignment horizontal="center" vertical="center"/>
    </xf>
    <xf numFmtId="0" fontId="134" fillId="22" borderId="53" xfId="0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14" fontId="94" fillId="23" borderId="69" xfId="0" applyNumberFormat="1" applyFont="1" applyFill="1" applyBorder="1" applyAlignment="1">
      <alignment horizontal="center" vertical="center"/>
    </xf>
    <xf numFmtId="14" fontId="111" fillId="23" borderId="70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111" fillId="23" borderId="28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14" fontId="111" fillId="23" borderId="20" xfId="0" applyNumberFormat="1" applyFon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14" fontId="111" fillId="23" borderId="74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112" fillId="17" borderId="12" xfId="2" applyFont="1" applyFill="1" applyBorder="1" applyAlignment="1">
      <alignment horizontal="center" vertical="center"/>
    </xf>
    <xf numFmtId="9" fontId="112" fillId="19" borderId="12" xfId="2" applyFont="1" applyFill="1" applyBorder="1" applyAlignment="1">
      <alignment horizontal="center" vertical="center"/>
    </xf>
    <xf numFmtId="0" fontId="112" fillId="3" borderId="22" xfId="0" applyFont="1" applyFill="1" applyBorder="1" applyAlignment="1">
      <alignment horizontal="center"/>
    </xf>
    <xf numFmtId="0" fontId="112" fillId="3" borderId="0" xfId="0" applyFont="1" applyFill="1" applyAlignment="1">
      <alignment horizontal="center"/>
    </xf>
    <xf numFmtId="0" fontId="112" fillId="3" borderId="12" xfId="0" applyFont="1" applyFill="1" applyBorder="1" applyAlignment="1">
      <alignment horizontal="center" vertical="center"/>
    </xf>
    <xf numFmtId="0" fontId="134" fillId="22" borderId="80" xfId="0" applyFont="1" applyFill="1" applyBorder="1" applyAlignment="1">
      <alignment horizontal="center" vertical="center"/>
    </xf>
    <xf numFmtId="0" fontId="134" fillId="19" borderId="20" xfId="0" applyFont="1" applyFill="1" applyBorder="1" applyAlignment="1">
      <alignment horizontal="center" vertical="center"/>
    </xf>
    <xf numFmtId="0" fontId="134" fillId="19" borderId="21" xfId="0" applyFont="1" applyFill="1" applyBorder="1" applyAlignment="1">
      <alignment horizontal="center" vertical="center"/>
    </xf>
    <xf numFmtId="0" fontId="134" fillId="19" borderId="28" xfId="0" applyFont="1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 wrapText="1"/>
    </xf>
    <xf numFmtId="0" fontId="134" fillId="23" borderId="21" xfId="0" applyFont="1" applyFill="1" applyBorder="1" applyAlignment="1">
      <alignment horizontal="center" vertical="center" wrapText="1"/>
    </xf>
    <xf numFmtId="0" fontId="134" fillId="23" borderId="28" xfId="0" applyFont="1" applyFill="1" applyBorder="1" applyAlignment="1">
      <alignment horizontal="center" vertical="center" wrapText="1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34" fillId="28" borderId="20" xfId="0" applyFont="1" applyFill="1" applyBorder="1" applyAlignment="1">
      <alignment horizontal="center" vertical="center"/>
    </xf>
    <xf numFmtId="0" fontId="134" fillId="28" borderId="21" xfId="0" applyFont="1" applyFill="1" applyBorder="1" applyAlignment="1">
      <alignment horizontal="center" vertical="center"/>
    </xf>
    <xf numFmtId="0" fontId="134" fillId="28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14" fontId="94" fillId="28" borderId="12" xfId="0" applyNumberFormat="1" applyFon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53" fillId="17" borderId="20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34" fillId="22" borderId="5" xfId="0" applyFont="1" applyFill="1" applyBorder="1" applyAlignment="1">
      <alignment horizontal="center" vertic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152" fillId="17" borderId="20" xfId="0" applyFont="1" applyFill="1" applyBorder="1" applyAlignment="1">
      <alignment horizontal="center" vertical="center"/>
    </xf>
    <xf numFmtId="0" fontId="152" fillId="17" borderId="21" xfId="0" applyFont="1" applyFill="1" applyBorder="1" applyAlignment="1">
      <alignment horizontal="center" vertical="center"/>
    </xf>
    <xf numFmtId="0" fontId="152" fillId="17" borderId="28" xfId="0" applyFont="1" applyFill="1" applyBorder="1" applyAlignment="1">
      <alignment horizontal="center" vertical="center"/>
    </xf>
    <xf numFmtId="0" fontId="112" fillId="18" borderId="57" xfId="0" applyFont="1" applyFill="1" applyBorder="1" applyAlignment="1">
      <alignment horizontal="center"/>
    </xf>
    <xf numFmtId="0" fontId="112" fillId="18" borderId="10" xfId="0" applyFont="1" applyFill="1" applyBorder="1" applyAlignment="1">
      <alignment horizontal="center"/>
    </xf>
    <xf numFmtId="0" fontId="11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2" fillId="16" borderId="36" xfId="0" applyFont="1" applyFill="1" applyBorder="1" applyAlignment="1">
      <alignment horizontal="center"/>
    </xf>
    <xf numFmtId="0" fontId="122" fillId="16" borderId="55" xfId="0" applyFont="1" applyFill="1" applyBorder="1" applyAlignment="1">
      <alignment horizontal="center"/>
    </xf>
    <xf numFmtId="0" fontId="122" fillId="16" borderId="56" xfId="0" applyFont="1" applyFill="1" applyBorder="1" applyAlignment="1">
      <alignment horizontal="center"/>
    </xf>
    <xf numFmtId="0" fontId="112" fillId="4" borderId="18" xfId="0" applyFont="1" applyFill="1" applyBorder="1" applyAlignment="1">
      <alignment horizontal="center"/>
    </xf>
    <xf numFmtId="0" fontId="112" fillId="4" borderId="0" xfId="0" applyFont="1" applyFill="1" applyAlignment="1">
      <alignment horizontal="center"/>
    </xf>
    <xf numFmtId="0" fontId="112" fillId="4" borderId="67" xfId="0" applyFont="1" applyFill="1" applyBorder="1" applyAlignment="1">
      <alignment horizontal="center"/>
    </xf>
    <xf numFmtId="0" fontId="127" fillId="4" borderId="0" xfId="0" applyFont="1" applyFill="1" applyAlignment="1">
      <alignment horizontal="center"/>
    </xf>
    <xf numFmtId="0" fontId="134" fillId="17" borderId="67" xfId="0" applyFont="1" applyFill="1" applyBorder="1" applyAlignment="1">
      <alignment horizontal="center" vertical="center"/>
    </xf>
    <xf numFmtId="0" fontId="134" fillId="19" borderId="67" xfId="0" applyFon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34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4" fillId="2" borderId="20" xfId="0" applyFont="1" applyFill="1" applyBorder="1" applyAlignment="1">
      <alignment horizontal="center" vertical="center"/>
    </xf>
    <xf numFmtId="0" fontId="134" fillId="2" borderId="28" xfId="0" applyFont="1" applyFill="1" applyBorder="1" applyAlignment="1">
      <alignment horizontal="center" vertical="center"/>
    </xf>
    <xf numFmtId="14" fontId="111" fillId="17" borderId="1" xfId="0" applyNumberFormat="1" applyFont="1" applyFill="1" applyBorder="1" applyAlignment="1">
      <alignment horizontal="center" vertical="center"/>
    </xf>
    <xf numFmtId="14" fontId="111" fillId="17" borderId="4" xfId="0" applyNumberFormat="1" applyFont="1" applyFill="1" applyBorder="1" applyAlignment="1">
      <alignment horizontal="center" vertical="center"/>
    </xf>
    <xf numFmtId="14" fontId="111" fillId="17" borderId="13" xfId="0" applyNumberFormat="1" applyFont="1" applyFill="1" applyBorder="1" applyAlignment="1">
      <alignment horizontal="center" vertical="center"/>
    </xf>
    <xf numFmtId="14" fontId="111" fillId="17" borderId="14" xfId="0" applyNumberFormat="1" applyFont="1" applyFill="1" applyBorder="1" applyAlignment="1">
      <alignment horizontal="center" vertical="center"/>
    </xf>
    <xf numFmtId="0" fontId="134" fillId="23" borderId="67" xfId="0" applyFont="1" applyFill="1" applyBorder="1" applyAlignment="1">
      <alignment horizontal="center" vertical="center"/>
    </xf>
    <xf numFmtId="0" fontId="134" fillId="22" borderId="67" xfId="0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 wrapText="1"/>
    </xf>
    <xf numFmtId="14" fontId="111" fillId="23" borderId="76" xfId="0" applyNumberFormat="1" applyFont="1" applyFill="1" applyBorder="1" applyAlignment="1">
      <alignment horizontal="center" vertical="center" wrapText="1"/>
    </xf>
    <xf numFmtId="0" fontId="134" fillId="23" borderId="12" xfId="0" applyFont="1" applyFill="1" applyBorder="1" applyAlignment="1">
      <alignment horizontal="center" vertical="center"/>
    </xf>
    <xf numFmtId="0" fontId="134" fillId="23" borderId="7" xfId="0" applyFont="1" applyFill="1" applyBorder="1" applyAlignment="1">
      <alignment horizontal="center" vertical="center"/>
    </xf>
    <xf numFmtId="14" fontId="111" fillId="2" borderId="1" xfId="0" applyNumberFormat="1" applyFont="1" applyFill="1" applyBorder="1" applyAlignment="1">
      <alignment horizontal="center" vertical="center"/>
    </xf>
    <xf numFmtId="14" fontId="111" fillId="2" borderId="4" xfId="0" applyNumberFormat="1" applyFont="1" applyFill="1" applyBorder="1" applyAlignment="1">
      <alignment horizontal="center" vertical="center"/>
    </xf>
    <xf numFmtId="14" fontId="111" fillId="2" borderId="18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14" fontId="111" fillId="2" borderId="13" xfId="0" applyNumberFormat="1" applyFont="1" applyFill="1" applyBorder="1" applyAlignment="1">
      <alignment horizontal="center" vertical="center"/>
    </xf>
    <xf numFmtId="14" fontId="111" fillId="2" borderId="14" xfId="0" applyNumberFormat="1" applyFont="1" applyFill="1" applyBorder="1" applyAlignment="1">
      <alignment horizontal="center" vertical="center"/>
    </xf>
    <xf numFmtId="14" fontId="111" fillId="19" borderId="1" xfId="0" applyNumberFormat="1" applyFont="1" applyFill="1" applyBorder="1" applyAlignment="1">
      <alignment horizontal="center" vertical="center"/>
    </xf>
    <xf numFmtId="14" fontId="111" fillId="19" borderId="4" xfId="0" applyNumberFormat="1" applyFont="1" applyFill="1" applyBorder="1" applyAlignment="1">
      <alignment horizontal="center" vertical="center"/>
    </xf>
    <xf numFmtId="14" fontId="111" fillId="19" borderId="13" xfId="0" applyNumberFormat="1" applyFont="1" applyFill="1" applyBorder="1" applyAlignment="1">
      <alignment horizontal="center" vertical="center"/>
    </xf>
    <xf numFmtId="14" fontId="111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1" fillId="23" borderId="73" xfId="0" applyNumberFormat="1" applyFont="1" applyFill="1" applyBorder="1" applyAlignment="1">
      <alignment horizontal="center" vertical="center"/>
    </xf>
    <xf numFmtId="14" fontId="111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 vertical="center"/>
    </xf>
    <xf numFmtId="14" fontId="111" fillId="0" borderId="28" xfId="0" applyNumberFormat="1" applyFont="1" applyBorder="1" applyAlignment="1">
      <alignment horizontal="center" vertical="center"/>
    </xf>
    <xf numFmtId="0" fontId="112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2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12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11" fillId="23" borderId="1" xfId="0" applyNumberFormat="1" applyFont="1" applyFill="1" applyBorder="1" applyAlignment="1">
      <alignment horizontal="center" vertical="center"/>
    </xf>
    <xf numFmtId="14" fontId="111" fillId="23" borderId="4" xfId="0" applyNumberFormat="1" applyFont="1" applyFill="1" applyBorder="1" applyAlignment="1">
      <alignment horizontal="center" vertical="center"/>
    </xf>
    <xf numFmtId="14" fontId="111" fillId="23" borderId="13" xfId="0" applyNumberFormat="1" applyFont="1" applyFill="1" applyBorder="1" applyAlignment="1">
      <alignment horizontal="center" vertical="center"/>
    </xf>
    <xf numFmtId="14" fontId="111" fillId="23" borderId="14" xfId="0" applyNumberFormat="1" applyFont="1" applyFill="1" applyBorder="1" applyAlignment="1">
      <alignment horizontal="center" vertical="center"/>
    </xf>
    <xf numFmtId="14" fontId="111" fillId="22" borderId="1" xfId="0" applyNumberFormat="1" applyFont="1" applyFill="1" applyBorder="1" applyAlignment="1">
      <alignment horizontal="center" vertical="center"/>
    </xf>
    <xf numFmtId="14" fontId="111" fillId="22" borderId="4" xfId="0" applyNumberFormat="1" applyFont="1" applyFill="1" applyBorder="1" applyAlignment="1">
      <alignment horizontal="center" vertical="center"/>
    </xf>
    <xf numFmtId="14" fontId="111" fillId="22" borderId="13" xfId="0" applyNumberFormat="1" applyFont="1" applyFill="1" applyBorder="1" applyAlignment="1">
      <alignment horizontal="center" vertical="center"/>
    </xf>
    <xf numFmtId="14" fontId="111" fillId="22" borderId="14" xfId="0" applyNumberFormat="1" applyFont="1" applyFill="1" applyBorder="1" applyAlignment="1">
      <alignment horizontal="center" vertical="center"/>
    </xf>
    <xf numFmtId="14" fontId="111" fillId="2" borderId="84" xfId="0" applyNumberFormat="1" applyFont="1" applyFill="1" applyBorder="1" applyAlignment="1">
      <alignment horizontal="center" vertical="center"/>
    </xf>
    <xf numFmtId="14" fontId="111" fillId="2" borderId="31" xfId="0" applyNumberFormat="1" applyFont="1" applyFill="1" applyBorder="1" applyAlignment="1">
      <alignment horizontal="center" vertical="center"/>
    </xf>
    <xf numFmtId="14" fontId="111" fillId="22" borderId="84" xfId="0" applyNumberFormat="1" applyFont="1" applyFill="1" applyBorder="1" applyAlignment="1">
      <alignment horizontal="center" vertical="center"/>
    </xf>
    <xf numFmtId="14" fontId="111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12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13" fillId="25" borderId="36" xfId="0" applyFont="1" applyFill="1" applyBorder="1" applyAlignment="1">
      <alignment horizontal="center" vertical="center" wrapText="1"/>
    </xf>
    <xf numFmtId="0" fontId="113" fillId="25" borderId="55" xfId="0" applyFont="1" applyFill="1" applyBorder="1" applyAlignment="1">
      <alignment horizontal="center" vertical="center" wrapText="1"/>
    </xf>
    <xf numFmtId="0" fontId="113" fillId="25" borderId="56" xfId="0" applyFont="1" applyFill="1" applyBorder="1" applyAlignment="1">
      <alignment horizontal="center" vertical="center" wrapText="1"/>
    </xf>
    <xf numFmtId="14" fontId="111" fillId="17" borderId="18" xfId="0" applyNumberFormat="1" applyFont="1" applyFill="1" applyBorder="1" applyAlignment="1">
      <alignment horizontal="center" vertical="center"/>
    </xf>
    <xf numFmtId="14" fontId="111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2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11" fillId="26" borderId="1" xfId="0" applyNumberFormat="1" applyFont="1" applyFill="1" applyBorder="1" applyAlignment="1">
      <alignment horizontal="center" vertical="center"/>
    </xf>
    <xf numFmtId="14" fontId="111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1" fillId="29" borderId="1" xfId="0" applyNumberFormat="1" applyFont="1" applyFill="1" applyBorder="1" applyAlignment="1">
      <alignment horizontal="center" vertical="center"/>
    </xf>
    <xf numFmtId="14" fontId="111" fillId="29" borderId="4" xfId="0" applyNumberFormat="1" applyFont="1" applyFill="1" applyBorder="1" applyAlignment="1">
      <alignment horizontal="center" vertical="center"/>
    </xf>
    <xf numFmtId="0" fontId="134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11" fillId="28" borderId="1" xfId="0" applyNumberFormat="1" applyFont="1" applyFill="1" applyBorder="1" applyAlignment="1">
      <alignment horizontal="center" vertical="center"/>
    </xf>
    <xf numFmtId="14" fontId="111" fillId="28" borderId="4" xfId="0" applyNumberFormat="1" applyFont="1" applyFill="1" applyBorder="1" applyAlignment="1">
      <alignment horizontal="center" vertical="center"/>
    </xf>
    <xf numFmtId="14" fontId="111" fillId="28" borderId="13" xfId="0" applyNumberFormat="1" applyFont="1" applyFill="1" applyBorder="1" applyAlignment="1">
      <alignment horizontal="center" vertical="center"/>
    </xf>
    <xf numFmtId="14" fontId="111" fillId="28" borderId="14" xfId="0" applyNumberFormat="1" applyFont="1" applyFill="1" applyBorder="1" applyAlignment="1">
      <alignment horizontal="center" vertical="center"/>
    </xf>
    <xf numFmtId="0" fontId="145" fillId="26" borderId="87" xfId="0" applyFont="1" applyFill="1" applyBorder="1" applyAlignment="1">
      <alignment horizontal="center" vertical="center"/>
    </xf>
    <xf numFmtId="0" fontId="145" fillId="26" borderId="67" xfId="0" applyFont="1" applyFill="1" applyBorder="1" applyAlignment="1">
      <alignment horizontal="center" vertical="center"/>
    </xf>
    <xf numFmtId="14" fontId="111" fillId="26" borderId="13" xfId="0" applyNumberFormat="1" applyFont="1" applyFill="1" applyBorder="1" applyAlignment="1">
      <alignment horizontal="center" vertical="center"/>
    </xf>
    <xf numFmtId="14" fontId="111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0" fontId="147" fillId="17" borderId="67" xfId="0" applyFont="1" applyFill="1" applyBorder="1" applyAlignment="1">
      <alignment horizontal="center" vertical="center"/>
    </xf>
    <xf numFmtId="0" fontId="149" fillId="26" borderId="67" xfId="0" applyFont="1" applyFill="1" applyBorder="1" applyAlignment="1">
      <alignment horizontal="center" vertical="center"/>
    </xf>
    <xf numFmtId="0" fontId="146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6" fillId="17" borderId="19" xfId="0" applyFont="1" applyFill="1" applyBorder="1" applyAlignment="1">
      <alignment horizontal="center" vertical="center"/>
    </xf>
    <xf numFmtId="0" fontId="146" fillId="26" borderId="0" xfId="0" applyFont="1" applyFill="1" applyAlignment="1">
      <alignment horizontal="center" vertical="center"/>
    </xf>
    <xf numFmtId="14" fontId="111" fillId="17" borderId="7" xfId="0" applyNumberFormat="1" applyFont="1" applyFill="1" applyBorder="1" applyAlignment="1">
      <alignment horizontal="center" vertical="center"/>
    </xf>
    <xf numFmtId="14" fontId="111" fillId="17" borderId="8" xfId="0" applyNumberFormat="1" applyFont="1" applyFill="1" applyBorder="1" applyAlignment="1">
      <alignment horizontal="center" vertical="center"/>
    </xf>
    <xf numFmtId="14" fontId="111" fillId="26" borderId="18" xfId="0" applyNumberFormat="1" applyFont="1" applyFill="1" applyBorder="1" applyAlignment="1">
      <alignment horizontal="center" vertical="center"/>
    </xf>
    <xf numFmtId="14" fontId="111" fillId="26" borderId="19" xfId="0" applyNumberFormat="1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 vertical="center"/>
    </xf>
    <xf numFmtId="14" fontId="111" fillId="26" borderId="8" xfId="0" applyNumberFormat="1" applyFont="1" applyFill="1" applyBorder="1" applyAlignment="1">
      <alignment horizontal="center"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/>
    </xf>
    <xf numFmtId="14" fontId="111" fillId="26" borderId="8" xfId="0" applyNumberFormat="1" applyFont="1" applyFill="1" applyBorder="1" applyAlignment="1">
      <alignment horizontal="center"/>
    </xf>
    <xf numFmtId="14" fontId="5" fillId="26" borderId="7" xfId="0" applyNumberFormat="1" applyFont="1" applyFill="1" applyBorder="1" applyAlignment="1">
      <alignment horizontal="center" vertical="center"/>
    </xf>
    <xf numFmtId="0" fontId="146" fillId="26" borderId="19" xfId="0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4" fontId="5" fillId="26" borderId="8" xfId="0" applyNumberFormat="1" applyFont="1" applyFill="1" applyBorder="1" applyAlignment="1">
      <alignment horizontal="center" vertical="center"/>
    </xf>
    <xf numFmtId="14" fontId="111" fillId="2" borderId="32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12" fillId="36" borderId="12" xfId="0" applyFont="1" applyFill="1" applyBorder="1" applyAlignment="1">
      <alignment horizontal="center" vertical="center"/>
    </xf>
    <xf numFmtId="0" fontId="112" fillId="36" borderId="30" xfId="0" applyFont="1" applyFill="1" applyBorder="1" applyAlignment="1">
      <alignment horizontal="center" vertical="center"/>
    </xf>
    <xf numFmtId="0" fontId="112" fillId="36" borderId="34" xfId="0" applyFont="1" applyFill="1" applyBorder="1" applyAlignment="1">
      <alignment horizontal="center" vertical="center"/>
    </xf>
    <xf numFmtId="0" fontId="112" fillId="36" borderId="31" xfId="0" applyFont="1" applyFill="1" applyBorder="1" applyAlignment="1">
      <alignment horizontal="center" vertical="center"/>
    </xf>
    <xf numFmtId="0" fontId="112" fillId="36" borderId="32" xfId="0" applyFont="1" applyFill="1" applyBorder="1" applyAlignment="1">
      <alignment horizontal="center" vertical="center"/>
    </xf>
    <xf numFmtId="0" fontId="112" fillId="36" borderId="53" xfId="0" applyFont="1" applyFill="1" applyBorder="1" applyAlignment="1">
      <alignment horizontal="center" vertical="center"/>
    </xf>
    <xf numFmtId="0" fontId="112" fillId="36" borderId="33" xfId="0" applyFont="1" applyFill="1" applyBorder="1" applyAlignment="1">
      <alignment horizontal="center" vertical="center"/>
    </xf>
    <xf numFmtId="0" fontId="112" fillId="36" borderId="20" xfId="0" applyFont="1" applyFill="1" applyBorder="1" applyAlignment="1">
      <alignment horizontal="center" vertical="center"/>
    </xf>
    <xf numFmtId="0" fontId="112" fillId="36" borderId="28" xfId="0" applyFont="1" applyFill="1" applyBorder="1" applyAlignment="1">
      <alignment horizontal="center" vertical="center"/>
    </xf>
    <xf numFmtId="0" fontId="112" fillId="36" borderId="21" xfId="0" applyFont="1" applyFill="1" applyBorder="1" applyAlignment="1">
      <alignment horizontal="center" vertical="center"/>
    </xf>
    <xf numFmtId="0" fontId="112" fillId="10" borderId="22" xfId="0" applyFont="1" applyFill="1" applyBorder="1" applyAlignment="1">
      <alignment horizontal="center" vertical="center"/>
    </xf>
    <xf numFmtId="0" fontId="112" fillId="10" borderId="32" xfId="0" applyFont="1" applyFill="1" applyBorder="1" applyAlignment="1">
      <alignment horizontal="center" vertical="center"/>
    </xf>
    <xf numFmtId="0" fontId="154" fillId="29" borderId="0" xfId="0" applyFont="1" applyFill="1" applyAlignment="1">
      <alignment horizontal="left" vertical="top" wrapText="1"/>
    </xf>
    <xf numFmtId="0" fontId="131" fillId="42" borderId="12" xfId="0" applyFont="1" applyFill="1" applyBorder="1" applyAlignment="1">
      <alignment horizontal="center" vertical="center"/>
    </xf>
    <xf numFmtId="0" fontId="151" fillId="10" borderId="0" xfId="0" applyFont="1" applyFill="1" applyAlignment="1">
      <alignment horizontal="center" vertical="center"/>
    </xf>
    <xf numFmtId="0" fontId="131" fillId="10" borderId="0" xfId="0" applyFont="1" applyFill="1" applyAlignment="1">
      <alignment horizontal="center" vertical="center"/>
    </xf>
    <xf numFmtId="0" fontId="131" fillId="10" borderId="53" xfId="0" applyFont="1" applyFill="1" applyBorder="1" applyAlignment="1">
      <alignment horizontal="center" vertical="center"/>
    </xf>
    <xf numFmtId="0" fontId="126" fillId="4" borderId="1" xfId="0" applyFont="1" applyFill="1" applyBorder="1" applyAlignment="1">
      <alignment horizontal="center" vertical="center"/>
    </xf>
    <xf numFmtId="0" fontId="126" fillId="4" borderId="2" xfId="0" applyFont="1" applyFill="1" applyBorder="1" applyAlignment="1">
      <alignment horizontal="center" vertical="center"/>
    </xf>
    <xf numFmtId="0" fontId="126" fillId="4" borderId="3" xfId="0" applyFont="1" applyFill="1" applyBorder="1" applyAlignment="1">
      <alignment horizontal="center" vertical="center"/>
    </xf>
    <xf numFmtId="0" fontId="126" fillId="4" borderId="13" xfId="0" applyFont="1" applyFill="1" applyBorder="1" applyAlignment="1">
      <alignment horizontal="center" vertical="center"/>
    </xf>
    <xf numFmtId="0" fontId="126" fillId="4" borderId="51" xfId="0" applyFont="1" applyFill="1" applyBorder="1" applyAlignment="1">
      <alignment horizontal="center" vertical="center"/>
    </xf>
    <xf numFmtId="0" fontId="126" fillId="4" borderId="26" xfId="0" applyFont="1" applyFill="1" applyBorder="1" applyAlignment="1">
      <alignment horizontal="center" vertical="center"/>
    </xf>
    <xf numFmtId="0" fontId="117" fillId="8" borderId="12" xfId="0" applyFon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0" fontId="117" fillId="8" borderId="21" xfId="0" applyFont="1" applyFill="1" applyBorder="1" applyAlignment="1">
      <alignment horizontal="center" vertical="center"/>
    </xf>
    <xf numFmtId="0" fontId="117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8" fillId="2" borderId="20" xfId="0" applyFont="1" applyFill="1" applyBorder="1" applyAlignment="1">
      <alignment horizontal="center"/>
    </xf>
    <xf numFmtId="0" fontId="118" fillId="2" borderId="21" xfId="0" applyFont="1" applyFill="1" applyBorder="1" applyAlignment="1">
      <alignment horizontal="center"/>
    </xf>
    <xf numFmtId="0" fontId="118" fillId="2" borderId="28" xfId="0" applyFont="1" applyFill="1" applyBorder="1" applyAlignment="1">
      <alignment horizontal="center"/>
    </xf>
    <xf numFmtId="0" fontId="117" fillId="2" borderId="59" xfId="0" applyFont="1" applyFill="1" applyBorder="1" applyAlignment="1">
      <alignment horizontal="center" vertical="top" wrapText="1"/>
    </xf>
    <xf numFmtId="0" fontId="117" fillId="2" borderId="61" xfId="0" applyFont="1" applyFill="1" applyBorder="1" applyAlignment="1">
      <alignment horizontal="center" vertical="top" wrapText="1"/>
    </xf>
    <xf numFmtId="0" fontId="117" fillId="2" borderId="62" xfId="0" applyFont="1" applyFill="1" applyBorder="1" applyAlignment="1">
      <alignment horizontal="center" vertical="top" wrapText="1"/>
    </xf>
    <xf numFmtId="0" fontId="117" fillId="2" borderId="63" xfId="0" applyFont="1" applyFill="1" applyBorder="1" applyAlignment="1">
      <alignment horizontal="center" vertical="top" wrapText="1"/>
    </xf>
    <xf numFmtId="0" fontId="117" fillId="2" borderId="64" xfId="0" applyFont="1" applyFill="1" applyBorder="1" applyAlignment="1">
      <alignment horizontal="center" vertical="top" wrapText="1"/>
    </xf>
    <xf numFmtId="0" fontId="11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7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8" fillId="2" borderId="12" xfId="0" applyFont="1" applyFill="1" applyBorder="1"/>
    <xf numFmtId="14" fontId="117" fillId="7" borderId="12" xfId="0" applyNumberFormat="1" applyFont="1" applyFill="1" applyBorder="1" applyAlignment="1">
      <alignment horizontal="center" vertical="center"/>
    </xf>
    <xf numFmtId="14" fontId="117" fillId="2" borderId="12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 vertical="center"/>
    </xf>
    <xf numFmtId="14" fontId="117" fillId="7" borderId="20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14" fontId="117" fillId="7" borderId="57" xfId="0" applyNumberFormat="1" applyFont="1" applyFill="1" applyBorder="1" applyAlignment="1">
      <alignment horizontal="center" vertical="center"/>
    </xf>
    <xf numFmtId="14" fontId="117" fillId="7" borderId="60" xfId="0" applyNumberFormat="1" applyFont="1" applyFill="1" applyBorder="1" applyAlignment="1">
      <alignment horizontal="center" vertical="center"/>
    </xf>
    <xf numFmtId="14" fontId="117" fillId="7" borderId="24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center" vertical="center"/>
    </xf>
    <xf numFmtId="0" fontId="118" fillId="2" borderId="21" xfId="0" applyFont="1" applyFill="1" applyBorder="1" applyAlignment="1">
      <alignment horizontal="center" vertical="center"/>
    </xf>
    <xf numFmtId="0" fontId="118" fillId="2" borderId="28" xfId="0" applyFont="1" applyFill="1" applyBorder="1" applyAlignment="1">
      <alignment horizontal="center" vertical="center"/>
    </xf>
    <xf numFmtId="0" fontId="119" fillId="11" borderId="7" xfId="0" applyFont="1" applyFill="1" applyBorder="1" applyAlignment="1">
      <alignment horizontal="center" vertical="center"/>
    </xf>
    <xf numFmtId="0" fontId="119" fillId="11" borderId="29" xfId="0" applyFont="1" applyFill="1" applyBorder="1" applyAlignment="1">
      <alignment horizontal="center" vertical="center"/>
    </xf>
    <xf numFmtId="0" fontId="119" fillId="11" borderId="8" xfId="0" applyFont="1" applyFill="1" applyBorder="1" applyAlignment="1">
      <alignment horizontal="center" vertical="center"/>
    </xf>
    <xf numFmtId="20" fontId="119" fillId="11" borderId="7" xfId="0" applyNumberFormat="1" applyFont="1" applyFill="1" applyBorder="1" applyAlignment="1">
      <alignment horizontal="center" vertical="center"/>
    </xf>
    <xf numFmtId="20" fontId="119" fillId="11" borderId="29" xfId="0" applyNumberFormat="1" applyFont="1" applyFill="1" applyBorder="1" applyAlignment="1">
      <alignment horizontal="center" vertical="center"/>
    </xf>
    <xf numFmtId="20" fontId="119" fillId="11" borderId="8" xfId="0" applyNumberFormat="1" applyFont="1" applyFill="1" applyBorder="1" applyAlignment="1">
      <alignment horizontal="center" vertical="center"/>
    </xf>
    <xf numFmtId="20" fontId="121" fillId="10" borderId="7" xfId="0" applyNumberFormat="1" applyFont="1" applyFill="1" applyBorder="1" applyAlignment="1">
      <alignment horizontal="center"/>
    </xf>
    <xf numFmtId="20" fontId="121" fillId="10" borderId="29" xfId="0" applyNumberFormat="1" applyFont="1" applyFill="1" applyBorder="1" applyAlignment="1">
      <alignment horizontal="center"/>
    </xf>
    <xf numFmtId="20" fontId="121" fillId="10" borderId="8" xfId="0" applyNumberFormat="1" applyFont="1" applyFill="1" applyBorder="1" applyAlignment="1">
      <alignment horizontal="center"/>
    </xf>
    <xf numFmtId="14" fontId="117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12" fillId="22" borderId="67" xfId="0" applyFont="1" applyFill="1" applyBorder="1" applyAlignment="1">
      <alignment horizontal="center" vertical="center"/>
    </xf>
    <xf numFmtId="0" fontId="112" fillId="23" borderId="67" xfId="0" applyFont="1" applyFill="1" applyBorder="1" applyAlignment="1">
      <alignment horizontal="center" vertical="center"/>
    </xf>
    <xf numFmtId="0" fontId="112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0" fillId="23" borderId="5" xfId="0" applyNumberFormat="1" applyFont="1" applyFill="1" applyBorder="1" applyAlignment="1">
      <alignment horizontal="center" vertical="center" wrapText="1"/>
    </xf>
    <xf numFmtId="14" fontId="11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11" fillId="23" borderId="18" xfId="0" applyNumberFormat="1" applyFont="1" applyFill="1" applyBorder="1" applyAlignment="1">
      <alignment horizontal="center" vertical="center"/>
    </xf>
    <xf numFmtId="14" fontId="111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11" fillId="23" borderId="36" xfId="0" applyNumberFormat="1" applyFont="1" applyFill="1" applyBorder="1" applyAlignment="1">
      <alignment horizontal="center" vertical="center"/>
    </xf>
    <xf numFmtId="14" fontId="111" fillId="23" borderId="37" xfId="0" applyNumberFormat="1" applyFont="1" applyFill="1" applyBorder="1" applyAlignment="1">
      <alignment horizontal="center" vertical="center"/>
    </xf>
    <xf numFmtId="14" fontId="111" fillId="0" borderId="30" xfId="0" applyNumberFormat="1" applyFont="1" applyBorder="1" applyAlignment="1">
      <alignment horizontal="center" vertical="center"/>
    </xf>
    <xf numFmtId="14" fontId="111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12500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1.4280109823546319</c:v>
                </c:pt>
                <c:pt idx="1">
                  <c:v>0.47409964614173777</c:v>
                </c:pt>
                <c:pt idx="2">
                  <c:v>0.57120439294185277</c:v>
                </c:pt>
                <c:pt idx="3">
                  <c:v>5.9405256865952688E-2</c:v>
                </c:pt>
                <c:pt idx="4">
                  <c:v>2.5704197682383374E-2</c:v>
                </c:pt>
                <c:pt idx="5">
                  <c:v>2.3990584503557816E-2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amxi/Documents/Zeta_Edit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hamxi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81" t="s">
        <v>335</v>
      </c>
      <c r="D3" s="1481"/>
      <c r="E3" s="1481"/>
      <c r="F3" s="1481"/>
      <c r="G3" s="1481"/>
      <c r="H3" s="1481"/>
      <c r="L3" s="1481" t="s">
        <v>335</v>
      </c>
      <c r="M3" s="1481"/>
      <c r="N3" s="1481"/>
      <c r="O3" s="1481"/>
      <c r="P3" s="1481"/>
      <c r="Q3" s="1481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85" t="s">
        <v>124</v>
      </c>
      <c r="I1" s="1485"/>
      <c r="J1" s="1485"/>
      <c r="K1" s="1485"/>
      <c r="L1" s="1485"/>
      <c r="M1" s="1485"/>
      <c r="N1" s="1485"/>
      <c r="O1" s="1485"/>
      <c r="P1" s="1485"/>
      <c r="Q1" s="1485"/>
      <c r="R1" s="1485"/>
      <c r="S1" s="1485"/>
      <c r="T1" s="1485"/>
      <c r="U1" s="1485"/>
      <c r="V1" s="1485"/>
      <c r="W1" s="1485"/>
      <c r="X1" s="1485"/>
      <c r="Y1" s="1485"/>
      <c r="Z1" s="1485"/>
      <c r="AA1" s="1485"/>
      <c r="AB1" s="1485"/>
      <c r="AC1" s="1485"/>
      <c r="AD1" s="1485"/>
      <c r="AE1" s="1485"/>
      <c r="AF1" s="1485"/>
      <c r="AG1" s="1485"/>
      <c r="AH1" s="1485"/>
      <c r="AI1" s="1485"/>
      <c r="AJ1" s="1485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86" t="s">
        <v>125</v>
      </c>
      <c r="I2" s="1486"/>
      <c r="J2" s="1486"/>
      <c r="K2" s="1486"/>
      <c r="L2" s="1486"/>
      <c r="M2" s="1486"/>
      <c r="N2" s="1486"/>
      <c r="O2" s="1486"/>
      <c r="P2" s="1486"/>
      <c r="Q2" s="1486"/>
      <c r="R2" s="1486"/>
      <c r="S2" s="1486"/>
      <c r="T2" s="1486"/>
      <c r="U2" s="1486"/>
      <c r="V2" s="1486"/>
      <c r="W2" s="1486"/>
      <c r="X2" s="1486"/>
      <c r="Y2" s="1486"/>
      <c r="Z2" s="1486"/>
      <c r="AA2" s="1486"/>
      <c r="AB2" s="1486"/>
      <c r="AC2" s="1486"/>
      <c r="AD2" s="1486"/>
      <c r="AE2" s="1486"/>
      <c r="AF2" s="1486"/>
      <c r="AG2" s="1486"/>
      <c r="AH2" s="1486"/>
      <c r="AI2" s="1486"/>
      <c r="AJ2" s="1486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91" t="s">
        <v>72</v>
      </c>
      <c r="C5" s="1493" t="s">
        <v>73</v>
      </c>
      <c r="D5" s="1483"/>
      <c r="E5" s="1483"/>
      <c r="F5" s="1483"/>
      <c r="G5" s="1483"/>
      <c r="H5" s="1484"/>
      <c r="I5" s="1494" t="s">
        <v>429</v>
      </c>
      <c r="J5" s="1494" t="s">
        <v>319</v>
      </c>
      <c r="K5" s="1482" t="s">
        <v>74</v>
      </c>
      <c r="L5" s="1483"/>
      <c r="M5" s="1483"/>
      <c r="N5" s="1491" t="s">
        <v>75</v>
      </c>
      <c r="O5" s="1487" t="s">
        <v>177</v>
      </c>
      <c r="P5" s="1487"/>
      <c r="Q5" s="1487"/>
      <c r="R5" s="1487"/>
      <c r="S5" s="1487"/>
      <c r="T5" s="1487"/>
      <c r="U5" s="1487"/>
      <c r="V5" s="1487"/>
      <c r="W5" s="1487"/>
      <c r="X5" s="1487"/>
      <c r="Y5" s="1488"/>
      <c r="Z5" s="1482" t="s">
        <v>76</v>
      </c>
      <c r="AA5" s="1489"/>
      <c r="AB5" s="1489"/>
      <c r="AC5" s="1489"/>
      <c r="AD5" s="1489"/>
      <c r="AE5" s="1489"/>
      <c r="AF5" s="1489"/>
      <c r="AG5" s="1490"/>
      <c r="AH5" s="1482" t="s">
        <v>77</v>
      </c>
      <c r="AI5" s="1484"/>
      <c r="AJ5" s="1482" t="s">
        <v>78</v>
      </c>
      <c r="AK5" s="1483"/>
      <c r="AL5" s="1483"/>
      <c r="AM5" s="1483"/>
      <c r="AN5" s="1483"/>
      <c r="AO5" s="1484"/>
      <c r="AP5" s="1482" t="s">
        <v>79</v>
      </c>
      <c r="AQ5" s="1484"/>
      <c r="AR5" s="74"/>
      <c r="AS5" s="84" t="s">
        <v>80</v>
      </c>
    </row>
    <row r="6" spans="1:45" ht="29.4" thickBot="1" x14ac:dyDescent="0.35">
      <c r="A6" s="83"/>
      <c r="B6" s="1492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92"/>
      <c r="J6" s="1496"/>
      <c r="K6" s="85" t="s">
        <v>86</v>
      </c>
      <c r="L6" s="85" t="s">
        <v>87</v>
      </c>
      <c r="M6" s="85" t="s">
        <v>126</v>
      </c>
      <c r="N6" s="1495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74" t="s">
        <v>203</v>
      </c>
      <c r="X80" s="1474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74" t="s">
        <v>205</v>
      </c>
      <c r="X86" s="1474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80" activePane="bottomRight" state="frozen"/>
      <selection pane="topRight" activeCell="B1" sqref="B1"/>
      <selection pane="bottomLeft" activeCell="A2" sqref="A2"/>
      <selection pane="bottomRight" activeCell="F87" sqref="F87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502" t="s">
        <v>278</v>
      </c>
      <c r="C1" s="1502"/>
      <c r="D1" s="1502"/>
      <c r="E1" s="1502"/>
      <c r="F1" s="1502"/>
      <c r="G1" s="1502"/>
      <c r="H1" s="1502"/>
      <c r="I1" s="1502"/>
      <c r="J1" s="1502"/>
      <c r="K1" s="1502"/>
      <c r="L1" s="1502"/>
      <c r="M1" s="1502"/>
      <c r="N1" s="1502"/>
      <c r="O1" s="1502"/>
      <c r="P1" s="1502"/>
      <c r="Q1" s="1502"/>
      <c r="R1" s="1502"/>
      <c r="S1" s="1502"/>
    </row>
    <row r="2" spans="1:42" ht="18" x14ac:dyDescent="0.35">
      <c r="B2" s="1502" t="s">
        <v>279</v>
      </c>
      <c r="C2" s="1502"/>
      <c r="D2" s="1502"/>
      <c r="E2" s="1502"/>
      <c r="F2" s="1502"/>
      <c r="G2" s="1502"/>
      <c r="H2" s="1502"/>
      <c r="I2" s="1502"/>
      <c r="J2" s="1502"/>
      <c r="K2" s="1502"/>
      <c r="L2" s="1502"/>
      <c r="M2" s="1502"/>
      <c r="N2" s="1502"/>
      <c r="O2" s="1502"/>
      <c r="P2" s="1502"/>
      <c r="Q2" s="1502"/>
      <c r="R2" s="1502"/>
      <c r="S2" s="1502"/>
    </row>
    <row r="3" spans="1:42" ht="18" x14ac:dyDescent="0.35">
      <c r="B3" s="1502" t="s">
        <v>280</v>
      </c>
      <c r="C3" s="1502"/>
      <c r="D3" s="1502"/>
      <c r="E3" s="1502"/>
      <c r="F3" s="1502"/>
      <c r="G3" s="1502"/>
      <c r="H3" s="1502"/>
      <c r="I3" s="1502"/>
      <c r="J3" s="1502"/>
      <c r="K3" s="1502"/>
      <c r="L3" s="1502"/>
      <c r="M3" s="1502"/>
      <c r="N3" s="1502"/>
      <c r="O3" s="1502"/>
      <c r="P3" s="1502"/>
      <c r="Q3" s="1502"/>
      <c r="R3" s="1502"/>
      <c r="S3" s="1502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503"/>
      <c r="C5" s="1504"/>
      <c r="D5" s="1503" t="s">
        <v>24</v>
      </c>
      <c r="E5" s="1505"/>
      <c r="F5" s="1504"/>
      <c r="G5" s="1503" t="s">
        <v>25</v>
      </c>
      <c r="H5" s="1505"/>
      <c r="I5" s="1504"/>
      <c r="J5" s="1503" t="s">
        <v>318</v>
      </c>
      <c r="K5" s="1504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506" t="s">
        <v>162</v>
      </c>
      <c r="Y6" s="1506"/>
      <c r="Z6" s="1506"/>
      <c r="AA6" s="1506"/>
      <c r="AB6" s="1506"/>
      <c r="AC6" s="1506"/>
      <c r="AD6" s="1507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12500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36" t="s">
        <v>331</v>
      </c>
      <c r="Y10" s="1437"/>
      <c r="Z10" s="1437"/>
      <c r="AA10" s="1437"/>
      <c r="AB10" s="1437"/>
      <c r="AC10" s="1437"/>
      <c r="AD10" s="1438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1.4280109823546319</v>
      </c>
      <c r="Y11" s="123">
        <f>Y8/'Au Cal Leaching Tank'!$N$61</f>
        <v>0.47409964614173777</v>
      </c>
      <c r="Z11" s="123">
        <f>Z8/'Au Cal Leaching Tank'!$N$61</f>
        <v>0.57120439294185277</v>
      </c>
      <c r="AA11" s="123">
        <f>AA8/'Au Cal Leaching Tank'!$N$61</f>
        <v>5.9405256865952688E-2</v>
      </c>
      <c r="AB11" s="123">
        <f>AB8/'Au Cal Leaching Tank'!$N$61</f>
        <v>2.5704197682383374E-2</v>
      </c>
      <c r="AC11" s="123">
        <f>(AC8*30)/'Au Cal Leaching Tank'!$N$61</f>
        <v>2.3990584503557816E-2</v>
      </c>
      <c r="AD11" s="1191">
        <f>AD8/'Au Cal Leaching Tank'!$N$61</f>
        <v>7.425657108244086E-3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81" t="s">
        <v>576</v>
      </c>
      <c r="Y20" s="1481"/>
      <c r="Z20" s="1481"/>
      <c r="AA20" s="1481"/>
      <c r="AB20" s="1481"/>
      <c r="AC20" s="1481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97" t="s">
        <v>575</v>
      </c>
      <c r="Y24" s="1497"/>
      <c r="Z24" s="1497"/>
      <c r="AA24" s="1497"/>
      <c r="AB24" s="1497"/>
      <c r="AC24" s="1497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850000000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98" t="s">
        <v>575</v>
      </c>
      <c r="Y27" s="1499"/>
      <c r="Z27" s="1500">
        <f>SUM(X26:AC26)</f>
        <v>1104595000</v>
      </c>
      <c r="AA27" s="1499"/>
      <c r="AB27" s="1499"/>
      <c r="AC27" s="1501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0.76951280786170495</v>
      </c>
      <c r="Y28" s="684">
        <f t="shared" ref="Y28:AC28" si="10">Y26/$Z$27</f>
        <v>8.6411761776940873E-3</v>
      </c>
      <c r="Z28" s="684">
        <f t="shared" si="10"/>
        <v>0.19916802085832364</v>
      </c>
      <c r="AA28" s="684">
        <f t="shared" si="10"/>
        <v>1.4122823297226585E-2</v>
      </c>
      <c r="AB28" s="684">
        <f t="shared" si="10"/>
        <v>5.7034478700338136E-3</v>
      </c>
      <c r="AC28" s="685">
        <f t="shared" si="10"/>
        <v>2.8517239350169068E-3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12500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6" activePane="bottomLeft" state="frozen"/>
      <selection pane="bottomLeft" activeCell="B4" sqref="B4:O5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44" t="s">
        <v>663</v>
      </c>
      <c r="C4" s="1545"/>
      <c r="D4" s="1545"/>
      <c r="E4" s="1545"/>
      <c r="F4" s="1545"/>
      <c r="G4" s="1545"/>
      <c r="H4" s="1545"/>
      <c r="I4" s="1545"/>
      <c r="J4" s="1545"/>
      <c r="K4" s="1545"/>
      <c r="L4" s="1545"/>
      <c r="M4" s="1545"/>
      <c r="N4" s="1545"/>
      <c r="O4" s="1546"/>
    </row>
    <row r="5" spans="2:27" ht="75.599999999999994" customHeight="1" thickBot="1" x14ac:dyDescent="0.35">
      <c r="B5" s="1540" t="s">
        <v>0</v>
      </c>
      <c r="C5" s="1541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503" t="s">
        <v>11</v>
      </c>
      <c r="T5" s="1504"/>
      <c r="W5" s="1481" t="s">
        <v>18</v>
      </c>
      <c r="X5" s="1481"/>
      <c r="Y5" s="1481"/>
      <c r="Z5" s="1481"/>
      <c r="AA5" s="1481"/>
    </row>
    <row r="6" spans="2:27" ht="13.95" customHeight="1" thickBot="1" x14ac:dyDescent="0.4">
      <c r="B6" s="1517">
        <v>46174</v>
      </c>
      <c r="C6" s="1518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30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19"/>
      <c r="C7" s="1520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31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34">
        <v>46175</v>
      </c>
      <c r="C8" s="1535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38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36"/>
      <c r="C9" s="1537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39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17">
        <v>46176</v>
      </c>
      <c r="C10" s="1518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22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19"/>
      <c r="C11" s="1520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23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34">
        <v>46177</v>
      </c>
      <c r="C12" s="1535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38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36"/>
      <c r="C13" s="1537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39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17">
        <v>46252</v>
      </c>
      <c r="C14" s="1518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22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19"/>
      <c r="C15" s="1520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23"/>
      <c r="O15" s="284"/>
    </row>
    <row r="16" spans="2:27" ht="18.600000000000001" thickBot="1" x14ac:dyDescent="0.4">
      <c r="B16" s="1534">
        <v>46253</v>
      </c>
      <c r="C16" s="1535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38">
        <f>SUM(L16:L17)</f>
        <v>339.80495999999999</v>
      </c>
      <c r="O16" s="346" t="s">
        <v>405</v>
      </c>
    </row>
    <row r="17" spans="2:23" ht="18.600000000000001" thickBot="1" x14ac:dyDescent="0.4">
      <c r="B17" s="1536"/>
      <c r="C17" s="1537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39"/>
      <c r="O17" s="346" t="s">
        <v>384</v>
      </c>
    </row>
    <row r="18" spans="2:23" ht="18.600000000000001" thickBot="1" x14ac:dyDescent="0.4">
      <c r="B18" s="1517">
        <v>46254</v>
      </c>
      <c r="C18" s="1518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22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19"/>
      <c r="C19" s="1520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16"/>
      <c r="O19" s="284" t="s">
        <v>406</v>
      </c>
      <c r="T19" s="109"/>
    </row>
    <row r="20" spans="2:23" ht="18.600000000000001" thickBot="1" x14ac:dyDescent="0.4">
      <c r="B20" s="1517">
        <v>46255</v>
      </c>
      <c r="C20" s="1518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22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19"/>
      <c r="C21" s="1520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16"/>
      <c r="O21" s="284"/>
      <c r="S21" s="2"/>
      <c r="T21" s="110"/>
    </row>
    <row r="22" spans="2:23" ht="18.600000000000001" thickBot="1" x14ac:dyDescent="0.4">
      <c r="B22" s="1517">
        <v>46256</v>
      </c>
      <c r="C22" s="1518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22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19"/>
      <c r="C23" s="1520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23"/>
      <c r="O23" s="284"/>
      <c r="P23" s="8"/>
      <c r="T23" s="109"/>
    </row>
    <row r="24" spans="2:23" ht="18.600000000000001" thickBot="1" x14ac:dyDescent="0.4">
      <c r="B24" s="1517">
        <v>46257</v>
      </c>
      <c r="C24" s="1518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22">
        <f>SUM(L24:L25)</f>
        <v>0</v>
      </c>
      <c r="O24" s="284"/>
    </row>
    <row r="25" spans="2:23" ht="18.600000000000001" thickBot="1" x14ac:dyDescent="0.4">
      <c r="B25" s="1519"/>
      <c r="C25" s="1520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23"/>
      <c r="O25" s="284"/>
      <c r="T25" s="3"/>
    </row>
    <row r="26" spans="2:23" ht="18.600000000000001" thickBot="1" x14ac:dyDescent="0.4">
      <c r="B26" s="1517">
        <v>46258</v>
      </c>
      <c r="C26" s="1518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22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19"/>
      <c r="C27" s="1520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23"/>
      <c r="O27" s="284"/>
    </row>
    <row r="28" spans="2:23" ht="18.600000000000001" thickBot="1" x14ac:dyDescent="0.4">
      <c r="B28" s="1517">
        <v>46259</v>
      </c>
      <c r="C28" s="1518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22">
        <f>SUM(L28:L29)</f>
        <v>0</v>
      </c>
      <c r="O28" s="284"/>
    </row>
    <row r="29" spans="2:23" ht="18.600000000000001" thickBot="1" x14ac:dyDescent="0.4">
      <c r="B29" s="1519"/>
      <c r="C29" s="1520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23"/>
      <c r="O29" s="284"/>
      <c r="P29" s="8"/>
    </row>
    <row r="30" spans="2:23" ht="18.600000000000001" thickBot="1" x14ac:dyDescent="0.4">
      <c r="B30" s="1517">
        <v>46260</v>
      </c>
      <c r="C30" s="1518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22">
        <f t="shared" ref="N30" si="13">SUM(L30:L31)</f>
        <v>0</v>
      </c>
      <c r="O30" s="284"/>
    </row>
    <row r="31" spans="2:23" ht="18.600000000000001" thickBot="1" x14ac:dyDescent="0.4">
      <c r="B31" s="1519"/>
      <c r="C31" s="1520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23"/>
      <c r="O31" s="284"/>
    </row>
    <row r="32" spans="2:23" ht="54.6" thickBot="1" x14ac:dyDescent="0.4">
      <c r="B32" s="1517">
        <v>46261</v>
      </c>
      <c r="C32" s="1518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30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19"/>
      <c r="C33" s="1520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31"/>
      <c r="O33" s="284"/>
    </row>
    <row r="34" spans="2:24" ht="18.600000000000001" thickBot="1" x14ac:dyDescent="0.4">
      <c r="B34" s="1517">
        <v>46262</v>
      </c>
      <c r="C34" s="1518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30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19"/>
      <c r="C35" s="1520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31"/>
      <c r="O35" s="284"/>
    </row>
    <row r="36" spans="2:24" ht="18.600000000000001" thickBot="1" x14ac:dyDescent="0.35">
      <c r="B36" s="1517">
        <v>46263</v>
      </c>
      <c r="C36" s="1518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30">
        <f>SUM(L36:L37)</f>
        <v>288.52199999999999</v>
      </c>
      <c r="O36" s="1542" t="str">
        <f>'Crushing Down Time Hours'!G17</f>
        <v>istirahat jam 12-13, 14:00-15:00 ada loading material dari mining</v>
      </c>
    </row>
    <row r="37" spans="2:24" ht="18.600000000000001" thickBot="1" x14ac:dyDescent="0.35">
      <c r="B37" s="1519"/>
      <c r="C37" s="1520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31"/>
      <c r="O37" s="1543"/>
    </row>
    <row r="38" spans="2:24" ht="18.600000000000001" thickBot="1" x14ac:dyDescent="0.4">
      <c r="B38" s="1517">
        <v>46264</v>
      </c>
      <c r="C38" s="1518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30">
        <f t="shared" ref="N38" si="15">SUM(L38:L39)</f>
        <v>64.583999999999989</v>
      </c>
      <c r="O38" s="284"/>
      <c r="Q38" s="4"/>
    </row>
    <row r="39" spans="2:24" ht="18.600000000000001" thickBot="1" x14ac:dyDescent="0.4">
      <c r="B39" s="1519"/>
      <c r="C39" s="1520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31"/>
      <c r="O39" s="284"/>
    </row>
    <row r="40" spans="2:24" ht="18.600000000000001" hidden="1" thickBot="1" x14ac:dyDescent="0.4">
      <c r="B40" s="1517">
        <v>46265</v>
      </c>
      <c r="C40" s="1518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22">
        <f>SUM(L40:L41)</f>
        <v>0</v>
      </c>
      <c r="O40" s="284"/>
    </row>
    <row r="41" spans="2:24" ht="18.600000000000001" hidden="1" thickBot="1" x14ac:dyDescent="0.4">
      <c r="B41" s="1519"/>
      <c r="C41" s="1520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23"/>
      <c r="O41" s="284"/>
    </row>
    <row r="42" spans="2:24" ht="18.600000000000001" hidden="1" thickBot="1" x14ac:dyDescent="0.4">
      <c r="B42" s="1517">
        <v>46266</v>
      </c>
      <c r="C42" s="1518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22">
        <f t="shared" ref="N42" si="16">SUM(L42:L43)</f>
        <v>0</v>
      </c>
      <c r="O42" s="284"/>
    </row>
    <row r="43" spans="2:24" ht="18.600000000000001" hidden="1" thickBot="1" x14ac:dyDescent="0.4">
      <c r="B43" s="1519"/>
      <c r="C43" s="1520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23"/>
      <c r="O43" s="284"/>
    </row>
    <row r="44" spans="2:24" ht="18.600000000000001" hidden="1" thickBot="1" x14ac:dyDescent="0.4">
      <c r="B44" s="1517">
        <v>46267</v>
      </c>
      <c r="C44" s="1518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22">
        <f t="shared" ref="N44" si="17">SUM(L44:L45)</f>
        <v>0</v>
      </c>
      <c r="O44" s="284"/>
    </row>
    <row r="45" spans="2:24" ht="18.600000000000001" hidden="1" thickBot="1" x14ac:dyDescent="0.4">
      <c r="B45" s="1519"/>
      <c r="C45" s="1520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23"/>
      <c r="O45" s="284"/>
    </row>
    <row r="46" spans="2:24" ht="18.600000000000001" hidden="1" thickBot="1" x14ac:dyDescent="0.4">
      <c r="B46" s="1517">
        <v>46268</v>
      </c>
      <c r="C46" s="1518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22">
        <f t="shared" ref="N46:N58" si="18">SUM(L46:L47)</f>
        <v>0</v>
      </c>
      <c r="O46" s="284"/>
    </row>
    <row r="47" spans="2:24" ht="18.600000000000001" hidden="1" thickBot="1" x14ac:dyDescent="0.4">
      <c r="B47" s="1519"/>
      <c r="C47" s="1520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23"/>
      <c r="O47" s="284"/>
    </row>
    <row r="48" spans="2:24" ht="18.600000000000001" hidden="1" thickBot="1" x14ac:dyDescent="0.4">
      <c r="B48" s="1517">
        <v>46269</v>
      </c>
      <c r="C48" s="1518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22">
        <f t="shared" si="18"/>
        <v>0</v>
      </c>
      <c r="O48" s="284"/>
    </row>
    <row r="49" spans="2:22" ht="18.600000000000001" hidden="1" thickBot="1" x14ac:dyDescent="0.4">
      <c r="B49" s="1519"/>
      <c r="C49" s="1520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23"/>
      <c r="O49" s="284"/>
    </row>
    <row r="50" spans="2:22" ht="18.600000000000001" hidden="1" thickBot="1" x14ac:dyDescent="0.4">
      <c r="B50" s="1517">
        <v>46270</v>
      </c>
      <c r="C50" s="1518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22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19"/>
      <c r="C51" s="1520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23"/>
      <c r="O51" s="284"/>
      <c r="P51" s="4"/>
    </row>
    <row r="52" spans="2:22" ht="18.600000000000001" hidden="1" thickBot="1" x14ac:dyDescent="0.4">
      <c r="B52" s="1517">
        <v>46271</v>
      </c>
      <c r="C52" s="1518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22">
        <f t="shared" si="18"/>
        <v>0</v>
      </c>
      <c r="O52" s="284"/>
    </row>
    <row r="53" spans="2:22" ht="18.600000000000001" hidden="1" thickBot="1" x14ac:dyDescent="0.4">
      <c r="B53" s="1519"/>
      <c r="C53" s="1520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23"/>
      <c r="O53" s="284"/>
      <c r="R53" s="1">
        <f>R50*4</f>
        <v>60</v>
      </c>
    </row>
    <row r="54" spans="2:22" ht="18.600000000000001" hidden="1" thickBot="1" x14ac:dyDescent="0.4">
      <c r="B54" s="1517">
        <v>46272</v>
      </c>
      <c r="C54" s="1518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22">
        <f t="shared" si="18"/>
        <v>0</v>
      </c>
      <c r="O54" s="284"/>
    </row>
    <row r="55" spans="2:22" ht="18.600000000000001" hidden="1" thickBot="1" x14ac:dyDescent="0.4">
      <c r="B55" s="1519"/>
      <c r="C55" s="1520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23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17">
        <v>46273</v>
      </c>
      <c r="C56" s="1518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22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19"/>
      <c r="C57" s="1520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23"/>
      <c r="O57" s="284"/>
      <c r="Q57" s="4"/>
      <c r="R57" s="4"/>
      <c r="S57" s="1">
        <v>1190</v>
      </c>
    </row>
    <row r="58" spans="2:22" ht="18.600000000000001" hidden="1" thickBot="1" x14ac:dyDescent="0.4">
      <c r="B58" s="1517">
        <v>46274</v>
      </c>
      <c r="C58" s="1518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22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19"/>
      <c r="C59" s="1520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23"/>
      <c r="O59" s="284"/>
      <c r="P59" s="4"/>
      <c r="S59" s="2">
        <f>(S55-S58)/S55</f>
        <v>0.10083594566353186</v>
      </c>
    </row>
    <row r="60" spans="2:22" ht="18.600000000000001" thickBot="1" x14ac:dyDescent="0.4">
      <c r="B60" s="1517">
        <v>46275</v>
      </c>
      <c r="C60" s="1518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32">
        <f>SUM(L60:L61)</f>
        <v>86.346000000000004</v>
      </c>
      <c r="O60" s="284"/>
      <c r="P60" s="8"/>
    </row>
    <row r="61" spans="2:22" ht="18.600000000000001" thickBot="1" x14ac:dyDescent="0.4">
      <c r="B61" s="1519"/>
      <c r="C61" s="1520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33"/>
      <c r="O61" s="284"/>
      <c r="P61" s="8"/>
    </row>
    <row r="62" spans="2:22" ht="18.600000000000001" thickBot="1" x14ac:dyDescent="0.4">
      <c r="B62" s="1517">
        <v>46276</v>
      </c>
      <c r="C62" s="1518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32">
        <f>SUM(L62:L63)</f>
        <v>0</v>
      </c>
      <c r="O62" s="284"/>
      <c r="P62" s="8"/>
    </row>
    <row r="63" spans="2:22" ht="18.600000000000001" thickBot="1" x14ac:dyDescent="0.4">
      <c r="B63" s="1519"/>
      <c r="C63" s="1520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33"/>
      <c r="O63" s="284"/>
      <c r="P63" s="8"/>
    </row>
    <row r="64" spans="2:22" ht="18.600000000000001" thickBot="1" x14ac:dyDescent="0.4">
      <c r="B64" s="1517">
        <v>46277</v>
      </c>
      <c r="C64" s="1518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32">
        <f>SUM(L64:L65)</f>
        <v>394.524</v>
      </c>
      <c r="O64" s="284"/>
      <c r="P64" s="8"/>
    </row>
    <row r="65" spans="2:16" ht="18.600000000000001" thickBot="1" x14ac:dyDescent="0.4">
      <c r="B65" s="1519"/>
      <c r="C65" s="1520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33"/>
      <c r="O65" s="284"/>
      <c r="P65" s="8"/>
    </row>
    <row r="66" spans="2:16" ht="18.600000000000001" thickBot="1" x14ac:dyDescent="0.4">
      <c r="B66" s="1517">
        <v>46278</v>
      </c>
      <c r="C66" s="1518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32">
        <f>SUM(L66:L67)</f>
        <v>315.19799999999998</v>
      </c>
      <c r="O66" s="284"/>
      <c r="P66" s="8"/>
    </row>
    <row r="67" spans="2:16" ht="18.600000000000001" thickBot="1" x14ac:dyDescent="0.4">
      <c r="B67" s="1519"/>
      <c r="C67" s="1520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33"/>
      <c r="O67" s="284"/>
      <c r="P67" s="8"/>
    </row>
    <row r="68" spans="2:16" ht="18.600000000000001" hidden="1" thickBot="1" x14ac:dyDescent="0.4">
      <c r="B68" s="1517">
        <v>46279</v>
      </c>
      <c r="C68" s="1518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24">
        <f t="shared" ref="N68" si="31">SUM(L68:L69)</f>
        <v>0</v>
      </c>
      <c r="O68" s="284"/>
      <c r="P68" s="8"/>
    </row>
    <row r="69" spans="2:16" ht="18.600000000000001" hidden="1" thickBot="1" x14ac:dyDescent="0.4">
      <c r="B69" s="1519"/>
      <c r="C69" s="1520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25"/>
      <c r="O69" s="284"/>
      <c r="P69" s="8"/>
    </row>
    <row r="70" spans="2:16" ht="18.600000000000001" hidden="1" thickBot="1" x14ac:dyDescent="0.4">
      <c r="B70" s="1517">
        <v>46280</v>
      </c>
      <c r="C70" s="1518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24">
        <f t="shared" ref="N70" si="32">SUM(L70:L71)</f>
        <v>0</v>
      </c>
      <c r="O70" s="284"/>
      <c r="P70" s="8"/>
    </row>
    <row r="71" spans="2:16" ht="18.600000000000001" hidden="1" thickBot="1" x14ac:dyDescent="0.4">
      <c r="B71" s="1519"/>
      <c r="C71" s="1520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25"/>
      <c r="O71" s="284"/>
      <c r="P71" s="8"/>
    </row>
    <row r="72" spans="2:16" ht="18.600000000000001" hidden="1" thickBot="1" x14ac:dyDescent="0.4">
      <c r="B72" s="1517">
        <v>46281</v>
      </c>
      <c r="C72" s="1518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24">
        <f t="shared" ref="N72" si="33">SUM(L72:L73)</f>
        <v>0</v>
      </c>
      <c r="O72" s="284"/>
      <c r="P72" s="8"/>
    </row>
    <row r="73" spans="2:16" ht="18.600000000000001" hidden="1" thickBot="1" x14ac:dyDescent="0.4">
      <c r="B73" s="1519"/>
      <c r="C73" s="1520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25"/>
      <c r="O73" s="284"/>
      <c r="P73" s="8"/>
    </row>
    <row r="74" spans="2:16" ht="18.600000000000001" hidden="1" thickBot="1" x14ac:dyDescent="0.4">
      <c r="B74" s="1517">
        <v>46282</v>
      </c>
      <c r="C74" s="1518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24">
        <f t="shared" ref="N74" si="34">SUM(L74:L75)</f>
        <v>0</v>
      </c>
      <c r="O74" s="284"/>
      <c r="P74" s="8"/>
    </row>
    <row r="75" spans="2:16" ht="18.600000000000001" hidden="1" thickBot="1" x14ac:dyDescent="0.4">
      <c r="B75" s="1519"/>
      <c r="C75" s="1520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25"/>
      <c r="O75" s="284"/>
      <c r="P75" s="8"/>
    </row>
    <row r="76" spans="2:16" ht="18.600000000000001" thickBot="1" x14ac:dyDescent="0.4">
      <c r="B76" s="1517">
        <v>46283</v>
      </c>
      <c r="C76" s="1518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24">
        <f>SUM(L76:L77)</f>
        <v>241.488</v>
      </c>
      <c r="O76" s="284" t="s">
        <v>637</v>
      </c>
      <c r="P76" s="8"/>
    </row>
    <row r="77" spans="2:16" ht="18.600000000000001" thickBot="1" x14ac:dyDescent="0.4">
      <c r="B77" s="1519"/>
      <c r="C77" s="1520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525"/>
      <c r="O77" s="284" t="s">
        <v>638</v>
      </c>
      <c r="P77" s="8"/>
    </row>
    <row r="78" spans="2:16" ht="18" x14ac:dyDescent="0.35">
      <c r="B78" s="1517">
        <v>46284</v>
      </c>
      <c r="C78" s="1518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532">
        <f>SUM(L78:L80)</f>
        <v>353.78460000000001</v>
      </c>
      <c r="O78" s="284" t="s">
        <v>637</v>
      </c>
      <c r="P78" s="8"/>
    </row>
    <row r="79" spans="2:16" ht="18" x14ac:dyDescent="0.35">
      <c r="B79" s="1527"/>
      <c r="C79" s="1513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532"/>
      <c r="O79" s="284"/>
      <c r="P79" s="8"/>
    </row>
    <row r="80" spans="2:16" ht="18.600000000000001" thickBot="1" x14ac:dyDescent="0.4">
      <c r="B80" s="1519"/>
      <c r="C80" s="1520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533"/>
      <c r="O80" s="284"/>
      <c r="P80" s="8"/>
    </row>
    <row r="81" spans="2:16" ht="18.600000000000001" thickBot="1" x14ac:dyDescent="0.4">
      <c r="B81" s="1517">
        <v>46285</v>
      </c>
      <c r="C81" s="1518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532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27"/>
      <c r="C82" s="1513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532"/>
      <c r="O82" s="284"/>
      <c r="P82" s="8"/>
    </row>
    <row r="83" spans="2:16" ht="18.600000000000001" thickBot="1" x14ac:dyDescent="0.4">
      <c r="B83" s="1519"/>
      <c r="C83" s="1520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533"/>
      <c r="O83" s="284"/>
      <c r="P83" s="8"/>
    </row>
    <row r="84" spans="2:16" ht="18.600000000000001" thickBot="1" x14ac:dyDescent="0.4">
      <c r="B84" s="1517">
        <v>46286</v>
      </c>
      <c r="C84" s="1518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524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19"/>
      <c r="C85" s="1520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25"/>
      <c r="O85" s="284"/>
      <c r="P85" s="8"/>
    </row>
    <row r="86" spans="2:16" ht="18.600000000000001" thickBot="1" x14ac:dyDescent="0.4">
      <c r="B86" s="1517">
        <v>46287</v>
      </c>
      <c r="C86" s="1518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24">
        <f t="shared" ref="N86" si="50">SUM(L86:L87)</f>
        <v>133.38000000000002</v>
      </c>
      <c r="O86" s="284"/>
      <c r="P86" s="8"/>
    </row>
    <row r="87" spans="2:16" ht="18.600000000000001" thickBot="1" x14ac:dyDescent="0.4">
      <c r="B87" s="1519"/>
      <c r="C87" s="1520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25"/>
      <c r="O87" s="284"/>
      <c r="P87" s="8"/>
    </row>
    <row r="88" spans="2:16" ht="18.600000000000001" thickBot="1" x14ac:dyDescent="0.4">
      <c r="B88" s="1517">
        <v>46288</v>
      </c>
      <c r="C88" s="1518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24">
        <f>SUM(L88:L89)</f>
        <v>402.63600000000008</v>
      </c>
      <c r="O88" s="284"/>
      <c r="P88" s="8"/>
    </row>
    <row r="89" spans="2:16" ht="18.600000000000001" thickBot="1" x14ac:dyDescent="0.4">
      <c r="B89" s="1519"/>
      <c r="C89" s="1520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25"/>
      <c r="O89" s="284"/>
      <c r="P89" s="8"/>
    </row>
    <row r="90" spans="2:16" ht="18.600000000000001" thickBot="1" x14ac:dyDescent="0.4">
      <c r="B90" s="1517">
        <v>46289</v>
      </c>
      <c r="C90" s="1518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24">
        <f t="shared" ref="N90" si="59">SUM(L90:L91)</f>
        <v>219.92100000000002</v>
      </c>
      <c r="O90" s="284"/>
      <c r="P90" s="8"/>
    </row>
    <row r="91" spans="2:16" ht="18.600000000000001" thickBot="1" x14ac:dyDescent="0.4">
      <c r="B91" s="1519"/>
      <c r="C91" s="1520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25"/>
      <c r="O91" s="284"/>
      <c r="P91" s="8"/>
    </row>
    <row r="92" spans="2:16" ht="18.600000000000001" thickBot="1" x14ac:dyDescent="0.4">
      <c r="B92" s="1517">
        <v>46290</v>
      </c>
      <c r="C92" s="1518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24">
        <f t="shared" ref="N92" si="64">SUM(L92:L93)</f>
        <v>217.62</v>
      </c>
      <c r="O92" s="284"/>
      <c r="P92" s="8"/>
    </row>
    <row r="93" spans="2:16" ht="18.600000000000001" thickBot="1" x14ac:dyDescent="0.4">
      <c r="B93" s="1519"/>
      <c r="C93" s="1520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25"/>
      <c r="O93" s="284"/>
      <c r="P93" s="8"/>
    </row>
    <row r="94" spans="2:16" ht="18.600000000000001" thickBot="1" x14ac:dyDescent="0.4">
      <c r="B94" s="1517">
        <v>46291</v>
      </c>
      <c r="C94" s="1518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24">
        <f t="shared" ref="N94" si="69">SUM(L94:L95)</f>
        <v>253.77300000000002</v>
      </c>
      <c r="O94" s="284"/>
      <c r="P94" s="8"/>
    </row>
    <row r="95" spans="2:16" ht="18.600000000000001" thickBot="1" x14ac:dyDescent="0.4">
      <c r="B95" s="1519"/>
      <c r="C95" s="1520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25"/>
      <c r="O95" s="284"/>
      <c r="P95" s="8"/>
    </row>
    <row r="96" spans="2:16" ht="18.600000000000001" thickBot="1" x14ac:dyDescent="0.4">
      <c r="B96" s="1517">
        <v>46292</v>
      </c>
      <c r="C96" s="1518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24">
        <f t="shared" ref="N96" si="70">SUM(L96:L97)</f>
        <v>0</v>
      </c>
      <c r="O96" s="284"/>
      <c r="P96" s="8"/>
    </row>
    <row r="97" spans="2:16" ht="18.600000000000001" thickBot="1" x14ac:dyDescent="0.4">
      <c r="B97" s="1519"/>
      <c r="C97" s="1520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25"/>
      <c r="O97" s="284"/>
      <c r="P97" s="8"/>
    </row>
    <row r="98" spans="2:16" ht="18.600000000000001" thickBot="1" x14ac:dyDescent="0.4">
      <c r="B98" s="1517">
        <v>46293</v>
      </c>
      <c r="C98" s="1518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24">
        <f t="shared" ref="N98" si="75">SUM(L98:L99)</f>
        <v>182.988</v>
      </c>
      <c r="O98" s="284"/>
      <c r="P98" s="8"/>
    </row>
    <row r="99" spans="2:16" ht="18.600000000000001" thickBot="1" x14ac:dyDescent="0.4">
      <c r="B99" s="1519"/>
      <c r="C99" s="1520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525"/>
      <c r="O99" s="284"/>
      <c r="P99" s="8"/>
    </row>
    <row r="100" spans="2:16" ht="18.600000000000001" thickBot="1" x14ac:dyDescent="0.4">
      <c r="B100" s="1517">
        <v>46294</v>
      </c>
      <c r="C100" s="1518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24">
        <f t="shared" ref="N100" si="76">SUM(L100:L101)</f>
        <v>0</v>
      </c>
      <c r="O100" s="284"/>
      <c r="P100" s="8"/>
    </row>
    <row r="101" spans="2:16" ht="18.600000000000001" thickBot="1" x14ac:dyDescent="0.4">
      <c r="B101" s="1519"/>
      <c r="C101" s="1520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25"/>
      <c r="O101" s="284"/>
      <c r="P101" s="8"/>
    </row>
    <row r="102" spans="2:16" ht="18.600000000000001" thickBot="1" x14ac:dyDescent="0.4">
      <c r="B102" s="1517">
        <v>46295</v>
      </c>
      <c r="C102" s="1518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24">
        <f>SUM(L102:L103)</f>
        <v>121.485</v>
      </c>
      <c r="O102" s="284"/>
      <c r="P102" s="8"/>
    </row>
    <row r="103" spans="2:16" ht="18.600000000000001" thickBot="1" x14ac:dyDescent="0.4">
      <c r="B103" s="1519"/>
      <c r="C103" s="1520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29"/>
      <c r="O103" s="284"/>
      <c r="P103" s="8"/>
    </row>
    <row r="104" spans="2:16" ht="18.600000000000001" thickBot="1" x14ac:dyDescent="0.4">
      <c r="B104" s="1517">
        <v>46296</v>
      </c>
      <c r="C104" s="1518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24">
        <f>SUM(L104:L105)</f>
        <v>295.03500000000003</v>
      </c>
      <c r="O104" s="284"/>
      <c r="P104" s="8"/>
    </row>
    <row r="105" spans="2:16" ht="18" x14ac:dyDescent="0.35">
      <c r="B105" s="1527"/>
      <c r="C105" s="1513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528"/>
      <c r="O105" s="284"/>
      <c r="P105" s="8"/>
    </row>
    <row r="106" spans="2:16" ht="18" x14ac:dyDescent="0.35">
      <c r="B106" s="1521">
        <v>46297</v>
      </c>
      <c r="C106" s="1521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526">
        <f>SUM(L106:L109)</f>
        <v>241.2345</v>
      </c>
      <c r="O106" s="284"/>
      <c r="P106" s="8"/>
    </row>
    <row r="107" spans="2:16" ht="18" x14ac:dyDescent="0.35">
      <c r="B107" s="1521"/>
      <c r="C107" s="1521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526"/>
      <c r="O107" s="284"/>
      <c r="P107" s="8"/>
    </row>
    <row r="108" spans="2:16" ht="18" x14ac:dyDescent="0.35">
      <c r="B108" s="1521"/>
      <c r="C108" s="1521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526"/>
      <c r="O108" s="284"/>
      <c r="P108" s="8"/>
    </row>
    <row r="109" spans="2:16" ht="18" x14ac:dyDescent="0.35">
      <c r="B109" s="1521"/>
      <c r="C109" s="1521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526"/>
      <c r="O109" s="284"/>
      <c r="P109" s="8"/>
    </row>
    <row r="110" spans="2:16" ht="18" x14ac:dyDescent="0.35">
      <c r="B110" s="1521">
        <v>46298</v>
      </c>
      <c r="C110" s="1521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508">
        <f>SUM(L110:L111)</f>
        <v>464.91899999999998</v>
      </c>
      <c r="O110" s="284"/>
      <c r="P110" s="8"/>
    </row>
    <row r="111" spans="2:16" ht="18" x14ac:dyDescent="0.35">
      <c r="B111" s="1521"/>
      <c r="C111" s="1521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509"/>
      <c r="O111" s="284"/>
      <c r="P111" s="8"/>
    </row>
    <row r="112" spans="2:16" ht="18" x14ac:dyDescent="0.35">
      <c r="B112" s="1521">
        <v>46299</v>
      </c>
      <c r="C112" s="1521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521"/>
      <c r="C113" s="1521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521">
        <v>46300</v>
      </c>
      <c r="C114" s="1521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508">
        <f>SUM(L114:L115)</f>
        <v>19.655999999999999</v>
      </c>
      <c r="O114" s="1188"/>
      <c r="P114" s="8"/>
    </row>
    <row r="115" spans="2:16" ht="18" x14ac:dyDescent="0.35">
      <c r="B115" s="1521"/>
      <c r="C115" s="1521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509"/>
      <c r="O115" s="1188"/>
      <c r="P115" s="8"/>
    </row>
    <row r="116" spans="2:16" ht="18" x14ac:dyDescent="0.35">
      <c r="B116" s="1521">
        <v>46301</v>
      </c>
      <c r="C116" s="1521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508">
        <f>SUM(L116:L117)</f>
        <v>94.77</v>
      </c>
      <c r="O116" s="1188"/>
      <c r="P116" s="8"/>
    </row>
    <row r="117" spans="2:16" ht="18" x14ac:dyDescent="0.35">
      <c r="B117" s="1521"/>
      <c r="C117" s="1521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509"/>
      <c r="O117" s="1188"/>
      <c r="P117" s="8"/>
    </row>
    <row r="118" spans="2:16" ht="18" x14ac:dyDescent="0.35">
      <c r="B118" s="1521">
        <v>46302</v>
      </c>
      <c r="C118" s="1521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508">
        <f>SUM(L118:L119)</f>
        <v>192.62879999999998</v>
      </c>
      <c r="O118" s="1188"/>
      <c r="P118" s="8"/>
    </row>
    <row r="119" spans="2:16" ht="18" x14ac:dyDescent="0.35">
      <c r="B119" s="1521"/>
      <c r="C119" s="1521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509"/>
      <c r="O119" s="1188"/>
      <c r="P119" s="8"/>
    </row>
    <row r="120" spans="2:16" ht="18" x14ac:dyDescent="0.35">
      <c r="B120" s="1521">
        <v>46303</v>
      </c>
      <c r="C120" s="1521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508">
        <f>SUM(L120:L121)</f>
        <v>450.49095</v>
      </c>
      <c r="O120" s="1188"/>
      <c r="P120" s="8"/>
    </row>
    <row r="121" spans="2:16" ht="18" x14ac:dyDescent="0.35">
      <c r="B121" s="1521"/>
      <c r="C121" s="1521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509"/>
      <c r="O121" s="1188"/>
      <c r="P121" s="8"/>
    </row>
    <row r="122" spans="2:16" ht="18" hidden="1" customHeight="1" x14ac:dyDescent="0.35">
      <c r="B122" s="1521">
        <v>46304</v>
      </c>
      <c r="C122" s="1521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508">
        <f t="shared" ref="N122" si="123">SUM(L122:L123)</f>
        <v>0</v>
      </c>
      <c r="O122" s="1188"/>
      <c r="P122" s="8"/>
    </row>
    <row r="123" spans="2:16" ht="18" hidden="1" customHeight="1" x14ac:dyDescent="0.35">
      <c r="B123" s="1521"/>
      <c r="C123" s="1521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509"/>
      <c r="O123" s="1188"/>
      <c r="P123" s="8"/>
    </row>
    <row r="124" spans="2:16" ht="18" x14ac:dyDescent="0.35">
      <c r="B124" s="1521">
        <v>46307</v>
      </c>
      <c r="C124" s="1521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508">
        <f>SUM(L124:L125)</f>
        <v>324.32400000000007</v>
      </c>
      <c r="O124" s="1188"/>
      <c r="P124" s="8"/>
    </row>
    <row r="125" spans="2:16" ht="18" x14ac:dyDescent="0.35">
      <c r="B125" s="1521"/>
      <c r="C125" s="1521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509"/>
      <c r="O125" s="1188"/>
      <c r="P125" s="8"/>
    </row>
    <row r="126" spans="2:16" ht="18" hidden="1" x14ac:dyDescent="0.35">
      <c r="B126" s="1521">
        <v>46306</v>
      </c>
      <c r="C126" s="1521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521"/>
      <c r="C127" s="1521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510">
        <v>46308</v>
      </c>
      <c r="C128" s="1511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514"/>
      <c r="C129" s="1515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510">
        <v>46309</v>
      </c>
      <c r="C130" s="1511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514"/>
      <c r="C131" s="1515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510">
        <v>46310</v>
      </c>
      <c r="C132" s="1511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514"/>
      <c r="C133" s="1515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510">
        <v>46311</v>
      </c>
      <c r="C134" s="1511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508">
        <f>SUM(L134:L135)</f>
        <v>445.94550000000004</v>
      </c>
      <c r="O134" s="1188"/>
      <c r="P134" s="8"/>
    </row>
    <row r="135" spans="2:16" ht="18" x14ac:dyDescent="0.35">
      <c r="B135" s="1514"/>
      <c r="C135" s="1515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509"/>
      <c r="O135" s="1188"/>
      <c r="P135" s="8"/>
    </row>
    <row r="136" spans="2:16" ht="18" x14ac:dyDescent="0.35">
      <c r="B136" s="1510">
        <v>46312</v>
      </c>
      <c r="C136" s="1511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508">
        <f>SUM(M136:M137)</f>
        <v>16.875</v>
      </c>
      <c r="O136" s="1188"/>
      <c r="P136" s="8"/>
    </row>
    <row r="137" spans="2:16" ht="18" x14ac:dyDescent="0.35">
      <c r="B137" s="1514"/>
      <c r="C137" s="1515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509"/>
      <c r="O137" s="1188"/>
      <c r="P137" s="8"/>
    </row>
    <row r="138" spans="2:16" ht="18" x14ac:dyDescent="0.35">
      <c r="B138" s="1510">
        <v>46313</v>
      </c>
      <c r="C138" s="1511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508">
        <f>SUM(L138:L141)</f>
        <v>207.6798</v>
      </c>
      <c r="O138" s="1188"/>
      <c r="P138" s="8"/>
    </row>
    <row r="139" spans="2:16" ht="18" x14ac:dyDescent="0.35">
      <c r="B139" s="1512"/>
      <c r="C139" s="1513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516"/>
      <c r="O139" s="1188"/>
      <c r="P139" s="8"/>
    </row>
    <row r="140" spans="2:16" ht="18" x14ac:dyDescent="0.35">
      <c r="B140" s="1521">
        <v>46321</v>
      </c>
      <c r="C140" s="1521"/>
      <c r="D140" s="1012" t="s">
        <v>13</v>
      </c>
      <c r="E140" s="1013" t="s">
        <v>169</v>
      </c>
      <c r="F140" s="1404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508">
        <f>SUM(L140:L143)</f>
        <v>155.1</v>
      </c>
      <c r="O140" s="1188" t="s">
        <v>977</v>
      </c>
      <c r="P140" s="8"/>
    </row>
    <row r="141" spans="2:16" ht="18" x14ac:dyDescent="0.35">
      <c r="B141" s="1400"/>
      <c r="C141" s="1401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516"/>
      <c r="O141" s="1188"/>
      <c r="P141" s="8"/>
    </row>
    <row r="142" spans="2:16" ht="18" x14ac:dyDescent="0.35">
      <c r="B142" s="1402"/>
      <c r="C142" s="1403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510">
        <v>46314</v>
      </c>
      <c r="C143" s="1511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512"/>
      <c r="C144" s="1513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514"/>
      <c r="C145" s="1515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510">
        <v>46315</v>
      </c>
      <c r="C146" s="1511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512"/>
      <c r="C147" s="1513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514"/>
      <c r="C148" s="1515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510">
        <v>46316</v>
      </c>
      <c r="C149" s="1511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512"/>
      <c r="C150" s="1513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514"/>
      <c r="C151" s="1515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510">
        <v>46317</v>
      </c>
      <c r="C152" s="1511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512"/>
      <c r="C153" s="1513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514"/>
      <c r="C154" s="1515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510">
        <v>46318</v>
      </c>
      <c r="C155" s="1511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512"/>
      <c r="C156" s="1513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514"/>
      <c r="C157" s="1515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510">
        <v>46319</v>
      </c>
      <c r="C158" s="1511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512"/>
      <c r="C159" s="1513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514"/>
      <c r="C160" s="1515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510">
        <v>46320</v>
      </c>
      <c r="C161" s="1511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512"/>
      <c r="C162" s="1513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514"/>
      <c r="C163" s="1515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510">
        <v>46321</v>
      </c>
      <c r="C164" s="1511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512"/>
      <c r="C165" s="1513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514"/>
      <c r="C166" s="1515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510">
        <v>46322</v>
      </c>
      <c r="C167" s="1511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512"/>
      <c r="C168" s="1513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514"/>
      <c r="C169" s="1515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510">
        <v>46323</v>
      </c>
      <c r="C170" s="1511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512"/>
      <c r="C171" s="1513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514"/>
      <c r="C172" s="1515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510">
        <v>46324</v>
      </c>
      <c r="C173" s="1511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512"/>
      <c r="C174" s="1513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514"/>
      <c r="C175" s="1515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510">
        <v>46325</v>
      </c>
      <c r="C176" s="1511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512"/>
      <c r="C177" s="1513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514"/>
      <c r="C178" s="1515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547" t="s">
        <v>16</v>
      </c>
      <c r="C179" s="1548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549" t="s">
        <v>17</v>
      </c>
      <c r="C180" s="1550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20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53" t="s">
        <v>122</v>
      </c>
      <c r="C1" s="1553"/>
      <c r="D1" s="1553"/>
      <c r="E1" s="1553"/>
      <c r="F1" s="1553"/>
      <c r="G1" s="1553"/>
      <c r="H1" s="1553"/>
      <c r="I1" s="1553"/>
      <c r="J1" s="1553"/>
      <c r="K1" s="1553"/>
      <c r="L1" s="1553"/>
    </row>
    <row r="2" spans="1:27" ht="18" x14ac:dyDescent="0.35">
      <c r="F2" s="1561" t="s">
        <v>416</v>
      </c>
      <c r="G2" s="1561"/>
      <c r="H2" s="1561"/>
      <c r="I2" s="1561"/>
      <c r="J2" s="1561"/>
    </row>
    <row r="3" spans="1:27" ht="15" thickBot="1" x14ac:dyDescent="0.35">
      <c r="A3" s="1556" t="s">
        <v>198</v>
      </c>
      <c r="B3" s="1557"/>
      <c r="C3" s="1557"/>
      <c r="D3" s="1557"/>
      <c r="E3" s="1557"/>
      <c r="F3" s="1557"/>
      <c r="G3" s="1558"/>
    </row>
    <row r="4" spans="1:27" ht="15" thickBot="1" x14ac:dyDescent="0.35">
      <c r="A4" s="1559" t="s">
        <v>0</v>
      </c>
      <c r="B4" s="156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54">
        <v>46252</v>
      </c>
      <c r="B6" s="1555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54">
        <v>46253</v>
      </c>
      <c r="B7" s="1555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54">
        <v>46254</v>
      </c>
      <c r="B8" s="1555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51" t="s">
        <v>208</v>
      </c>
      <c r="AA8" s="1552"/>
    </row>
    <row r="9" spans="1:27" x14ac:dyDescent="0.3">
      <c r="A9" s="1554">
        <v>46255</v>
      </c>
      <c r="B9" s="1555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54">
        <v>46256</v>
      </c>
      <c r="B10" s="1555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54">
        <v>46257</v>
      </c>
      <c r="B11" s="1555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54">
        <v>46258</v>
      </c>
      <c r="B12" s="1555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54">
        <v>46259</v>
      </c>
      <c r="B13" s="1555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54">
        <v>46260</v>
      </c>
      <c r="B14" s="1555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54">
        <v>46261</v>
      </c>
      <c r="B15" s="1555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54">
        <v>46262</v>
      </c>
      <c r="B16" s="1555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54">
        <v>46263</v>
      </c>
      <c r="B17" s="1555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54">
        <v>46264</v>
      </c>
      <c r="B18" s="1555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54">
        <v>46265</v>
      </c>
      <c r="B19" s="1555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54">
        <v>46266</v>
      </c>
      <c r="B20" s="1555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54">
        <v>46267</v>
      </c>
      <c r="B21" s="1555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54">
        <v>46268</v>
      </c>
      <c r="B22" s="1555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54">
        <v>46269</v>
      </c>
      <c r="B23" s="1555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54">
        <v>46270</v>
      </c>
      <c r="B24" s="1555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54">
        <v>46271</v>
      </c>
      <c r="B25" s="1555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54">
        <v>46272</v>
      </c>
      <c r="B26" s="1555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54">
        <v>46273</v>
      </c>
      <c r="B27" s="1555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54">
        <v>46274</v>
      </c>
      <c r="B28" s="1555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54">
        <v>46275</v>
      </c>
      <c r="B29" s="1555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54">
        <v>46276</v>
      </c>
      <c r="B30" s="1555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54">
        <v>46277</v>
      </c>
      <c r="B31" s="1555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54">
        <v>46278</v>
      </c>
      <c r="B32" s="1555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54">
        <v>46279</v>
      </c>
      <c r="B33" s="1555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54">
        <v>46280</v>
      </c>
      <c r="B34" s="1555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54">
        <v>46281</v>
      </c>
      <c r="B35" s="1555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54">
        <v>46282</v>
      </c>
      <c r="B36" s="1555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54">
        <v>46283</v>
      </c>
      <c r="B37" s="1555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54">
        <v>46284</v>
      </c>
      <c r="B38" s="1555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54">
        <v>46285</v>
      </c>
      <c r="B39" s="1555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54">
        <v>46286</v>
      </c>
      <c r="B40" s="1555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54">
        <v>46287</v>
      </c>
      <c r="B41" s="1555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54">
        <v>46288</v>
      </c>
      <c r="B42" s="1555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62" t="s">
        <v>599</v>
      </c>
      <c r="C2" s="1563"/>
      <c r="D2" s="1563"/>
      <c r="E2" s="1563"/>
      <c r="F2" s="1563"/>
      <c r="G2" s="1563"/>
      <c r="H2" s="1563"/>
      <c r="I2" s="1563"/>
      <c r="J2" s="1563"/>
      <c r="K2" s="1563"/>
      <c r="L2" s="1563"/>
      <c r="M2" s="1563"/>
      <c r="N2" s="1563"/>
      <c r="O2" s="1563"/>
      <c r="P2" s="1563"/>
      <c r="Q2" s="1563"/>
      <c r="R2" s="1563"/>
      <c r="S2" s="1563"/>
      <c r="T2" s="1564"/>
    </row>
    <row r="3" spans="2:28" x14ac:dyDescent="1.65">
      <c r="B3" s="846"/>
      <c r="C3" s="1563" t="s">
        <v>600</v>
      </c>
      <c r="D3" s="1563"/>
      <c r="E3" s="1563"/>
      <c r="F3" s="1563"/>
      <c r="G3" s="1563"/>
      <c r="H3" s="1563"/>
      <c r="I3" s="1563"/>
      <c r="J3" s="1563"/>
      <c r="K3" s="1563"/>
      <c r="L3" s="1563"/>
      <c r="M3" s="1563"/>
      <c r="N3" s="1563"/>
      <c r="O3" s="1563"/>
      <c r="P3" s="1563"/>
      <c r="Q3" s="1563"/>
      <c r="R3" s="1563"/>
      <c r="S3" s="1563"/>
      <c r="T3" s="1564"/>
    </row>
    <row r="4" spans="2:28" ht="92.4" thickBot="1" x14ac:dyDescent="1.7">
      <c r="B4" s="1565" t="s">
        <v>601</v>
      </c>
      <c r="C4" s="1566"/>
      <c r="D4" s="1566"/>
      <c r="E4" s="1566"/>
      <c r="F4" s="1566"/>
      <c r="G4" s="1566"/>
      <c r="H4" s="1566"/>
      <c r="I4" s="1566"/>
      <c r="J4" s="1566"/>
      <c r="K4" s="1566"/>
      <c r="L4" s="1566"/>
      <c r="M4" s="1566"/>
      <c r="N4" s="1566"/>
      <c r="O4" s="1566"/>
      <c r="P4" s="1566"/>
      <c r="Q4" s="1566"/>
      <c r="R4" s="1566"/>
      <c r="S4" s="1566"/>
      <c r="T4" s="1567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68" t="s">
        <v>620</v>
      </c>
      <c r="C6" s="1569"/>
      <c r="D6" s="1569"/>
      <c r="E6" s="1569"/>
      <c r="F6" s="1569"/>
      <c r="G6" s="1569"/>
      <c r="H6" s="1569"/>
      <c r="I6" s="1569"/>
      <c r="J6" s="1569"/>
      <c r="K6" s="1569"/>
      <c r="L6" s="1569"/>
      <c r="M6" s="1569"/>
      <c r="N6" s="1569"/>
      <c r="O6" s="1569"/>
      <c r="P6" s="1569"/>
      <c r="Q6" s="1569"/>
      <c r="R6" s="1569"/>
      <c r="S6" s="1569"/>
      <c r="T6" s="1570"/>
    </row>
    <row r="7" spans="2:28" ht="92.4" thickBot="1" x14ac:dyDescent="1.7">
      <c r="B7" s="1571"/>
      <c r="C7" s="1572"/>
      <c r="D7" s="1572"/>
      <c r="E7" s="1572"/>
      <c r="F7" s="1572"/>
      <c r="G7" s="1572"/>
      <c r="H7" s="1572"/>
      <c r="I7" s="1572"/>
      <c r="J7" s="1572"/>
      <c r="K7" s="1572"/>
      <c r="L7" s="1572"/>
      <c r="M7" s="1572"/>
      <c r="N7" s="1572"/>
      <c r="O7" s="1572"/>
      <c r="P7" s="1572"/>
      <c r="Q7" s="1572"/>
      <c r="R7" s="1572"/>
      <c r="S7" s="1572"/>
      <c r="T7" s="1573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74" t="s">
        <v>618</v>
      </c>
      <c r="AA13" s="1574"/>
      <c r="AB13" s="1574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69" zoomScale="78" zoomScaleNormal="78" workbookViewId="0">
      <selection activeCell="O291" sqref="O291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81" t="s">
        <v>456</v>
      </c>
      <c r="C2" s="1481"/>
      <c r="D2" s="1481"/>
      <c r="E2" s="1481"/>
      <c r="F2" s="1481"/>
      <c r="G2" s="1481"/>
      <c r="H2" s="1481"/>
      <c r="T2" s="1593" t="s">
        <v>497</v>
      </c>
      <c r="U2" s="1593"/>
      <c r="V2" s="1593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86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87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87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87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87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87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87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87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87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87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87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88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89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90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90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90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90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90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90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90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91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86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87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87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87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87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87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87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87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87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87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87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88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89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90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90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90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90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90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90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90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90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90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90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91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89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90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90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90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90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90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90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90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91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86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87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87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87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87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88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89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90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90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90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90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90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90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90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91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86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87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87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87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87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87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87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87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87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87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87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88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99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600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600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600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600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600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600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600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600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600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600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601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78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79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79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79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79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79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79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79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79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79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79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79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79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79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79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79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79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79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79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79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80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92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76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76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76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76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76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76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76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77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78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79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79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79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79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79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79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79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79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79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79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79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79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79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79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79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79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80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83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84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84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84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84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81" t="s">
        <v>824</v>
      </c>
      <c r="L152" s="1481"/>
      <c r="M152" s="1481"/>
      <c r="N152" s="1481"/>
      <c r="O152" s="1481"/>
      <c r="P152" s="1481"/>
      <c r="S152" s="1575" t="s">
        <v>824</v>
      </c>
      <c r="T152" s="1575"/>
      <c r="U152" s="1575"/>
      <c r="V152" s="1575"/>
      <c r="W152" s="1575"/>
      <c r="X152" s="1575"/>
    </row>
    <row r="153" spans="2:25" ht="14.4" customHeight="1" x14ac:dyDescent="0.3">
      <c r="B153" s="452">
        <v>150</v>
      </c>
      <c r="C153" s="1584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81" t="s">
        <v>825</v>
      </c>
      <c r="L153" s="1481"/>
      <c r="M153" s="1481"/>
      <c r="N153" s="1481"/>
      <c r="O153" s="1481"/>
      <c r="P153" s="1481"/>
      <c r="S153" s="1575" t="s">
        <v>826</v>
      </c>
      <c r="T153" s="1575"/>
      <c r="U153" s="1575"/>
      <c r="V153" s="1575"/>
      <c r="W153" s="1575"/>
      <c r="X153" s="1575"/>
    </row>
    <row r="154" spans="2:25" ht="14.4" customHeight="1" x14ac:dyDescent="0.3">
      <c r="B154" s="452">
        <v>151</v>
      </c>
      <c r="C154" s="1584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584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84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584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584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84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584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584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85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81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582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82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82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582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82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82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582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82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76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576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76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576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576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76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576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576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77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81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582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82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82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582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82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582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582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82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582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582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602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592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576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576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576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576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576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576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576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577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606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607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607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607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607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607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607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607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608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609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610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610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610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610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610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610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610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610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610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610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610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610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610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610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610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610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610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610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611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603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80" t="s">
        <v>839</v>
      </c>
      <c r="M231" s="1381">
        <v>46316</v>
      </c>
      <c r="N231" s="1380">
        <v>0.36099999999999999</v>
      </c>
      <c r="O231" s="1380">
        <v>0.28999999999999998</v>
      </c>
      <c r="P231" s="1380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604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80" t="s">
        <v>829</v>
      </c>
      <c r="M232" s="1381">
        <v>46316</v>
      </c>
      <c r="N232" s="1380">
        <v>0.43099999999999999</v>
      </c>
      <c r="O232" s="1380">
        <v>0.27</v>
      </c>
      <c r="P232" s="1380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604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80" t="s">
        <v>831</v>
      </c>
      <c r="M233" s="1381">
        <v>46316</v>
      </c>
      <c r="N233" s="1380">
        <v>0.57699999999999996</v>
      </c>
      <c r="O233" s="1380">
        <v>0.35</v>
      </c>
      <c r="P233" s="1380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604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80" t="s">
        <v>833</v>
      </c>
      <c r="M234" s="1381">
        <v>46316</v>
      </c>
      <c r="N234" s="1380">
        <v>0.53600000000000003</v>
      </c>
      <c r="O234" s="1380">
        <v>0.35</v>
      </c>
      <c r="P234" s="1380">
        <v>13.11</v>
      </c>
      <c r="S234" s="1286">
        <v>80</v>
      </c>
      <c r="T234" s="1378" t="s">
        <v>830</v>
      </c>
      <c r="U234" s="1379">
        <v>46315</v>
      </c>
      <c r="V234" s="1378">
        <v>0.28599999999999998</v>
      </c>
      <c r="W234" s="1378">
        <v>0.33</v>
      </c>
      <c r="X234" s="1378">
        <v>13.5</v>
      </c>
    </row>
    <row r="235" spans="2:24" ht="14.4" customHeight="1" x14ac:dyDescent="0.3">
      <c r="B235" s="1312">
        <v>232</v>
      </c>
      <c r="C235" s="1604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8" t="s">
        <v>832</v>
      </c>
      <c r="U235" s="1379">
        <v>46315</v>
      </c>
      <c r="V235" s="1378">
        <v>0.309</v>
      </c>
      <c r="W235" s="1378">
        <v>0.38</v>
      </c>
      <c r="X235" s="1378">
        <v>13.34</v>
      </c>
    </row>
    <row r="236" spans="2:24" ht="14.4" customHeight="1" x14ac:dyDescent="0.3">
      <c r="B236" s="1312">
        <v>233</v>
      </c>
      <c r="C236" s="1604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8" t="s">
        <v>834</v>
      </c>
      <c r="U236" s="1379">
        <v>46315</v>
      </c>
      <c r="V236" s="1378">
        <v>0.376</v>
      </c>
      <c r="W236" s="1378">
        <v>0.38</v>
      </c>
      <c r="X236" s="1378">
        <v>12.98</v>
      </c>
    </row>
    <row r="237" spans="2:24" ht="14.4" customHeight="1" x14ac:dyDescent="0.3">
      <c r="B237" s="1312">
        <v>234</v>
      </c>
      <c r="C237" s="1604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604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604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604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604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604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604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9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604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604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604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90" t="s">
        <v>830</v>
      </c>
      <c r="U246" s="1391">
        <v>46317</v>
      </c>
      <c r="V246" s="1390">
        <v>0.35599999999999998</v>
      </c>
      <c r="W246" s="1390">
        <v>0.48</v>
      </c>
      <c r="X246" s="1390">
        <v>12.65</v>
      </c>
    </row>
    <row r="247" spans="2:24" x14ac:dyDescent="0.3">
      <c r="B247" s="1312">
        <v>244</v>
      </c>
      <c r="C247" s="1604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90" t="s">
        <v>832</v>
      </c>
      <c r="U247" s="1391">
        <v>46317</v>
      </c>
      <c r="V247" s="1390">
        <v>0.34699999999999998</v>
      </c>
      <c r="W247" s="1390">
        <v>0.36</v>
      </c>
      <c r="X247" s="1390">
        <v>12.61</v>
      </c>
    </row>
    <row r="248" spans="2:24" x14ac:dyDescent="0.3">
      <c r="B248" s="1312">
        <v>245</v>
      </c>
      <c r="C248" s="1605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90" t="s">
        <v>834</v>
      </c>
      <c r="U248" s="1391">
        <v>46317</v>
      </c>
      <c r="V248" s="1390">
        <v>0.47</v>
      </c>
      <c r="W248" s="1390">
        <v>0.32</v>
      </c>
      <c r="X248" s="1390">
        <v>16.21</v>
      </c>
    </row>
    <row r="249" spans="2:24" ht="14.4" customHeight="1" x14ac:dyDescent="0.3">
      <c r="B249" s="452">
        <v>246</v>
      </c>
      <c r="C249" s="1599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94" t="s">
        <v>985</v>
      </c>
      <c r="M249" s="1595"/>
      <c r="N249" s="1595"/>
      <c r="O249" s="1595"/>
      <c r="P249" s="1596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600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600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90" t="s">
        <v>835</v>
      </c>
      <c r="M251" s="1391">
        <v>46322</v>
      </c>
      <c r="N251" s="1390">
        <v>0.66200000000000003</v>
      </c>
      <c r="O251" s="1390">
        <v>0.67</v>
      </c>
      <c r="P251" s="1390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600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90" t="s">
        <v>837</v>
      </c>
      <c r="M252" s="1391">
        <v>46322</v>
      </c>
      <c r="N252" s="1390">
        <v>0.76100000000000001</v>
      </c>
      <c r="O252" s="1390">
        <v>0.82</v>
      </c>
      <c r="P252" s="1390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600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90" t="s">
        <v>839</v>
      </c>
      <c r="M253" s="1391">
        <v>46322</v>
      </c>
      <c r="N253" s="1390">
        <v>0.70099999999999996</v>
      </c>
      <c r="O253" s="1390">
        <v>0.74</v>
      </c>
      <c r="P253" s="1390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600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90" t="s">
        <v>829</v>
      </c>
      <c r="M254" s="1391">
        <v>46322</v>
      </c>
      <c r="N254" s="1390">
        <v>0.79800000000000004</v>
      </c>
      <c r="O254" s="1390">
        <v>0.72</v>
      </c>
      <c r="P254" s="1390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600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90" t="s">
        <v>831</v>
      </c>
      <c r="M255" s="1391">
        <v>46322</v>
      </c>
      <c r="N255" s="1390">
        <v>0.78300000000000003</v>
      </c>
      <c r="O255" s="1390">
        <v>0.87</v>
      </c>
      <c r="P255" s="1390">
        <v>15.55</v>
      </c>
      <c r="S255" s="1286">
        <v>101</v>
      </c>
      <c r="T255" s="1392" t="s">
        <v>836</v>
      </c>
      <c r="U255" s="1393">
        <v>46319</v>
      </c>
      <c r="V255" s="1392">
        <v>0.39300000000000002</v>
      </c>
      <c r="W255" s="1392">
        <v>0.64</v>
      </c>
      <c r="X255" s="1392">
        <v>13.15</v>
      </c>
    </row>
    <row r="256" spans="2:24" ht="14.4" customHeight="1" x14ac:dyDescent="0.3">
      <c r="B256" s="452">
        <v>253</v>
      </c>
      <c r="C256" s="1600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90" t="s">
        <v>833</v>
      </c>
      <c r="M256" s="1391">
        <v>46322</v>
      </c>
      <c r="N256" s="1390">
        <v>0.82299999999999995</v>
      </c>
      <c r="O256" s="1390">
        <v>0.89</v>
      </c>
      <c r="P256" s="1390">
        <v>15.87</v>
      </c>
      <c r="S256" s="1286">
        <v>102</v>
      </c>
      <c r="T256" s="1392" t="s">
        <v>838</v>
      </c>
      <c r="U256" s="1393">
        <v>46319</v>
      </c>
      <c r="V256" s="1392">
        <v>0.46500000000000002</v>
      </c>
      <c r="W256" s="1392">
        <v>0.5</v>
      </c>
      <c r="X256" s="1392">
        <v>13.66</v>
      </c>
    </row>
    <row r="257" spans="2:24" ht="14.4" customHeight="1" x14ac:dyDescent="0.3">
      <c r="B257" s="452">
        <v>254</v>
      </c>
      <c r="C257" s="1600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8" t="s">
        <v>837</v>
      </c>
      <c r="M257" s="1379">
        <v>46323</v>
      </c>
      <c r="N257" s="1378">
        <v>0.79800000000000004</v>
      </c>
      <c r="O257" s="1378">
        <v>0.49</v>
      </c>
      <c r="P257" s="1378">
        <v>13.58</v>
      </c>
      <c r="S257" s="1286">
        <v>103</v>
      </c>
      <c r="T257" s="1392" t="s">
        <v>840</v>
      </c>
      <c r="U257" s="1393">
        <v>46319</v>
      </c>
      <c r="V257" s="1392">
        <v>0.41499999999999998</v>
      </c>
      <c r="W257" s="1392">
        <v>0.66</v>
      </c>
      <c r="X257" s="1392">
        <v>13.72</v>
      </c>
    </row>
    <row r="258" spans="2:24" ht="14.4" customHeight="1" x14ac:dyDescent="0.3">
      <c r="B258" s="452">
        <v>255</v>
      </c>
      <c r="C258" s="1600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8" t="s">
        <v>839</v>
      </c>
      <c r="M258" s="1379">
        <v>46323</v>
      </c>
      <c r="N258" s="1378">
        <v>0.72199999999999998</v>
      </c>
      <c r="O258" s="1378">
        <v>0.56000000000000005</v>
      </c>
      <c r="P258" s="1378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8">
        <v>0.28999999999999998</v>
      </c>
      <c r="X258" s="1292">
        <v>12.51</v>
      </c>
    </row>
    <row r="259" spans="2:24" ht="14.4" customHeight="1" x14ac:dyDescent="0.3">
      <c r="B259" s="452">
        <v>256</v>
      </c>
      <c r="C259" s="1600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8" t="s">
        <v>829</v>
      </c>
      <c r="M259" s="1379">
        <v>46323</v>
      </c>
      <c r="N259" s="1378">
        <v>0.56100000000000005</v>
      </c>
      <c r="O259" s="1378">
        <v>0.71</v>
      </c>
      <c r="P259" s="1378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600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8" t="s">
        <v>831</v>
      </c>
      <c r="M260" s="1379">
        <v>46323</v>
      </c>
      <c r="N260" s="1378">
        <v>0.53900000000000003</v>
      </c>
      <c r="O260" s="1378">
        <v>0.25</v>
      </c>
      <c r="P260" s="1378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600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8" t="s">
        <v>833</v>
      </c>
      <c r="M261" s="1379">
        <v>46323</v>
      </c>
      <c r="N261" s="1378">
        <v>0.497</v>
      </c>
      <c r="O261" s="1378">
        <v>0.48</v>
      </c>
      <c r="P261" s="1378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600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600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600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6" t="s">
        <v>830</v>
      </c>
      <c r="U264" s="1407">
        <v>46320</v>
      </c>
      <c r="V264" s="1406">
        <v>0.35699999999999998</v>
      </c>
      <c r="W264" s="1406">
        <v>0.25</v>
      </c>
      <c r="X264" s="1406">
        <v>13.56</v>
      </c>
    </row>
    <row r="265" spans="2:24" ht="14.4" customHeight="1" x14ac:dyDescent="0.3">
      <c r="B265" s="452">
        <v>262</v>
      </c>
      <c r="C265" s="1600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6" t="s">
        <v>832</v>
      </c>
      <c r="U265" s="1407">
        <v>46320</v>
      </c>
      <c r="V265" s="1406">
        <v>0.33700000000000002</v>
      </c>
      <c r="W265" s="1406">
        <v>0.33</v>
      </c>
      <c r="X265" s="1406">
        <v>11.7</v>
      </c>
    </row>
    <row r="266" spans="2:24" ht="14.4" customHeight="1" x14ac:dyDescent="0.3">
      <c r="B266" s="452">
        <v>263</v>
      </c>
      <c r="C266" s="1600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6" t="s">
        <v>834</v>
      </c>
      <c r="U266" s="1407">
        <v>46320</v>
      </c>
      <c r="V266" s="1406">
        <v>0.44600000000000001</v>
      </c>
      <c r="W266" s="1406">
        <v>0.45</v>
      </c>
      <c r="X266" s="1406">
        <v>14</v>
      </c>
    </row>
    <row r="267" spans="2:24" ht="14.4" customHeight="1" x14ac:dyDescent="0.3">
      <c r="B267" s="452">
        <v>264</v>
      </c>
      <c r="C267" s="1600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600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600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600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600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600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600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6"/>
      <c r="U273" s="62"/>
      <c r="V273" s="6"/>
      <c r="W273" s="6"/>
      <c r="X273" s="6"/>
    </row>
    <row r="274" spans="2:24" x14ac:dyDescent="0.3">
      <c r="B274" s="452">
        <v>271</v>
      </c>
      <c r="C274" s="1600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6"/>
      <c r="U274" s="62"/>
      <c r="V274" s="6"/>
      <c r="W274" s="6"/>
      <c r="X274" s="6"/>
    </row>
    <row r="275" spans="2:24" x14ac:dyDescent="0.3">
      <c r="B275" s="452">
        <v>272</v>
      </c>
      <c r="C275" s="1601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6"/>
      <c r="U275" s="62"/>
      <c r="V275" s="6"/>
      <c r="W275" s="6"/>
      <c r="X275" s="6"/>
    </row>
    <row r="276" spans="2:24" ht="14.4" customHeight="1" x14ac:dyDescent="0.3">
      <c r="B276" s="1312">
        <v>273</v>
      </c>
      <c r="C276" s="1597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598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598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598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598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598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598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598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621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620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615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615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615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615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615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615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615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615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615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615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615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615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616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597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598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598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598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598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598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598"/>
      <c r="D305" s="1617" t="s">
        <v>981</v>
      </c>
      <c r="E305" s="1618"/>
      <c r="F305" s="1618"/>
      <c r="G305" s="1618"/>
      <c r="H305" s="1619"/>
    </row>
    <row r="306" spans="2:8" ht="14.4" customHeight="1" x14ac:dyDescent="0.3">
      <c r="B306" s="1312">
        <v>308</v>
      </c>
      <c r="C306" s="1598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598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598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615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615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615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615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615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615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615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615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616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622" t="s">
        <v>1006</v>
      </c>
      <c r="D318" s="1623"/>
      <c r="E318" s="1623"/>
      <c r="F318" s="1623"/>
      <c r="G318" s="1623"/>
      <c r="H318" s="1623"/>
    </row>
    <row r="319" spans="2:8" x14ac:dyDescent="0.3">
      <c r="B319" s="6">
        <v>321</v>
      </c>
      <c r="C319" s="1594" t="s">
        <v>969</v>
      </c>
      <c r="D319" s="1595"/>
      <c r="E319" s="1595"/>
      <c r="F319" s="1595"/>
      <c r="G319" s="1595"/>
      <c r="H319" s="1596"/>
    </row>
    <row r="320" spans="2:8" x14ac:dyDescent="0.3">
      <c r="B320" s="1312">
        <v>322</v>
      </c>
      <c r="C320" s="1612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613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613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613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613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614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 t="s">
        <v>461</v>
      </c>
      <c r="E327" s="431">
        <v>46322</v>
      </c>
      <c r="F327" s="6"/>
      <c r="G327" s="6"/>
      <c r="H327" s="6"/>
    </row>
    <row r="328" spans="2:8" x14ac:dyDescent="0.3">
      <c r="B328" s="6">
        <v>330</v>
      </c>
      <c r="C328" s="6"/>
      <c r="D328" s="6" t="s">
        <v>462</v>
      </c>
      <c r="E328" s="431">
        <v>46322</v>
      </c>
      <c r="F328" s="6"/>
      <c r="G328" s="6"/>
      <c r="H328" s="6"/>
    </row>
    <row r="329" spans="2:8" x14ac:dyDescent="0.3">
      <c r="B329" s="6">
        <v>331</v>
      </c>
      <c r="C329" s="6"/>
      <c r="D329" s="6" t="s">
        <v>463</v>
      </c>
      <c r="E329" s="431">
        <v>46322</v>
      </c>
      <c r="F329" s="6"/>
      <c r="G329" s="6"/>
      <c r="H329" s="6"/>
    </row>
    <row r="330" spans="2:8" x14ac:dyDescent="0.3">
      <c r="B330" s="6">
        <v>332</v>
      </c>
      <c r="C330" s="6"/>
      <c r="D330" s="6" t="s">
        <v>852</v>
      </c>
      <c r="E330" s="431">
        <v>46322</v>
      </c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6">
    <mergeCell ref="C320:C325"/>
    <mergeCell ref="C309:C317"/>
    <mergeCell ref="D305:H305"/>
    <mergeCell ref="C285:C298"/>
    <mergeCell ref="C276:C284"/>
    <mergeCell ref="C319:H319"/>
    <mergeCell ref="C318:H31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12" activePane="bottomLeft" state="frozen"/>
      <selection pane="bottomLeft" activeCell="N130" sqref="N13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75" t="s">
        <v>63</v>
      </c>
      <c r="B3" s="1676"/>
      <c r="C3" s="1676"/>
      <c r="D3" s="1676"/>
      <c r="E3" s="1676"/>
      <c r="F3" s="1676"/>
      <c r="G3" s="1676"/>
      <c r="H3" s="1676"/>
      <c r="I3" s="1676"/>
      <c r="J3" s="1676"/>
      <c r="K3" s="1676"/>
      <c r="L3" s="1676"/>
    </row>
    <row r="4" spans="1:36" ht="28.8" x14ac:dyDescent="0.3">
      <c r="A4" s="1677" t="s">
        <v>0</v>
      </c>
      <c r="B4" s="1677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49">
        <v>46265</v>
      </c>
      <c r="B5" s="1650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87">
        <v>1</v>
      </c>
      <c r="J5" s="900">
        <f>(720-G5)/60</f>
        <v>10.433333333333334</v>
      </c>
      <c r="K5" s="901">
        <f>J5/12</f>
        <v>0.86944444444444446</v>
      </c>
      <c r="L5" s="164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51">
        <v>46265</v>
      </c>
      <c r="B6" s="1652"/>
      <c r="C6" s="769" t="s">
        <v>13</v>
      </c>
      <c r="D6" s="592"/>
      <c r="E6" s="586"/>
      <c r="F6" s="501"/>
      <c r="G6" s="502">
        <f>(F6-E6)*1440</f>
        <v>0</v>
      </c>
      <c r="H6" s="587"/>
      <c r="I6" s="1587"/>
      <c r="J6" s="809">
        <f>(720-G6)/60</f>
        <v>12</v>
      </c>
      <c r="K6" s="812">
        <f t="shared" ref="K6:K8" si="1">J6/12</f>
        <v>1</v>
      </c>
      <c r="L6" s="164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51">
        <v>46266</v>
      </c>
      <c r="B7" s="1652"/>
      <c r="C7" s="769" t="s">
        <v>12</v>
      </c>
      <c r="D7" s="592"/>
      <c r="E7" s="586"/>
      <c r="F7" s="501"/>
      <c r="G7" s="502">
        <f>(F7-E7)*1440</f>
        <v>0</v>
      </c>
      <c r="H7" s="587"/>
      <c r="I7" s="1587"/>
      <c r="J7" s="809">
        <f>(720-G7)/60</f>
        <v>12</v>
      </c>
      <c r="K7" s="812">
        <f t="shared" si="1"/>
        <v>1</v>
      </c>
      <c r="L7" s="164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51">
        <v>46266</v>
      </c>
      <c r="B8" s="1652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88"/>
      <c r="J8" s="809">
        <f t="shared" ref="J8:J14" si="5">(720-G8)/60</f>
        <v>10.9</v>
      </c>
      <c r="K8" s="812">
        <f t="shared" si="1"/>
        <v>0.90833333333333333</v>
      </c>
      <c r="L8" s="164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59">
        <v>46267</v>
      </c>
      <c r="B9" s="1660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89">
        <v>2</v>
      </c>
      <c r="J9" s="810">
        <f t="shared" si="5"/>
        <v>10</v>
      </c>
      <c r="K9" s="813">
        <f>J9/12</f>
        <v>0.83333333333333337</v>
      </c>
      <c r="L9" s="1643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59">
        <v>46267</v>
      </c>
      <c r="B10" s="166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90"/>
      <c r="J10" s="810">
        <f t="shared" si="5"/>
        <v>12</v>
      </c>
      <c r="K10" s="813">
        <f t="shared" ref="K10:K14" si="6">J10/12</f>
        <v>1</v>
      </c>
      <c r="L10" s="1643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59">
        <v>46268</v>
      </c>
      <c r="B11" s="166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90"/>
      <c r="J11" s="810">
        <f t="shared" si="5"/>
        <v>12</v>
      </c>
      <c r="K11" s="813">
        <f t="shared" si="6"/>
        <v>1</v>
      </c>
      <c r="L11" s="1643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59">
        <v>46268</v>
      </c>
      <c r="B12" s="166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90"/>
      <c r="J12" s="810">
        <f t="shared" si="5"/>
        <v>11</v>
      </c>
      <c r="K12" s="813">
        <f t="shared" si="6"/>
        <v>0.91666666666666663</v>
      </c>
      <c r="L12" s="1643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59">
        <v>46269</v>
      </c>
      <c r="B13" s="1660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90"/>
      <c r="J13" s="810">
        <f t="shared" si="5"/>
        <v>0</v>
      </c>
      <c r="K13" s="813">
        <f t="shared" si="6"/>
        <v>0</v>
      </c>
      <c r="L13" s="1643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59">
        <v>46269</v>
      </c>
      <c r="B14" s="166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91"/>
      <c r="J14" s="810">
        <f t="shared" si="5"/>
        <v>0</v>
      </c>
      <c r="K14" s="813">
        <f t="shared" si="6"/>
        <v>0</v>
      </c>
      <c r="L14" s="1643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51">
        <v>46270</v>
      </c>
      <c r="B15" s="1652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86">
        <v>3</v>
      </c>
      <c r="J15" s="809">
        <f>(720-G15)/60</f>
        <v>0</v>
      </c>
      <c r="K15" s="812">
        <f>J15/12</f>
        <v>0</v>
      </c>
      <c r="L15" s="164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51">
        <v>46270</v>
      </c>
      <c r="B16" s="1652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87"/>
      <c r="J16" s="809">
        <f t="shared" ref="J16:J19" si="8">(720-G16)/60</f>
        <v>11</v>
      </c>
      <c r="K16" s="812">
        <f t="shared" ref="K16:K19" si="9">J16/12</f>
        <v>0.91666666666666663</v>
      </c>
      <c r="L16" s="164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51">
        <v>46271</v>
      </c>
      <c r="B17" s="1652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87"/>
      <c r="J17" s="809">
        <f t="shared" si="8"/>
        <v>9.8333333333333339</v>
      </c>
      <c r="K17" s="812">
        <f t="shared" si="9"/>
        <v>0.81944444444444453</v>
      </c>
      <c r="L17" s="164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51">
        <v>46271</v>
      </c>
      <c r="B18" s="1652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87"/>
      <c r="J18" s="809">
        <f t="shared" si="8"/>
        <v>12</v>
      </c>
      <c r="K18" s="812">
        <f t="shared" si="9"/>
        <v>1</v>
      </c>
      <c r="L18" s="164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51">
        <v>46272</v>
      </c>
      <c r="B19" s="1652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88"/>
      <c r="J19" s="809">
        <f t="shared" si="8"/>
        <v>11.683333333333334</v>
      </c>
      <c r="K19" s="812">
        <f t="shared" si="9"/>
        <v>0.97361111111111109</v>
      </c>
      <c r="L19" s="1642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59">
        <v>46272</v>
      </c>
      <c r="B20" s="166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53">
        <v>4</v>
      </c>
      <c r="J20" s="810">
        <f>(720-G20)/60</f>
        <v>10.766666666666667</v>
      </c>
      <c r="K20" s="813">
        <f>J20/12</f>
        <v>0.89722222222222225</v>
      </c>
      <c r="L20" s="1642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59">
        <v>46273</v>
      </c>
      <c r="B21" s="166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54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43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59">
        <v>46273</v>
      </c>
      <c r="B22" s="1660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54"/>
      <c r="J22" s="810">
        <f t="shared" si="10"/>
        <v>9.4499999999999993</v>
      </c>
      <c r="K22" s="813">
        <f t="shared" si="11"/>
        <v>0.78749999999999998</v>
      </c>
      <c r="L22" s="1643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59">
        <v>46274</v>
      </c>
      <c r="B23" s="166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55"/>
      <c r="J23" s="810">
        <f t="shared" si="10"/>
        <v>3</v>
      </c>
      <c r="K23" s="813">
        <f t="shared" si="11"/>
        <v>0.25</v>
      </c>
      <c r="L23" s="1643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33">
        <v>46274</v>
      </c>
      <c r="B24" s="1634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43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51">
        <v>46275</v>
      </c>
      <c r="B25" s="1652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56">
        <v>5</v>
      </c>
      <c r="J25" s="809">
        <f>(720-G25)/60</f>
        <v>10.566666666666666</v>
      </c>
      <c r="K25" s="812">
        <f>J25/12</f>
        <v>0.88055555555555554</v>
      </c>
      <c r="L25" s="164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51">
        <v>46275</v>
      </c>
      <c r="B26" s="1652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57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4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51">
        <v>46276</v>
      </c>
      <c r="B27" s="1652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58"/>
      <c r="J27" s="809">
        <f t="shared" si="13"/>
        <v>10.983333333333333</v>
      </c>
      <c r="K27" s="812">
        <f t="shared" si="14"/>
        <v>0.91527777777777775</v>
      </c>
      <c r="L27" s="1642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65">
        <v>46276</v>
      </c>
      <c r="B28" s="1666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46">
        <v>6</v>
      </c>
      <c r="J28" s="810">
        <f>(720-G28)/60</f>
        <v>2</v>
      </c>
      <c r="K28" s="813">
        <f>J28/12</f>
        <v>0.16666666666666666</v>
      </c>
      <c r="L28" s="1642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61">
        <v>46277</v>
      </c>
      <c r="B29" s="1662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47"/>
      <c r="J29" s="810">
        <f t="shared" ref="J29:J33" si="15">(720-G29)/60</f>
        <v>0</v>
      </c>
      <c r="K29" s="813">
        <f t="shared" ref="K29:K33" si="16">J29/12</f>
        <v>0</v>
      </c>
      <c r="L29" s="1643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63">
        <v>46277</v>
      </c>
      <c r="B30" s="1664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47"/>
      <c r="J30" s="810">
        <f t="shared" si="15"/>
        <v>0</v>
      </c>
      <c r="K30" s="813">
        <f t="shared" si="16"/>
        <v>0</v>
      </c>
      <c r="L30" s="1643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65">
        <v>46278</v>
      </c>
      <c r="B31" s="1666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47"/>
      <c r="J31" s="810">
        <f t="shared" si="15"/>
        <v>0</v>
      </c>
      <c r="K31" s="813">
        <f t="shared" si="16"/>
        <v>0</v>
      </c>
      <c r="L31" s="1643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67">
        <v>46278</v>
      </c>
      <c r="B32" s="166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47"/>
      <c r="J32" s="810">
        <f t="shared" si="15"/>
        <v>0</v>
      </c>
      <c r="K32" s="813">
        <f t="shared" si="16"/>
        <v>0</v>
      </c>
      <c r="L32" s="1643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44">
        <v>46279</v>
      </c>
      <c r="B33" s="1645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48"/>
      <c r="J33" s="810">
        <f t="shared" si="15"/>
        <v>0</v>
      </c>
      <c r="K33" s="813">
        <f t="shared" si="16"/>
        <v>0</v>
      </c>
      <c r="L33" s="1642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49">
        <v>46279</v>
      </c>
      <c r="B34" s="1650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78">
        <v>7</v>
      </c>
      <c r="J34" s="809">
        <f>(720-G34)/60</f>
        <v>10</v>
      </c>
      <c r="K34" s="812">
        <f>J34/12</f>
        <v>0.83333333333333337</v>
      </c>
      <c r="L34" s="1642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51">
        <v>46280</v>
      </c>
      <c r="B35" s="1652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87"/>
      <c r="J35" s="809">
        <f t="shared" ref="J35:J36" si="20">(720-G35)/60</f>
        <v>12</v>
      </c>
      <c r="K35" s="812">
        <f t="shared" ref="K35:K36" si="21">J35/12</f>
        <v>1</v>
      </c>
      <c r="L35" s="164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51">
        <v>46280</v>
      </c>
      <c r="B36" s="1652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88"/>
      <c r="J36" s="809">
        <f t="shared" si="20"/>
        <v>12</v>
      </c>
      <c r="K36" s="812">
        <f t="shared" si="21"/>
        <v>1</v>
      </c>
      <c r="L36" s="164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59">
        <v>46281</v>
      </c>
      <c r="B37" s="1660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82">
        <v>8</v>
      </c>
      <c r="J37" s="810">
        <f>(720-G37)/60</f>
        <v>12</v>
      </c>
      <c r="K37" s="813">
        <f>J37/12</f>
        <v>1</v>
      </c>
      <c r="L37" s="1643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59">
        <v>46281</v>
      </c>
      <c r="B38" s="1660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8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43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59">
        <v>46282</v>
      </c>
      <c r="B39" s="1660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83"/>
      <c r="J39" s="810">
        <f t="shared" si="22"/>
        <v>12</v>
      </c>
      <c r="K39" s="813">
        <f t="shared" si="23"/>
        <v>1</v>
      </c>
      <c r="L39" s="1643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35">
        <v>46282</v>
      </c>
      <c r="B40" s="1636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84"/>
      <c r="J40" s="939">
        <f t="shared" si="22"/>
        <v>12</v>
      </c>
      <c r="K40" s="940">
        <f t="shared" si="23"/>
        <v>1</v>
      </c>
      <c r="L40" s="1643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39">
        <v>46283</v>
      </c>
      <c r="B41" s="1640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679">
        <v>9</v>
      </c>
      <c r="J41" s="993">
        <f t="shared" si="22"/>
        <v>9.0833333333333339</v>
      </c>
      <c r="K41" s="994">
        <f t="shared" si="23"/>
        <v>0.75694444444444453</v>
      </c>
      <c r="L41" s="1671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39">
        <v>46283</v>
      </c>
      <c r="B42" s="1640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680"/>
      <c r="J42" s="993">
        <f t="shared" si="22"/>
        <v>12</v>
      </c>
      <c r="K42" s="994">
        <f t="shared" si="23"/>
        <v>1</v>
      </c>
      <c r="L42" s="1671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39">
        <v>46284</v>
      </c>
      <c r="B43" s="1640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680"/>
      <c r="J43" s="993">
        <f t="shared" si="22"/>
        <v>12</v>
      </c>
      <c r="K43" s="994">
        <f t="shared" si="23"/>
        <v>1</v>
      </c>
      <c r="L43" s="1671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39">
        <v>46284</v>
      </c>
      <c r="B44" s="1640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681"/>
      <c r="J44" s="993">
        <f t="shared" si="22"/>
        <v>6</v>
      </c>
      <c r="K44" s="994">
        <f t="shared" si="23"/>
        <v>0.5</v>
      </c>
      <c r="L44" s="1671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35">
        <v>46285</v>
      </c>
      <c r="B45" s="1636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688">
        <v>10</v>
      </c>
      <c r="J45" s="939">
        <f t="shared" si="22"/>
        <v>0</v>
      </c>
      <c r="K45" s="940">
        <f t="shared" si="23"/>
        <v>0</v>
      </c>
      <c r="L45" s="1672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35">
        <v>46285</v>
      </c>
      <c r="B46" s="1636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689"/>
      <c r="J46" s="939">
        <f t="shared" si="22"/>
        <v>0</v>
      </c>
      <c r="K46" s="940">
        <f t="shared" si="23"/>
        <v>0</v>
      </c>
      <c r="L46" s="1672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35">
        <v>46286</v>
      </c>
      <c r="B47" s="1636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689"/>
      <c r="J47" s="939">
        <f>(720-G47)/60</f>
        <v>2.4166666666666665</v>
      </c>
      <c r="K47" s="940">
        <f t="shared" si="23"/>
        <v>0.20138888888888887</v>
      </c>
      <c r="L47" s="1672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35">
        <v>46286</v>
      </c>
      <c r="B48" s="1636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689"/>
      <c r="J48" s="939">
        <f t="shared" si="22"/>
        <v>11.5</v>
      </c>
      <c r="K48" s="940">
        <f t="shared" si="23"/>
        <v>0.95833333333333337</v>
      </c>
      <c r="L48" s="1672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35">
        <v>46287</v>
      </c>
      <c r="B49" s="1636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689"/>
      <c r="J49" s="939">
        <f t="shared" si="22"/>
        <v>12</v>
      </c>
      <c r="K49" s="940">
        <f t="shared" si="23"/>
        <v>1</v>
      </c>
      <c r="L49" s="1672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35">
        <v>46287</v>
      </c>
      <c r="B50" s="1636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689"/>
      <c r="J50" s="939">
        <f t="shared" si="22"/>
        <v>9.25</v>
      </c>
      <c r="K50" s="940">
        <f t="shared" si="23"/>
        <v>0.77083333333333337</v>
      </c>
      <c r="L50" s="1672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35">
        <v>46288</v>
      </c>
      <c r="B51" s="1636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689"/>
      <c r="J51" s="939">
        <f t="shared" si="22"/>
        <v>7.5</v>
      </c>
      <c r="K51" s="940">
        <f t="shared" si="23"/>
        <v>0.625</v>
      </c>
      <c r="L51" s="1672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35">
        <v>46288</v>
      </c>
      <c r="B52" s="1636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689"/>
      <c r="J52" s="939">
        <f t="shared" si="22"/>
        <v>12</v>
      </c>
      <c r="K52" s="940">
        <f t="shared" si="23"/>
        <v>1</v>
      </c>
      <c r="L52" s="1672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35">
        <v>46289</v>
      </c>
      <c r="B53" s="1636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099" t="s">
        <v>702</v>
      </c>
      <c r="I53" s="1690"/>
      <c r="J53" s="939">
        <f t="shared" si="22"/>
        <v>12</v>
      </c>
      <c r="K53" s="940">
        <f t="shared" si="23"/>
        <v>1</v>
      </c>
      <c r="L53" s="1672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39">
        <v>46289</v>
      </c>
      <c r="B54" s="1640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0"/>
        <v>0</v>
      </c>
      <c r="H54" s="1110" t="s">
        <v>703</v>
      </c>
      <c r="I54" s="1679">
        <v>11</v>
      </c>
      <c r="J54" s="993">
        <f t="shared" si="22"/>
        <v>12</v>
      </c>
      <c r="K54" s="994">
        <f t="shared" si="23"/>
        <v>1</v>
      </c>
      <c r="L54" s="1672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39">
        <v>46290</v>
      </c>
      <c r="B55" s="1640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0"/>
        <v>161</v>
      </c>
      <c r="H55" s="1121" t="s">
        <v>707</v>
      </c>
      <c r="I55" s="1680"/>
      <c r="J55" s="993">
        <f t="shared" si="22"/>
        <v>9.3166666666666664</v>
      </c>
      <c r="K55" s="994">
        <f t="shared" si="23"/>
        <v>0.77638888888888891</v>
      </c>
      <c r="L55" s="1674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39">
        <v>46290</v>
      </c>
      <c r="B56" s="1640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0"/>
        <v>720</v>
      </c>
      <c r="H56" s="1129" t="s">
        <v>740</v>
      </c>
      <c r="I56" s="1680"/>
      <c r="J56" s="993">
        <f t="shared" si="22"/>
        <v>0</v>
      </c>
      <c r="K56" s="994">
        <f t="shared" si="23"/>
        <v>0</v>
      </c>
      <c r="L56" s="1674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39">
        <v>46291</v>
      </c>
      <c r="B57" s="1640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0"/>
        <v>720</v>
      </c>
      <c r="H57" s="1158" t="s">
        <v>748</v>
      </c>
      <c r="I57" s="1680"/>
      <c r="J57" s="993">
        <f t="shared" si="22"/>
        <v>0</v>
      </c>
      <c r="K57" s="994">
        <f t="shared" si="23"/>
        <v>0</v>
      </c>
      <c r="L57" s="1674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39">
        <v>46291</v>
      </c>
      <c r="B58" s="1640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1">(F58-E58)*1440</f>
        <v>720</v>
      </c>
      <c r="H58" s="1157" t="s">
        <v>749</v>
      </c>
      <c r="I58" s="1681"/>
      <c r="J58" s="993">
        <f t="shared" si="22"/>
        <v>0</v>
      </c>
      <c r="K58" s="994">
        <f t="shared" si="23"/>
        <v>0</v>
      </c>
      <c r="L58" s="1674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35">
        <v>46292</v>
      </c>
      <c r="B59" s="1636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0" t="s">
        <v>748</v>
      </c>
      <c r="I59" s="1688">
        <v>12</v>
      </c>
      <c r="J59" s="939">
        <f t="shared" si="22"/>
        <v>8</v>
      </c>
      <c r="K59" s="940">
        <f t="shared" si="23"/>
        <v>0.66666666666666663</v>
      </c>
      <c r="L59" s="1673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35">
        <v>46292</v>
      </c>
      <c r="B60" s="1636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1" t="s">
        <v>750</v>
      </c>
      <c r="I60" s="1689"/>
      <c r="J60" s="939">
        <f t="shared" si="22"/>
        <v>11</v>
      </c>
      <c r="K60" s="940">
        <f t="shared" si="23"/>
        <v>0.91666666666666663</v>
      </c>
      <c r="L60" s="1673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35">
        <v>46293</v>
      </c>
      <c r="B61" s="1636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5" t="s">
        <v>756</v>
      </c>
      <c r="I61" s="1689"/>
      <c r="J61" s="939">
        <f t="shared" si="22"/>
        <v>12</v>
      </c>
      <c r="K61" s="940">
        <f t="shared" si="23"/>
        <v>1</v>
      </c>
      <c r="L61" s="1673">
        <f>SUM(J61:J62)/24</f>
        <v>1</v>
      </c>
      <c r="M61" s="43"/>
      <c r="Q61" s="10"/>
    </row>
    <row r="62" spans="1:20" ht="28.8" x14ac:dyDescent="0.3">
      <c r="A62" s="1635">
        <v>46293</v>
      </c>
      <c r="B62" s="1636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6" t="s">
        <v>755</v>
      </c>
      <c r="I62" s="1689"/>
      <c r="J62" s="939">
        <f t="shared" si="22"/>
        <v>12</v>
      </c>
      <c r="K62" s="940">
        <f t="shared" si="23"/>
        <v>1</v>
      </c>
      <c r="L62" s="1673"/>
      <c r="N62" s="10"/>
      <c r="P62" s="10"/>
    </row>
    <row r="63" spans="1:20" x14ac:dyDescent="0.3">
      <c r="A63" s="1635">
        <v>46294</v>
      </c>
      <c r="B63" s="1636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8" t="s">
        <v>757</v>
      </c>
      <c r="I63" s="1690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33">
        <v>46294</v>
      </c>
      <c r="B64" s="1634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33">
        <v>46295</v>
      </c>
      <c r="B65" s="1634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33">
        <v>46295</v>
      </c>
      <c r="B66" s="1634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4"/>
      <c r="S66" s="136"/>
    </row>
    <row r="67" spans="1:19" x14ac:dyDescent="0.3">
      <c r="A67" s="1635">
        <v>46296</v>
      </c>
      <c r="B67" s="1636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1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694">
        <f>SUM(J67:J68)/24</f>
        <v>0</v>
      </c>
      <c r="M67" s="29"/>
    </row>
    <row r="68" spans="1:19" x14ac:dyDescent="0.3">
      <c r="A68" s="1635">
        <v>46296</v>
      </c>
      <c r="B68" s="1636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1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695"/>
      <c r="S68" s="1056" t="s">
        <v>657</v>
      </c>
    </row>
    <row r="69" spans="1:19" x14ac:dyDescent="0.3">
      <c r="A69" s="1635">
        <v>46297</v>
      </c>
      <c r="B69" s="1636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1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694">
        <f t="shared" ref="L69" si="33">SUM(J69:J70)/24</f>
        <v>0</v>
      </c>
    </row>
    <row r="70" spans="1:19" x14ac:dyDescent="0.3">
      <c r="A70" s="1635">
        <v>46297</v>
      </c>
      <c r="B70" s="1636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1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95"/>
    </row>
    <row r="71" spans="1:19" x14ac:dyDescent="0.3">
      <c r="A71" s="1635">
        <v>46298</v>
      </c>
      <c r="B71" s="1636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34"/>
        <v>720</v>
      </c>
      <c r="H71" s="1271" t="s">
        <v>809</v>
      </c>
      <c r="I71" s="106"/>
      <c r="J71" s="939">
        <f t="shared" si="35"/>
        <v>0</v>
      </c>
      <c r="K71" s="940">
        <f t="shared" si="36"/>
        <v>0</v>
      </c>
      <c r="L71" s="1694">
        <f t="shared" ref="L71:L73" si="37">SUM(J71:J72)/24</f>
        <v>0</v>
      </c>
    </row>
    <row r="72" spans="1:19" x14ac:dyDescent="0.3">
      <c r="A72" s="1635">
        <v>46298</v>
      </c>
      <c r="B72" s="1636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34"/>
        <v>720</v>
      </c>
      <c r="H72" s="1271" t="s">
        <v>809</v>
      </c>
      <c r="I72" s="106"/>
      <c r="J72" s="939">
        <f t="shared" si="35"/>
        <v>0</v>
      </c>
      <c r="K72" s="940">
        <f t="shared" si="36"/>
        <v>0</v>
      </c>
      <c r="L72" s="1695"/>
    </row>
    <row r="73" spans="1:19" x14ac:dyDescent="0.3">
      <c r="A73" s="1639">
        <v>46299</v>
      </c>
      <c r="B73" s="1640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34"/>
        <v>0</v>
      </c>
      <c r="H73" s="1273" t="s">
        <v>811</v>
      </c>
      <c r="I73" s="122"/>
      <c r="J73" s="993">
        <f t="shared" si="35"/>
        <v>12</v>
      </c>
      <c r="K73" s="994">
        <f t="shared" si="36"/>
        <v>1</v>
      </c>
      <c r="L73" s="1669">
        <f t="shared" si="37"/>
        <v>0.99305555555555569</v>
      </c>
    </row>
    <row r="74" spans="1:19" x14ac:dyDescent="0.3">
      <c r="A74" s="1639">
        <v>46299</v>
      </c>
      <c r="B74" s="1640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34"/>
        <v>10</v>
      </c>
      <c r="H74" s="1185" t="s">
        <v>768</v>
      </c>
      <c r="I74" s="1679">
        <v>13</v>
      </c>
      <c r="J74" s="993">
        <f t="shared" si="35"/>
        <v>11.833333333333334</v>
      </c>
      <c r="K74" s="994">
        <f t="shared" si="36"/>
        <v>0.98611111111111116</v>
      </c>
      <c r="L74" s="1670"/>
    </row>
    <row r="75" spans="1:19" x14ac:dyDescent="0.3">
      <c r="A75" s="1639">
        <v>46300</v>
      </c>
      <c r="B75" s="1640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34"/>
        <v>0</v>
      </c>
      <c r="H75" s="1273" t="s">
        <v>810</v>
      </c>
      <c r="I75" s="1680"/>
      <c r="J75" s="993">
        <f t="shared" si="35"/>
        <v>12</v>
      </c>
      <c r="K75" s="994">
        <f t="shared" si="36"/>
        <v>1</v>
      </c>
      <c r="L75" s="1669">
        <f>SUM(J75:J76)/24</f>
        <v>0.5</v>
      </c>
    </row>
    <row r="76" spans="1:19" x14ac:dyDescent="0.3">
      <c r="A76" s="1639">
        <v>46300</v>
      </c>
      <c r="B76" s="1640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34"/>
        <v>720</v>
      </c>
      <c r="H76" s="1192" t="s">
        <v>776</v>
      </c>
      <c r="I76" s="1680"/>
      <c r="J76" s="993">
        <f t="shared" si="35"/>
        <v>0</v>
      </c>
      <c r="K76" s="994">
        <f t="shared" si="36"/>
        <v>0</v>
      </c>
      <c r="L76" s="1670"/>
    </row>
    <row r="77" spans="1:19" x14ac:dyDescent="0.3">
      <c r="A77" s="1639">
        <v>46301</v>
      </c>
      <c r="B77" s="1640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38">(F77-E77)*1440</f>
        <v>720</v>
      </c>
      <c r="H77" s="1197" t="s">
        <v>778</v>
      </c>
      <c r="I77" s="1681"/>
      <c r="J77" s="993">
        <f t="shared" ref="J77:J142" si="39">(720-G77)/60</f>
        <v>0</v>
      </c>
      <c r="K77" s="994">
        <f t="shared" ref="K77:K142" si="40">J77/12</f>
        <v>0</v>
      </c>
      <c r="L77" s="1669">
        <f>SUM(J77:J78)/24</f>
        <v>0.16666666666666666</v>
      </c>
    </row>
    <row r="78" spans="1:19" x14ac:dyDescent="0.3">
      <c r="A78" s="1635">
        <v>46301</v>
      </c>
      <c r="B78" s="1636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38"/>
        <v>480</v>
      </c>
      <c r="H78" s="1199" t="s">
        <v>777</v>
      </c>
      <c r="I78" s="1688">
        <v>14</v>
      </c>
      <c r="J78" s="939">
        <f t="shared" si="39"/>
        <v>4</v>
      </c>
      <c r="K78" s="940">
        <f t="shared" si="40"/>
        <v>0.33333333333333331</v>
      </c>
      <c r="L78" s="1670"/>
    </row>
    <row r="79" spans="1:19" ht="28.8" x14ac:dyDescent="0.3">
      <c r="A79" s="1635">
        <v>46302</v>
      </c>
      <c r="B79" s="1636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8" t="s">
        <v>781</v>
      </c>
      <c r="I79" s="1689"/>
      <c r="J79" s="939">
        <f t="shared" si="39"/>
        <v>12</v>
      </c>
      <c r="K79" s="940">
        <f t="shared" si="40"/>
        <v>1</v>
      </c>
      <c r="L79" s="1694">
        <f>SUM(J79:J80)/24</f>
        <v>0.98611111111111105</v>
      </c>
    </row>
    <row r="80" spans="1:19" x14ac:dyDescent="0.3">
      <c r="A80" s="1635">
        <v>46302</v>
      </c>
      <c r="B80" s="1636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7" t="s">
        <v>782</v>
      </c>
      <c r="I80" s="1690"/>
      <c r="J80" s="939">
        <f t="shared" si="39"/>
        <v>11.666666666666666</v>
      </c>
      <c r="K80" s="940">
        <f t="shared" si="40"/>
        <v>0.97222222222222221</v>
      </c>
      <c r="L80" s="1695"/>
    </row>
    <row r="81" spans="1:12" x14ac:dyDescent="0.3">
      <c r="A81" s="1696">
        <v>46303</v>
      </c>
      <c r="B81" s="1697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691">
        <v>15</v>
      </c>
      <c r="J81" s="1218">
        <f t="shared" si="39"/>
        <v>12</v>
      </c>
      <c r="K81" s="1219">
        <f t="shared" si="40"/>
        <v>1</v>
      </c>
      <c r="L81" s="1694">
        <f>SUM(J81:J82)/24</f>
        <v>0.97916666666666663</v>
      </c>
    </row>
    <row r="82" spans="1:12" x14ac:dyDescent="0.3">
      <c r="A82" s="1696">
        <v>46303</v>
      </c>
      <c r="B82" s="1697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692"/>
      <c r="J82" s="1218">
        <f t="shared" si="39"/>
        <v>11.5</v>
      </c>
      <c r="K82" s="1219">
        <f t="shared" si="40"/>
        <v>0.95833333333333337</v>
      </c>
      <c r="L82" s="1695"/>
    </row>
    <row r="83" spans="1:12" x14ac:dyDescent="0.3">
      <c r="A83" s="1696">
        <v>46304</v>
      </c>
      <c r="B83" s="1697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38"/>
        <v>120.00000000000001</v>
      </c>
      <c r="H83" s="1217"/>
      <c r="I83" s="1693"/>
      <c r="J83" s="1218">
        <f t="shared" si="39"/>
        <v>10</v>
      </c>
      <c r="K83" s="1219">
        <f t="shared" si="40"/>
        <v>0.83333333333333337</v>
      </c>
      <c r="L83" s="1694">
        <f>SUM(J83:J84)/24</f>
        <v>0.91666666666666663</v>
      </c>
    </row>
    <row r="84" spans="1:12" x14ac:dyDescent="0.3">
      <c r="A84" s="1633">
        <v>46304</v>
      </c>
      <c r="B84" s="1634"/>
      <c r="C84" s="36" t="s">
        <v>13</v>
      </c>
      <c r="D84" s="65"/>
      <c r="E84" s="67"/>
      <c r="F84" s="67"/>
      <c r="G84" s="496">
        <f t="shared" si="38"/>
        <v>0</v>
      </c>
      <c r="H84" s="1261" t="s">
        <v>803</v>
      </c>
      <c r="I84" s="417"/>
      <c r="J84" s="418">
        <f t="shared" si="39"/>
        <v>12</v>
      </c>
      <c r="K84" s="811">
        <f t="shared" si="40"/>
        <v>1</v>
      </c>
      <c r="L84" s="1695"/>
    </row>
    <row r="85" spans="1:12" ht="28.8" x14ac:dyDescent="0.3">
      <c r="A85" s="1633">
        <v>46305</v>
      </c>
      <c r="B85" s="1634"/>
      <c r="C85" s="36" t="s">
        <v>12</v>
      </c>
      <c r="D85" s="65"/>
      <c r="E85" s="67"/>
      <c r="F85" s="67"/>
      <c r="G85" s="496">
        <f t="shared" si="38"/>
        <v>0</v>
      </c>
      <c r="H85" s="1262" t="s">
        <v>804</v>
      </c>
      <c r="I85" s="417"/>
      <c r="J85" s="418">
        <f t="shared" si="39"/>
        <v>12</v>
      </c>
      <c r="K85" s="811">
        <f t="shared" si="40"/>
        <v>1</v>
      </c>
      <c r="L85" s="1694">
        <f>SUM(J85:J86)/24</f>
        <v>0.8965277777777777</v>
      </c>
    </row>
    <row r="86" spans="1:12" ht="28.8" x14ac:dyDescent="0.3">
      <c r="A86" s="1635">
        <v>46305</v>
      </c>
      <c r="B86" s="1636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5" t="s">
        <v>814</v>
      </c>
      <c r="I86" s="1688">
        <v>16</v>
      </c>
      <c r="J86" s="939">
        <f t="shared" si="39"/>
        <v>9.5166666666666675</v>
      </c>
      <c r="K86" s="940">
        <f t="shared" si="40"/>
        <v>0.79305555555555562</v>
      </c>
      <c r="L86" s="1695"/>
    </row>
    <row r="87" spans="1:12" ht="28.8" x14ac:dyDescent="0.3">
      <c r="A87" s="1635">
        <v>46306</v>
      </c>
      <c r="B87" s="1636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4" t="s">
        <v>795</v>
      </c>
      <c r="I87" s="1689"/>
      <c r="J87" s="939">
        <f t="shared" si="39"/>
        <v>5.0166666666666675</v>
      </c>
      <c r="K87" s="940">
        <f t="shared" si="40"/>
        <v>0.41805555555555562</v>
      </c>
      <c r="L87" s="1694">
        <f>SUM(J87:J88)/24</f>
        <v>0.7090277777777777</v>
      </c>
    </row>
    <row r="88" spans="1:12" x14ac:dyDescent="0.3">
      <c r="A88" s="1635">
        <v>46306</v>
      </c>
      <c r="B88" s="1636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38"/>
        <v>0</v>
      </c>
      <c r="H88" s="1271" t="s">
        <v>805</v>
      </c>
      <c r="I88" s="1690"/>
      <c r="J88" s="939">
        <f t="shared" si="39"/>
        <v>12</v>
      </c>
      <c r="K88" s="940">
        <f t="shared" si="40"/>
        <v>1</v>
      </c>
      <c r="L88" s="1695"/>
    </row>
    <row r="89" spans="1:12" x14ac:dyDescent="0.3">
      <c r="A89" s="1637">
        <v>46307</v>
      </c>
      <c r="B89" s="1638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38"/>
        <v>0</v>
      </c>
      <c r="H89" s="1269" t="s">
        <v>796</v>
      </c>
      <c r="I89" s="1685">
        <v>17</v>
      </c>
      <c r="J89" s="1251">
        <f t="shared" si="39"/>
        <v>12</v>
      </c>
      <c r="K89" s="1270">
        <f t="shared" si="40"/>
        <v>1</v>
      </c>
      <c r="L89" s="1698">
        <f>SUM(J89:J90)/24</f>
        <v>1</v>
      </c>
    </row>
    <row r="90" spans="1:12" x14ac:dyDescent="0.3">
      <c r="A90" s="1637">
        <v>46307</v>
      </c>
      <c r="B90" s="1638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38"/>
        <v>0</v>
      </c>
      <c r="H90" s="1269" t="s">
        <v>796</v>
      </c>
      <c r="I90" s="1686"/>
      <c r="J90" s="1251">
        <f t="shared" si="39"/>
        <v>12</v>
      </c>
      <c r="K90" s="1270">
        <f t="shared" si="40"/>
        <v>1</v>
      </c>
      <c r="L90" s="1699"/>
    </row>
    <row r="91" spans="1:12" ht="28.2" customHeight="1" x14ac:dyDescent="0.3">
      <c r="A91" s="1637">
        <v>46308</v>
      </c>
      <c r="B91" s="1638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38"/>
        <v>380</v>
      </c>
      <c r="H91" s="1272" t="s">
        <v>806</v>
      </c>
      <c r="I91" s="1687"/>
      <c r="J91" s="1251">
        <f t="shared" si="39"/>
        <v>5.666666666666667</v>
      </c>
      <c r="K91" s="1270">
        <f t="shared" si="40"/>
        <v>0.47222222222222227</v>
      </c>
      <c r="L91" s="1631">
        <f>SUM(J91:J92)/24</f>
        <v>0.73611111111111116</v>
      </c>
    </row>
    <row r="92" spans="1:12" x14ac:dyDescent="0.3">
      <c r="A92" s="1635">
        <v>46308</v>
      </c>
      <c r="B92" s="1636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38"/>
        <v>0</v>
      </c>
      <c r="H92" s="1274" t="s">
        <v>815</v>
      </c>
      <c r="I92" s="1688">
        <v>18</v>
      </c>
      <c r="J92" s="939">
        <f t="shared" si="39"/>
        <v>12</v>
      </c>
      <c r="K92" s="940">
        <f t="shared" si="40"/>
        <v>1</v>
      </c>
      <c r="L92" s="1632"/>
    </row>
    <row r="93" spans="1:12" s="951" customFormat="1" x14ac:dyDescent="0.3">
      <c r="A93" s="1635">
        <v>46309</v>
      </c>
      <c r="B93" s="1636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6" t="s">
        <v>805</v>
      </c>
      <c r="I93" s="1689"/>
      <c r="J93" s="939">
        <f t="shared" si="39"/>
        <v>12</v>
      </c>
      <c r="K93" s="940">
        <f t="shared" si="40"/>
        <v>1</v>
      </c>
      <c r="L93" s="1631">
        <f>SUM(J93:J94)/24</f>
        <v>1</v>
      </c>
    </row>
    <row r="94" spans="1:12" s="951" customFormat="1" ht="28.8" x14ac:dyDescent="0.3">
      <c r="A94" s="1635">
        <v>46309</v>
      </c>
      <c r="B94" s="1636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7" t="s">
        <v>817</v>
      </c>
      <c r="I94" s="1690"/>
      <c r="J94" s="939">
        <f t="shared" si="39"/>
        <v>12</v>
      </c>
      <c r="K94" s="940">
        <f t="shared" si="40"/>
        <v>1</v>
      </c>
      <c r="L94" s="1632"/>
    </row>
    <row r="95" spans="1:12" x14ac:dyDescent="0.3">
      <c r="A95" s="1637">
        <v>46310</v>
      </c>
      <c r="B95" s="1638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38"/>
        <v>0</v>
      </c>
      <c r="H95" s="1280" t="s">
        <v>821</v>
      </c>
      <c r="I95" s="1685">
        <v>19</v>
      </c>
      <c r="J95" s="1251">
        <f t="shared" si="39"/>
        <v>12</v>
      </c>
      <c r="K95" s="1270">
        <f t="shared" si="40"/>
        <v>1</v>
      </c>
      <c r="L95" s="1629">
        <f>SUM(J95:J96)/24</f>
        <v>1</v>
      </c>
    </row>
    <row r="96" spans="1:12" ht="28.8" x14ac:dyDescent="0.3">
      <c r="A96" s="1637">
        <v>46310</v>
      </c>
      <c r="B96" s="1638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38"/>
        <v>0</v>
      </c>
      <c r="H96" s="1281" t="s">
        <v>823</v>
      </c>
      <c r="I96" s="1686"/>
      <c r="J96" s="1251">
        <f t="shared" si="39"/>
        <v>12</v>
      </c>
      <c r="K96" s="1270">
        <f t="shared" si="40"/>
        <v>1</v>
      </c>
      <c r="L96" s="1630"/>
    </row>
    <row r="97" spans="1:12" x14ac:dyDescent="0.3">
      <c r="A97" s="1637">
        <v>46311</v>
      </c>
      <c r="B97" s="1638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38"/>
        <v>0</v>
      </c>
      <c r="H97" s="1310" t="s">
        <v>811</v>
      </c>
      <c r="I97" s="1687"/>
      <c r="J97" s="1251">
        <f t="shared" si="39"/>
        <v>12</v>
      </c>
      <c r="K97" s="1270">
        <f t="shared" si="40"/>
        <v>1</v>
      </c>
      <c r="L97" s="1629">
        <f>SUM(J97:J98)/24</f>
        <v>1</v>
      </c>
    </row>
    <row r="98" spans="1:12" s="951" customFormat="1" x14ac:dyDescent="0.3">
      <c r="A98" s="1635">
        <v>46311</v>
      </c>
      <c r="B98" s="1636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38"/>
        <v>0</v>
      </c>
      <c r="H98" s="1311" t="s">
        <v>845</v>
      </c>
      <c r="I98" s="1688">
        <v>20</v>
      </c>
      <c r="J98" s="939">
        <f t="shared" si="39"/>
        <v>12</v>
      </c>
      <c r="K98" s="940">
        <f t="shared" si="40"/>
        <v>1</v>
      </c>
      <c r="L98" s="1630"/>
    </row>
    <row r="99" spans="1:12" x14ac:dyDescent="0.3">
      <c r="A99" s="1635">
        <v>46312</v>
      </c>
      <c r="B99" s="1636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38"/>
        <v>0</v>
      </c>
      <c r="H99" s="1316" t="s">
        <v>847</v>
      </c>
      <c r="I99" s="1689"/>
      <c r="J99" s="939">
        <f t="shared" si="39"/>
        <v>12</v>
      </c>
      <c r="K99" s="940">
        <f t="shared" si="40"/>
        <v>1</v>
      </c>
      <c r="L99" s="1631">
        <f>SUM(J99:J100)/24</f>
        <v>1</v>
      </c>
    </row>
    <row r="100" spans="1:12" x14ac:dyDescent="0.3">
      <c r="A100" s="1635">
        <v>46312</v>
      </c>
      <c r="B100" s="1636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38"/>
        <v>0</v>
      </c>
      <c r="H100" s="1338" t="s">
        <v>893</v>
      </c>
      <c r="I100" s="1690"/>
      <c r="J100" s="939">
        <f t="shared" si="39"/>
        <v>12</v>
      </c>
      <c r="K100" s="940">
        <f t="shared" si="40"/>
        <v>1</v>
      </c>
      <c r="L100" s="1632"/>
    </row>
    <row r="101" spans="1:12" s="1339" customFormat="1" x14ac:dyDescent="0.3">
      <c r="A101" s="1637">
        <v>46313</v>
      </c>
      <c r="B101" s="1638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38"/>
        <v>65</v>
      </c>
      <c r="H101" s="1340" t="s">
        <v>894</v>
      </c>
      <c r="I101" s="1624">
        <v>21</v>
      </c>
      <c r="J101" s="1251">
        <f t="shared" si="39"/>
        <v>10.916666666666666</v>
      </c>
      <c r="K101" s="1270">
        <f t="shared" si="40"/>
        <v>0.90972222222222221</v>
      </c>
      <c r="L101" s="1629">
        <f>SUM(J101:J102)/24</f>
        <v>0.67013888888888884</v>
      </c>
    </row>
    <row r="102" spans="1:12" s="1339" customFormat="1" ht="28.8" x14ac:dyDescent="0.3">
      <c r="A102" s="1637">
        <v>46313</v>
      </c>
      <c r="B102" s="1638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38"/>
        <v>410</v>
      </c>
      <c r="H102" s="1343" t="s">
        <v>908</v>
      </c>
      <c r="I102" s="1625"/>
      <c r="J102" s="1251">
        <f t="shared" si="39"/>
        <v>5.166666666666667</v>
      </c>
      <c r="K102" s="1270">
        <f t="shared" si="40"/>
        <v>0.43055555555555558</v>
      </c>
      <c r="L102" s="1630"/>
    </row>
    <row r="103" spans="1:12" x14ac:dyDescent="0.3">
      <c r="A103" s="1637">
        <v>46314</v>
      </c>
      <c r="B103" s="1638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38"/>
        <v>89</v>
      </c>
      <c r="H103" s="1346" t="s">
        <v>910</v>
      </c>
      <c r="I103" s="1625"/>
      <c r="J103" s="1251">
        <f t="shared" si="39"/>
        <v>10.516666666666667</v>
      </c>
      <c r="K103" s="1270">
        <f t="shared" si="40"/>
        <v>0.87638888888888899</v>
      </c>
      <c r="L103" s="1629">
        <f>SUM(J103:J104)/24</f>
        <v>0.93819444444444444</v>
      </c>
    </row>
    <row r="104" spans="1:12" s="1339" customFormat="1" x14ac:dyDescent="0.3">
      <c r="A104" s="1637">
        <v>46314</v>
      </c>
      <c r="B104" s="1638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38"/>
        <v>0</v>
      </c>
      <c r="H104" s="1347" t="s">
        <v>932</v>
      </c>
      <c r="I104" s="1626"/>
      <c r="J104" s="1251">
        <f t="shared" si="39"/>
        <v>12</v>
      </c>
      <c r="K104" s="1270">
        <f t="shared" si="40"/>
        <v>1</v>
      </c>
      <c r="L104" s="1630"/>
    </row>
    <row r="105" spans="1:12" s="951" customFormat="1" ht="31.2" customHeight="1" x14ac:dyDescent="0.3">
      <c r="A105" s="1627">
        <v>46314</v>
      </c>
      <c r="B105" s="1628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38"/>
        <v>0</v>
      </c>
      <c r="H105" s="1348" t="s">
        <v>933</v>
      </c>
      <c r="I105" s="1371">
        <v>22</v>
      </c>
      <c r="J105" s="939">
        <f t="shared" si="39"/>
        <v>12</v>
      </c>
      <c r="K105" s="940">
        <f t="shared" si="40"/>
        <v>1</v>
      </c>
      <c r="L105" s="1631">
        <f>SUM(J105:J106)/24</f>
        <v>1</v>
      </c>
    </row>
    <row r="106" spans="1:12" s="951" customFormat="1" ht="14.4" customHeight="1" x14ac:dyDescent="0.3">
      <c r="A106" s="1635">
        <v>46315</v>
      </c>
      <c r="B106" s="1636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38"/>
        <v>0</v>
      </c>
      <c r="H106" s="1363"/>
      <c r="I106" s="1372"/>
      <c r="J106" s="939">
        <f t="shared" si="39"/>
        <v>12</v>
      </c>
      <c r="K106" s="940">
        <f t="shared" si="40"/>
        <v>1</v>
      </c>
      <c r="L106" s="1632"/>
    </row>
    <row r="107" spans="1:12" s="951" customFormat="1" ht="14.4" customHeight="1" x14ac:dyDescent="0.3">
      <c r="A107" s="1635">
        <v>46315</v>
      </c>
      <c r="B107" s="1636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372"/>
      <c r="J107" s="939">
        <f t="shared" si="39"/>
        <v>7.6666666666666661</v>
      </c>
      <c r="K107" s="940">
        <f t="shared" si="40"/>
        <v>0.63888888888888884</v>
      </c>
      <c r="L107" s="1631">
        <f>SUM(J107:J108)/24</f>
        <v>0.81944444444444431</v>
      </c>
    </row>
    <row r="108" spans="1:12" ht="14.4" customHeight="1" x14ac:dyDescent="0.3">
      <c r="A108" s="1637">
        <v>46316</v>
      </c>
      <c r="B108" s="1638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38"/>
        <v>0</v>
      </c>
      <c r="H108" s="1376"/>
      <c r="I108" s="1625">
        <v>23</v>
      </c>
      <c r="J108" s="1251">
        <f t="shared" si="39"/>
        <v>12</v>
      </c>
      <c r="K108" s="1270">
        <f t="shared" si="40"/>
        <v>1</v>
      </c>
      <c r="L108" s="1632"/>
    </row>
    <row r="109" spans="1:12" ht="14.4" customHeight="1" x14ac:dyDescent="0.3">
      <c r="A109" s="1637">
        <v>46316</v>
      </c>
      <c r="B109" s="1638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38"/>
        <v>300</v>
      </c>
      <c r="H109" s="1377" t="s">
        <v>942</v>
      </c>
      <c r="I109" s="1625"/>
      <c r="J109" s="1251">
        <f t="shared" si="39"/>
        <v>7</v>
      </c>
      <c r="K109" s="1270">
        <f t="shared" si="40"/>
        <v>0.58333333333333337</v>
      </c>
      <c r="L109" s="1629">
        <f>SUM(J109:J110)/24</f>
        <v>0.76388888888888895</v>
      </c>
    </row>
    <row r="110" spans="1:12" ht="14.4" customHeight="1" x14ac:dyDescent="0.3">
      <c r="A110" s="1637">
        <v>46317</v>
      </c>
      <c r="B110" s="1638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38"/>
        <v>40.000000000000014</v>
      </c>
      <c r="H110" s="1377" t="s">
        <v>946</v>
      </c>
      <c r="I110" s="1626"/>
      <c r="J110" s="1251">
        <f t="shared" si="39"/>
        <v>11.333333333333334</v>
      </c>
      <c r="K110" s="1270">
        <f t="shared" si="40"/>
        <v>0.94444444444444453</v>
      </c>
      <c r="L110" s="1630"/>
    </row>
    <row r="111" spans="1:12" ht="14.4" customHeight="1" x14ac:dyDescent="0.3">
      <c r="A111" s="1635">
        <v>46317</v>
      </c>
      <c r="B111" s="1636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3" t="s">
        <v>945</v>
      </c>
      <c r="I111" s="1702">
        <v>24</v>
      </c>
      <c r="J111" s="939">
        <f t="shared" si="39"/>
        <v>11.333333333333334</v>
      </c>
      <c r="K111" s="940">
        <f t="shared" si="40"/>
        <v>0.94444444444444453</v>
      </c>
      <c r="L111" s="1631">
        <f>SUM(J111:J112)/24</f>
        <v>0.97222222222222232</v>
      </c>
    </row>
    <row r="112" spans="1:12" ht="14.4" customHeight="1" x14ac:dyDescent="0.3">
      <c r="A112" s="1635">
        <v>46317</v>
      </c>
      <c r="B112" s="1636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38"/>
        <v>0</v>
      </c>
      <c r="H112" s="1373" t="s">
        <v>947</v>
      </c>
      <c r="I112" s="1703"/>
      <c r="J112" s="939">
        <f t="shared" si="39"/>
        <v>12</v>
      </c>
      <c r="K112" s="940">
        <f t="shared" si="40"/>
        <v>1</v>
      </c>
      <c r="L112" s="1632"/>
    </row>
    <row r="113" spans="1:12" ht="14.4" customHeight="1" x14ac:dyDescent="0.3">
      <c r="A113" s="1635">
        <v>46318</v>
      </c>
      <c r="B113" s="1636"/>
      <c r="C113" s="907" t="s">
        <v>12</v>
      </c>
      <c r="D113" s="1198"/>
      <c r="E113" s="937">
        <v>0.47916666666666669</v>
      </c>
      <c r="F113" s="1387">
        <v>0.8125</v>
      </c>
      <c r="G113" s="938">
        <f>(F113-E113)*1440</f>
        <v>480</v>
      </c>
      <c r="H113" s="1388" t="s">
        <v>956</v>
      </c>
      <c r="I113" s="1703"/>
      <c r="J113" s="939">
        <f t="shared" si="39"/>
        <v>4</v>
      </c>
      <c r="K113" s="940">
        <f t="shared" si="40"/>
        <v>0.33333333333333331</v>
      </c>
      <c r="L113" s="1631">
        <f>SUM(J113:J114)/24</f>
        <v>0.56319444444444444</v>
      </c>
    </row>
    <row r="114" spans="1:12" ht="14.4" customHeight="1" x14ac:dyDescent="0.3">
      <c r="A114" s="1635">
        <v>46318</v>
      </c>
      <c r="B114" s="1636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38"/>
        <v>149</v>
      </c>
      <c r="H114" s="1383" t="s">
        <v>955</v>
      </c>
      <c r="I114" s="1703"/>
      <c r="J114" s="939">
        <f t="shared" si="39"/>
        <v>9.5166666666666675</v>
      </c>
      <c r="K114" s="940">
        <f t="shared" si="40"/>
        <v>0.79305555555555562</v>
      </c>
      <c r="L114" s="1632"/>
    </row>
    <row r="115" spans="1:12" ht="14.4" customHeight="1" x14ac:dyDescent="0.3">
      <c r="A115" s="1637">
        <v>46319</v>
      </c>
      <c r="B115" s="1638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38"/>
        <v>0</v>
      </c>
      <c r="H115" s="1394" t="s">
        <v>947</v>
      </c>
      <c r="I115" s="1625">
        <v>25</v>
      </c>
      <c r="J115" s="1251">
        <f t="shared" si="39"/>
        <v>12</v>
      </c>
      <c r="K115" s="1270">
        <f t="shared" si="40"/>
        <v>1</v>
      </c>
      <c r="L115" s="1629">
        <f>SUM(J115:J116)/24</f>
        <v>1</v>
      </c>
    </row>
    <row r="116" spans="1:12" ht="14.4" customHeight="1" x14ac:dyDescent="0.3">
      <c r="A116" s="1637">
        <v>46319</v>
      </c>
      <c r="B116" s="1638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38"/>
        <v>0</v>
      </c>
      <c r="H116" s="1395" t="s">
        <v>965</v>
      </c>
      <c r="I116" s="1625"/>
      <c r="J116" s="1251">
        <f t="shared" si="39"/>
        <v>12</v>
      </c>
      <c r="K116" s="1270">
        <f t="shared" si="40"/>
        <v>1</v>
      </c>
      <c r="L116" s="1630"/>
    </row>
    <row r="117" spans="1:12" x14ac:dyDescent="0.3">
      <c r="A117" s="1637">
        <v>46320</v>
      </c>
      <c r="B117" s="1638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38"/>
        <v>0</v>
      </c>
      <c r="H117" s="1395" t="s">
        <v>966</v>
      </c>
      <c r="I117" s="1626"/>
      <c r="J117" s="1251">
        <f t="shared" si="39"/>
        <v>12</v>
      </c>
      <c r="K117" s="1270">
        <f t="shared" si="40"/>
        <v>1</v>
      </c>
      <c r="L117" s="1631">
        <f>SUM(J117:J118)/24</f>
        <v>0.8125</v>
      </c>
    </row>
    <row r="118" spans="1:12" ht="28.8" x14ac:dyDescent="0.3">
      <c r="A118" s="1635">
        <v>46320</v>
      </c>
      <c r="B118" s="1636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38"/>
        <v>270</v>
      </c>
      <c r="H118" s="1396" t="s">
        <v>967</v>
      </c>
      <c r="I118" s="1583">
        <v>26</v>
      </c>
      <c r="J118" s="939">
        <f t="shared" si="39"/>
        <v>7.5</v>
      </c>
      <c r="K118" s="940">
        <f t="shared" si="40"/>
        <v>0.625</v>
      </c>
      <c r="L118" s="1632"/>
    </row>
    <row r="119" spans="1:12" x14ac:dyDescent="0.3">
      <c r="A119" s="1635">
        <v>46321</v>
      </c>
      <c r="B119" s="1636"/>
      <c r="C119" s="907" t="s">
        <v>12</v>
      </c>
      <c r="D119" s="1198"/>
      <c r="E119" s="937">
        <v>0</v>
      </c>
      <c r="F119" s="937">
        <v>0.5</v>
      </c>
      <c r="G119" s="938">
        <f t="shared" si="38"/>
        <v>720</v>
      </c>
      <c r="H119" s="1397" t="s">
        <v>973</v>
      </c>
      <c r="I119" s="1584"/>
      <c r="J119" s="939">
        <f t="shared" si="39"/>
        <v>0</v>
      </c>
      <c r="K119" s="940">
        <f t="shared" si="40"/>
        <v>0</v>
      </c>
      <c r="L119" s="1631">
        <f>SUM(J119:J120)/24</f>
        <v>0.5</v>
      </c>
    </row>
    <row r="120" spans="1:12" x14ac:dyDescent="0.3">
      <c r="A120" s="1635">
        <v>46321</v>
      </c>
      <c r="B120" s="1636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38"/>
        <v>0</v>
      </c>
      <c r="H120" s="1397" t="s">
        <v>974</v>
      </c>
      <c r="I120" s="1585"/>
      <c r="J120" s="939">
        <f t="shared" si="39"/>
        <v>12</v>
      </c>
      <c r="K120" s="940">
        <f t="shared" si="40"/>
        <v>1</v>
      </c>
      <c r="L120" s="1632"/>
    </row>
    <row r="121" spans="1:12" ht="14.4" customHeight="1" x14ac:dyDescent="0.3">
      <c r="A121" s="1637">
        <v>46322</v>
      </c>
      <c r="B121" s="1638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38"/>
        <v>0</v>
      </c>
      <c r="H121" s="1405" t="s">
        <v>947</v>
      </c>
      <c r="I121" s="1606">
        <v>27</v>
      </c>
      <c r="J121" s="1251">
        <f t="shared" si="39"/>
        <v>12</v>
      </c>
      <c r="K121" s="1270">
        <f t="shared" si="40"/>
        <v>1</v>
      </c>
      <c r="L121" s="1629">
        <f>SUM(J121:J122)/24</f>
        <v>1</v>
      </c>
    </row>
    <row r="122" spans="1:12" ht="14.4" customHeight="1" x14ac:dyDescent="0.3">
      <c r="A122" s="1637">
        <v>46322</v>
      </c>
      <c r="B122" s="1638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38"/>
        <v>0</v>
      </c>
      <c r="H122" s="1408" t="s">
        <v>988</v>
      </c>
      <c r="I122" s="1607"/>
      <c r="J122" s="1251">
        <f t="shared" si="39"/>
        <v>12</v>
      </c>
      <c r="K122" s="1270">
        <f t="shared" si="40"/>
        <v>1</v>
      </c>
      <c r="L122" s="1630"/>
    </row>
    <row r="123" spans="1:12" x14ac:dyDescent="0.3">
      <c r="A123" s="1637">
        <v>46323</v>
      </c>
      <c r="B123" s="1638"/>
      <c r="C123" s="1265" t="s">
        <v>12</v>
      </c>
      <c r="D123" s="1266"/>
      <c r="E123" s="1267">
        <v>4.2361111111111113E-2</v>
      </c>
      <c r="F123" s="1416">
        <v>0.10486111111111111</v>
      </c>
      <c r="G123" s="1268">
        <f t="shared" si="38"/>
        <v>90</v>
      </c>
      <c r="H123" s="1417" t="s">
        <v>1003</v>
      </c>
      <c r="I123" s="1607"/>
      <c r="J123" s="1251">
        <f t="shared" si="39"/>
        <v>10.5</v>
      </c>
      <c r="K123" s="1270">
        <f t="shared" si="40"/>
        <v>0.875</v>
      </c>
      <c r="L123" s="1629">
        <f>SUM(J123:J124)/24</f>
        <v>0.9375</v>
      </c>
    </row>
    <row r="124" spans="1:12" x14ac:dyDescent="0.3">
      <c r="A124" s="1637">
        <v>46323</v>
      </c>
      <c r="B124" s="1638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38"/>
        <v>0</v>
      </c>
      <c r="H124" s="1418" t="s">
        <v>1004</v>
      </c>
      <c r="I124" s="1608"/>
      <c r="J124" s="1251">
        <f t="shared" si="39"/>
        <v>12</v>
      </c>
      <c r="K124" s="1270">
        <f t="shared" si="40"/>
        <v>1</v>
      </c>
      <c r="L124" s="1630"/>
    </row>
    <row r="125" spans="1:12" x14ac:dyDescent="0.3">
      <c r="A125" s="1635">
        <v>46324</v>
      </c>
      <c r="B125" s="1636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38"/>
        <v>0</v>
      </c>
      <c r="H125" s="1420" t="s">
        <v>947</v>
      </c>
      <c r="I125" s="1700">
        <v>28</v>
      </c>
      <c r="J125" s="939">
        <f t="shared" si="39"/>
        <v>12</v>
      </c>
      <c r="K125" s="940">
        <f t="shared" si="40"/>
        <v>1</v>
      </c>
      <c r="L125" s="1631">
        <f>SUM(J125:J126)/24</f>
        <v>0.71875</v>
      </c>
    </row>
    <row r="126" spans="1:12" x14ac:dyDescent="0.3">
      <c r="A126" s="1635">
        <v>46324</v>
      </c>
      <c r="B126" s="1636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38"/>
        <v>405</v>
      </c>
      <c r="H126" s="1423" t="s">
        <v>1009</v>
      </c>
      <c r="I126" s="1701"/>
      <c r="J126" s="939">
        <f t="shared" si="39"/>
        <v>5.25</v>
      </c>
      <c r="K126" s="940">
        <f t="shared" si="40"/>
        <v>0.4375</v>
      </c>
      <c r="L126" s="1632"/>
    </row>
    <row r="127" spans="1:12" x14ac:dyDescent="0.3">
      <c r="A127" s="1633">
        <v>46325</v>
      </c>
      <c r="B127" s="1634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33">
        <v>46325</v>
      </c>
      <c r="B128" s="1634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33">
        <v>46351</v>
      </c>
      <c r="B129" s="1634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33">
        <v>46352</v>
      </c>
      <c r="B130" s="1634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33">
        <v>46353</v>
      </c>
      <c r="B131" s="1634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33">
        <v>46354</v>
      </c>
      <c r="B132" s="1634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33">
        <v>46355</v>
      </c>
      <c r="B133" s="1634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33">
        <v>46356</v>
      </c>
      <c r="B134" s="1634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33">
        <v>46357</v>
      </c>
      <c r="B135" s="1634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33">
        <v>46358</v>
      </c>
      <c r="B136" s="1634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33">
        <v>46359</v>
      </c>
      <c r="B137" s="1634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33">
        <v>46360</v>
      </c>
      <c r="B138" s="1634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33">
        <v>46361</v>
      </c>
      <c r="B139" s="1634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33">
        <v>46362</v>
      </c>
      <c r="B140" s="1634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33">
        <v>46363</v>
      </c>
      <c r="B141" s="1634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633">
        <v>46364</v>
      </c>
      <c r="B142" s="1634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633">
        <v>46365</v>
      </c>
      <c r="B143" s="1634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633">
        <v>46366</v>
      </c>
      <c r="B144" s="1634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633">
        <v>46367</v>
      </c>
      <c r="B145" s="1634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633">
        <v>46368</v>
      </c>
      <c r="B146" s="1634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633">
        <v>46369</v>
      </c>
      <c r="B147" s="1634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633">
        <v>46370</v>
      </c>
      <c r="B148" s="1634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633">
        <v>46371</v>
      </c>
      <c r="B149" s="1634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633">
        <v>46372</v>
      </c>
      <c r="B150" s="1634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633">
        <v>46373</v>
      </c>
      <c r="B151" s="1634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633">
        <v>46374</v>
      </c>
      <c r="B152" s="1634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633">
        <v>46375</v>
      </c>
      <c r="B153" s="1634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633">
        <v>46376</v>
      </c>
      <c r="B154" s="1634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633">
        <v>46377</v>
      </c>
      <c r="B155" s="1634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633">
        <v>46378</v>
      </c>
      <c r="B156" s="1634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633">
        <v>46379</v>
      </c>
      <c r="B157" s="1634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633">
        <v>46380</v>
      </c>
      <c r="B158" s="1634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633">
        <v>46381</v>
      </c>
      <c r="B159" s="1634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633">
        <v>46382</v>
      </c>
      <c r="B160" s="1634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633">
        <v>46383</v>
      </c>
      <c r="B161" s="1634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633">
        <v>46384</v>
      </c>
      <c r="B162" s="1634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633">
        <v>46385</v>
      </c>
      <c r="B163" s="1634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633">
        <v>46386</v>
      </c>
      <c r="B164" s="1634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633">
        <v>46387</v>
      </c>
      <c r="B165" s="1634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633">
        <v>46388</v>
      </c>
      <c r="B166" s="1634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633">
        <v>46389</v>
      </c>
      <c r="B167" s="1634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633">
        <v>46390</v>
      </c>
      <c r="B168" s="1634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633">
        <v>46391</v>
      </c>
      <c r="B169" s="1634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633">
        <v>46392</v>
      </c>
      <c r="B170" s="1634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633">
        <v>46393</v>
      </c>
      <c r="B171" s="1634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633">
        <v>46394</v>
      </c>
      <c r="B172" s="1634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633">
        <v>46395</v>
      </c>
      <c r="B173" s="1634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633">
        <v>46396</v>
      </c>
      <c r="B174" s="1634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633">
        <v>46397</v>
      </c>
      <c r="B175" s="1634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633">
        <v>46398</v>
      </c>
      <c r="B176" s="1634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633">
        <v>46399</v>
      </c>
      <c r="B177" s="1634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633">
        <v>46400</v>
      </c>
      <c r="B178" s="1634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633">
        <v>46401</v>
      </c>
      <c r="B179" s="1634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633">
        <v>46402</v>
      </c>
      <c r="B180" s="1634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633">
        <v>46403</v>
      </c>
      <c r="B181" s="1634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5">
    <mergeCell ref="I125:I126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L69:L70"/>
    <mergeCell ref="L71:L7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L83:L84"/>
    <mergeCell ref="L85:L86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L67:L68"/>
    <mergeCell ref="L15:L16"/>
    <mergeCell ref="L17:L18"/>
    <mergeCell ref="I34:I36"/>
    <mergeCell ref="L41:L42"/>
    <mergeCell ref="I41:I44"/>
    <mergeCell ref="I37:I40"/>
    <mergeCell ref="L37:L38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L73:L74"/>
    <mergeCell ref="L75:L76"/>
    <mergeCell ref="L43:L44"/>
    <mergeCell ref="L39:L40"/>
    <mergeCell ref="L45:L46"/>
    <mergeCell ref="L47:L48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L19:L20"/>
    <mergeCell ref="A33:B33"/>
    <mergeCell ref="I28:I33"/>
    <mergeCell ref="A70:B70"/>
    <mergeCell ref="A71:B71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</mergeCells>
  <phoneticPr fontId="120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59" t="s">
        <v>70</v>
      </c>
      <c r="C3" s="1459" t="s">
        <v>287</v>
      </c>
      <c r="D3" s="1459" t="s">
        <v>288</v>
      </c>
      <c r="E3" s="220" t="s">
        <v>291</v>
      </c>
      <c r="F3" s="220" t="s">
        <v>292</v>
      </c>
      <c r="G3" s="1436" t="s">
        <v>251</v>
      </c>
      <c r="H3" s="1437"/>
      <c r="I3" s="1437"/>
      <c r="J3" s="1438"/>
      <c r="K3" s="1440" t="s">
        <v>258</v>
      </c>
    </row>
    <row r="4" spans="2:20" x14ac:dyDescent="0.3">
      <c r="B4" s="1460"/>
      <c r="C4" s="1460"/>
      <c r="D4" s="1460"/>
      <c r="E4" s="221" t="s">
        <v>54</v>
      </c>
      <c r="F4" s="221" t="s">
        <v>293</v>
      </c>
      <c r="G4" s="1436" t="s">
        <v>264</v>
      </c>
      <c r="H4" s="1437"/>
      <c r="I4" s="1438"/>
      <c r="J4" s="131" t="s">
        <v>257</v>
      </c>
      <c r="K4" s="1440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461"/>
      <c r="C5" s="1461"/>
      <c r="D5" s="1461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440"/>
      <c r="O5" s="482" t="s">
        <v>478</v>
      </c>
      <c r="P5" s="1586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87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87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88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89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90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90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91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86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87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87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87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87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88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89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90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590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90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590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90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90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590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591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586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587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587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87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87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88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89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90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90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90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90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90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90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90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91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88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89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89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89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89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90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86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87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87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87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87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87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87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87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88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88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89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89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89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89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89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89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89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89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90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86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87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87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87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87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87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87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87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87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87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87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88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88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89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89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89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89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89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89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89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89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89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89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89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89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89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89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89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89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89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89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89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90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86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87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87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87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87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88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88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89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89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89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89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689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713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587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87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87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87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87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89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89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689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680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680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680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680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680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681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609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610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610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610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610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611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710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711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711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711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711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711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711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711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711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711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712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583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84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84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84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84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84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84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84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84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84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584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84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84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585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707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708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708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708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708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708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708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708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708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708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708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709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704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705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706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612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613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614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717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718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718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718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718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718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718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718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718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719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714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715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715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715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715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716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704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705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705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705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705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705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705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705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705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22"/>
      <c r="O202" s="451" t="s">
        <v>478</v>
      </c>
      <c r="P202" s="1705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22"/>
      <c r="O203" s="451" t="s">
        <v>479</v>
      </c>
      <c r="P203" s="1705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22"/>
      <c r="O204" s="451" t="s">
        <v>480</v>
      </c>
      <c r="P204" s="1705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22"/>
      <c r="O205" s="451" t="s">
        <v>481</v>
      </c>
      <c r="P205" s="1705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22"/>
      <c r="O206" s="451" t="s">
        <v>862</v>
      </c>
      <c r="P206" s="1706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22"/>
      <c r="O207" s="1246" t="s">
        <v>531</v>
      </c>
      <c r="P207" s="1612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613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613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613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613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614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193:P206"/>
    <mergeCell ref="P207:P212"/>
    <mergeCell ref="P187:P192"/>
    <mergeCell ref="P177:P186"/>
    <mergeCell ref="P174:P176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28:P33"/>
    <mergeCell ref="P80:P100"/>
    <mergeCell ref="P68:P79"/>
    <mergeCell ref="P58:P67"/>
    <mergeCell ref="P34:P42"/>
    <mergeCell ref="P43:P48"/>
    <mergeCell ref="P49:P57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1" zoomScale="89" workbookViewId="0">
      <selection activeCell="E83" sqref="E83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81" t="s">
        <v>560</v>
      </c>
      <c r="C2" s="1481"/>
      <c r="D2" s="1481"/>
      <c r="E2" s="1481"/>
      <c r="F2" s="1481"/>
      <c r="G2" s="1481"/>
      <c r="H2" s="1481"/>
      <c r="J2" s="1481" t="s">
        <v>561</v>
      </c>
      <c r="K2" s="1481"/>
      <c r="L2" s="1481"/>
      <c r="M2" s="1481"/>
      <c r="N2" s="1481"/>
      <c r="O2" s="1481"/>
      <c r="P2" s="1481"/>
      <c r="R2" s="1720" t="s">
        <v>562</v>
      </c>
      <c r="S2" s="1722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720" t="s">
        <v>565</v>
      </c>
      <c r="S10" s="1721"/>
      <c r="T10" s="1722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723">
        <f>SUM(P4:P234,H4:H233)</f>
        <v>8633.4599999999991</v>
      </c>
      <c r="S11" s="1724"/>
      <c r="T11" s="1725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27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27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27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27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26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26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26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26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26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26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26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26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26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26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26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2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2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zoomScale="87" zoomScaleNormal="55" workbookViewId="0">
      <selection activeCell="O20" sqref="O2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28" t="s">
        <v>662</v>
      </c>
      <c r="C2" s="1729"/>
      <c r="D2" s="1729"/>
      <c r="E2" s="1729"/>
      <c r="F2" s="1729"/>
      <c r="G2" s="1729"/>
      <c r="H2" s="1729"/>
      <c r="I2" s="1729"/>
      <c r="J2" s="1729"/>
      <c r="K2" s="1729"/>
      <c r="L2" s="1729"/>
      <c r="M2" s="1730"/>
      <c r="AE2" s="935">
        <v>2</v>
      </c>
      <c r="AF2" s="6">
        <v>7.5999999999999998E-2</v>
      </c>
    </row>
    <row r="3" spans="2:32" ht="15" thickBot="1" x14ac:dyDescent="0.35">
      <c r="B3" s="1728" t="s">
        <v>197</v>
      </c>
      <c r="C3" s="1729"/>
      <c r="D3" s="1729"/>
      <c r="E3" s="1729"/>
      <c r="F3" s="1729"/>
      <c r="G3" s="1729"/>
      <c r="H3" s="1729"/>
      <c r="I3" s="1729"/>
      <c r="J3" s="1729"/>
      <c r="K3" s="1729"/>
      <c r="L3" s="1729"/>
      <c r="M3" s="1730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481" t="s">
        <v>335</v>
      </c>
      <c r="R7" s="1481"/>
      <c r="S7" s="1481"/>
      <c r="T7" s="1481"/>
      <c r="U7" s="1481"/>
      <c r="V7" s="1481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>I14*G14</f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731"/>
      <c r="AI42" s="1732"/>
      <c r="AJ42" s="1732"/>
      <c r="AK42" s="1732"/>
      <c r="AL42" s="1732"/>
      <c r="AM42" s="1733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734" t="s">
        <v>420</v>
      </c>
      <c r="C114" s="1734"/>
      <c r="D114" s="1734"/>
      <c r="E114" s="1734"/>
      <c r="F114" s="1734"/>
      <c r="G114" s="1734"/>
      <c r="H114" s="1734"/>
      <c r="I114" s="1734"/>
      <c r="J114" s="1734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734"/>
      <c r="C115" s="1734"/>
      <c r="D115" s="1734"/>
      <c r="E115" s="1734"/>
      <c r="F115" s="1734"/>
      <c r="G115" s="1734"/>
      <c r="H115" s="1734"/>
      <c r="I115" s="1734"/>
      <c r="J115" s="1734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0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zoomScale="47" zoomScaleNormal="47" workbookViewId="0">
      <pane ySplit="4" topLeftCell="A110" activePane="bottomLeft" state="frozen"/>
      <selection pane="bottomLeft" activeCell="B110" sqref="B110:C11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732" t="s">
        <v>32</v>
      </c>
      <c r="I2" s="1732"/>
      <c r="J2" s="1732"/>
      <c r="K2" s="1732"/>
    </row>
    <row r="3" spans="1:92" ht="15" thickBot="1" x14ac:dyDescent="0.35"/>
    <row r="4" spans="1:92" ht="29.4" thickBot="1" x14ac:dyDescent="0.35">
      <c r="A4" s="585" t="s">
        <v>542</v>
      </c>
      <c r="B4" s="1737" t="s">
        <v>0</v>
      </c>
      <c r="C4" s="1738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739">
        <v>1</v>
      </c>
      <c r="B5" s="1652">
        <v>46265</v>
      </c>
      <c r="C5" s="1652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740">
        <f>SUM(M5:M6)</f>
        <v>95.90021999999999</v>
      </c>
      <c r="O5" s="553">
        <f t="shared" ref="O5:O11" si="1">M5/((720-R5)/60)</f>
        <v>2.8865657961661344</v>
      </c>
      <c r="P5" s="1740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73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800" t="s">
        <v>38</v>
      </c>
      <c r="AH5" s="1801"/>
      <c r="AI5" s="1801"/>
      <c r="AJ5" s="1802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739"/>
      <c r="B6" s="1652"/>
      <c r="C6" s="1652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740"/>
      <c r="O6" s="553">
        <f t="shared" si="1"/>
        <v>5.4819764049999984</v>
      </c>
      <c r="P6" s="1740"/>
      <c r="Q6" s="553">
        <f t="shared" si="2"/>
        <v>720</v>
      </c>
      <c r="R6" s="553">
        <f>'Milling Down Time Hours'!G6</f>
        <v>0</v>
      </c>
      <c r="S6" s="1773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1250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739"/>
      <c r="B7" s="1652">
        <v>46266</v>
      </c>
      <c r="C7" s="1652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740">
        <f>SUM(M7:M8)</f>
        <v>196.41338000000002</v>
      </c>
      <c r="O7" s="553">
        <f t="shared" si="1"/>
        <v>6.5721821250000003</v>
      </c>
      <c r="P7" s="1740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73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739"/>
      <c r="B8" s="1652"/>
      <c r="C8" s="1652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740"/>
      <c r="O8" s="553">
        <f t="shared" si="1"/>
        <v>10.78414628440367</v>
      </c>
      <c r="P8" s="1740"/>
      <c r="Q8" s="553">
        <f t="shared" si="2"/>
        <v>654</v>
      </c>
      <c r="R8" s="553">
        <f>'Milling Down Time Hours'!G8</f>
        <v>66</v>
      </c>
      <c r="S8" s="1773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1.25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54">
        <v>2</v>
      </c>
      <c r="B9" s="1660">
        <v>46267</v>
      </c>
      <c r="C9" s="1660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766">
        <f>SUM(M9:M10)</f>
        <v>209.804</v>
      </c>
      <c r="O9" s="485">
        <f t="shared" si="1"/>
        <v>10.565099999999999</v>
      </c>
      <c r="P9" s="1766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78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54"/>
      <c r="B10" s="1660"/>
      <c r="C10" s="1660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766"/>
      <c r="O10" s="485">
        <f t="shared" si="1"/>
        <v>8.6794166666666666</v>
      </c>
      <c r="P10" s="1766"/>
      <c r="Q10" s="485">
        <f t="shared" si="2"/>
        <v>720</v>
      </c>
      <c r="R10" s="931">
        <f>'Milling Down Time Hours'!G10</f>
        <v>0</v>
      </c>
      <c r="S10" s="1778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54"/>
      <c r="B11" s="1660">
        <v>46268</v>
      </c>
      <c r="C11" s="1660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766">
        <f>SUM(M11:M12)</f>
        <v>90.338150000000013</v>
      </c>
      <c r="O11" s="485">
        <f t="shared" si="1"/>
        <v>7.5281791666666678</v>
      </c>
      <c r="P11" s="1766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78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0.38181818181818183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54"/>
      <c r="B12" s="1666"/>
      <c r="C12" s="1666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67"/>
      <c r="O12" s="554"/>
      <c r="P12" s="1767"/>
      <c r="Q12" s="554">
        <f t="shared" si="2"/>
        <v>660</v>
      </c>
      <c r="R12" s="957">
        <f>'Milling Down Time Hours'!G12</f>
        <v>60.000000000000007</v>
      </c>
      <c r="S12" s="1780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477.27272727272731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55"/>
      <c r="B13" s="1768">
        <v>46269</v>
      </c>
      <c r="C13" s="1668"/>
      <c r="D13" s="1752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81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772.72727272727275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755"/>
      <c r="B14" s="1769"/>
      <c r="C14" s="1645"/>
      <c r="D14" s="1753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82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774">
        <v>46270</v>
      </c>
      <c r="C15" s="1774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739">
        <v>3</v>
      </c>
      <c r="B16" s="1652">
        <v>46270</v>
      </c>
      <c r="C16" s="1652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7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739"/>
      <c r="B17" s="1652">
        <v>46271</v>
      </c>
      <c r="C17" s="1652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740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75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739"/>
      <c r="B18" s="1652"/>
      <c r="C18" s="1652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740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75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739"/>
      <c r="B19" s="1652">
        <v>46272</v>
      </c>
      <c r="C19" s="1652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7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75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54">
        <v>4</v>
      </c>
      <c r="B20" s="1660">
        <v>46272</v>
      </c>
      <c r="C20" s="1660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77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7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54"/>
      <c r="B21" s="1660">
        <v>46273</v>
      </c>
      <c r="C21" s="1660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66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7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54"/>
      <c r="B22" s="1660"/>
      <c r="C22" s="1660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7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7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54"/>
      <c r="B23" s="1660">
        <v>46274</v>
      </c>
      <c r="C23" s="1660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7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634">
        <v>46274</v>
      </c>
      <c r="C24" s="1634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739">
        <v>5</v>
      </c>
      <c r="B25" s="1652">
        <v>46275</v>
      </c>
      <c r="C25" s="1652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740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73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739"/>
      <c r="B26" s="1652"/>
      <c r="C26" s="1652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77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7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739"/>
      <c r="B27" s="1652">
        <v>46276</v>
      </c>
      <c r="C27" s="1652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740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7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660">
        <v>46276</v>
      </c>
      <c r="C28" s="1660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740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78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54">
        <v>6</v>
      </c>
      <c r="B29" s="1660">
        <v>46276</v>
      </c>
      <c r="C29" s="1660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78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54"/>
      <c r="B30" s="1660">
        <v>46277</v>
      </c>
      <c r="C30" s="1660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66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78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54"/>
      <c r="B31" s="1660"/>
      <c r="C31" s="1660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66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78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744"/>
      <c r="B32" s="1634">
        <v>46278</v>
      </c>
      <c r="C32" s="1634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745"/>
      <c r="B33" s="1634">
        <v>46278</v>
      </c>
      <c r="C33" s="1634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791">
        <v>46279</v>
      </c>
      <c r="C34" s="1792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51">
        <v>7</v>
      </c>
      <c r="B35" s="1793">
        <v>46279</v>
      </c>
      <c r="C35" s="1794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97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51"/>
      <c r="B36" s="1787">
        <v>46280</v>
      </c>
      <c r="C36" s="1788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740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98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51"/>
      <c r="B37" s="1789"/>
      <c r="C37" s="1790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740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99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50">
        <v>8</v>
      </c>
      <c r="B38" s="1783">
        <v>46281</v>
      </c>
      <c r="C38" s="1784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80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80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50"/>
      <c r="B39" s="1785"/>
      <c r="C39" s="1786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96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813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50"/>
      <c r="B40" s="1783">
        <v>46282</v>
      </c>
      <c r="C40" s="1784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67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813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50"/>
      <c r="B41" s="1785"/>
      <c r="C41" s="1786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95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96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736">
        <v>9</v>
      </c>
      <c r="B42" s="1762">
        <v>46283</v>
      </c>
      <c r="C42" s="1763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71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71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736"/>
      <c r="B43" s="1764"/>
      <c r="C43" s="1765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72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816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736"/>
      <c r="B44" s="1762">
        <v>46284</v>
      </c>
      <c r="C44" s="1763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71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816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736"/>
      <c r="B45" s="1764"/>
      <c r="C45" s="1765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72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817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735">
        <v>10</v>
      </c>
      <c r="B46" s="1746">
        <v>46285</v>
      </c>
      <c r="C46" s="1747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735"/>
      <c r="B47" s="1748"/>
      <c r="C47" s="1749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735"/>
      <c r="B48" s="1746">
        <v>46286</v>
      </c>
      <c r="C48" s="1747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741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741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735"/>
      <c r="B49" s="1748"/>
      <c r="C49" s="1749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742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743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735"/>
      <c r="B50" s="1746">
        <v>46287</v>
      </c>
      <c r="C50" s="1747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741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743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735"/>
      <c r="B51" s="1748"/>
      <c r="C51" s="1749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742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743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735"/>
      <c r="B52" s="1746">
        <v>46288</v>
      </c>
      <c r="C52" s="1747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741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743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735"/>
      <c r="B53" s="1748"/>
      <c r="C53" s="1749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742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743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756">
        <v>46289</v>
      </c>
      <c r="C54" s="1757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741">
        <f>SUM(M54:M56)</f>
        <v>299.60957198599993</v>
      </c>
      <c r="O54" s="1741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70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758"/>
      <c r="C55" s="1759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743"/>
      <c r="O55" s="1743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736">
        <v>11</v>
      </c>
      <c r="B56" s="1760"/>
      <c r="C56" s="1761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742"/>
      <c r="O56" s="1770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71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736"/>
      <c r="B57" s="1762">
        <v>46290</v>
      </c>
      <c r="C57" s="1763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71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816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736"/>
      <c r="B58" s="1764"/>
      <c r="C58" s="1765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72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817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735">
        <v>12</v>
      </c>
      <c r="B59" s="1746">
        <v>46291</v>
      </c>
      <c r="C59" s="1747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735"/>
      <c r="B60" s="1748"/>
      <c r="C60" s="1749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735"/>
      <c r="B61" s="1746">
        <v>46292</v>
      </c>
      <c r="C61" s="1747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741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820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735"/>
      <c r="B62" s="1748"/>
      <c r="C62" s="1749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742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821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735"/>
      <c r="B63" s="1746">
        <v>46293</v>
      </c>
      <c r="C63" s="1747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741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821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735"/>
      <c r="B64" s="1748"/>
      <c r="C64" s="1749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742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821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762">
        <v>46294</v>
      </c>
      <c r="C65" s="1763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771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822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764"/>
      <c r="C66" s="1765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817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756">
        <v>46295</v>
      </c>
      <c r="C67" s="1757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760"/>
      <c r="C68" s="1761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818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756">
        <v>46296</v>
      </c>
      <c r="C69" s="1757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819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760"/>
      <c r="C70" s="1761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818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756">
        <v>46297</v>
      </c>
      <c r="C71" s="1757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819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760"/>
      <c r="C72" s="1761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818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756">
        <v>46298</v>
      </c>
      <c r="C73" s="1757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819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760"/>
      <c r="C74" s="1761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836">
        <v>1</v>
      </c>
      <c r="B75" s="1762">
        <v>46299</v>
      </c>
      <c r="C75" s="1763"/>
      <c r="D75" s="667" t="s">
        <v>792</v>
      </c>
      <c r="E75" s="1837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71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771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836"/>
      <c r="B76" s="1764"/>
      <c r="C76" s="1765"/>
      <c r="D76" s="667" t="s">
        <v>792</v>
      </c>
      <c r="E76" s="1816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817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816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836"/>
      <c r="B77" s="1762">
        <v>46300</v>
      </c>
      <c r="C77" s="1763"/>
      <c r="D77" s="667" t="s">
        <v>792</v>
      </c>
      <c r="E77" s="1816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71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816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836"/>
      <c r="B78" s="1764"/>
      <c r="C78" s="1765"/>
      <c r="D78" s="667" t="s">
        <v>792</v>
      </c>
      <c r="E78" s="1817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817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817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735">
        <v>2</v>
      </c>
      <c r="B79" s="1746">
        <v>46301</v>
      </c>
      <c r="C79" s="1747"/>
      <c r="D79" s="451" t="s">
        <v>792</v>
      </c>
      <c r="E79" s="1833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741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735"/>
      <c r="B80" s="1803"/>
      <c r="C80" s="1804"/>
      <c r="D80" s="451" t="s">
        <v>792</v>
      </c>
      <c r="E80" s="1827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827"/>
      <c r="O80" s="1133"/>
      <c r="P80" s="1743">
        <f>'Milling Down Time Hours'!Q43</f>
        <v>23.5</v>
      </c>
      <c r="Q80" s="1194"/>
      <c r="R80" s="1743">
        <f>'Milling Down Time Hours'!L85</f>
        <v>0.8965277777777777</v>
      </c>
      <c r="S80" s="451"/>
      <c r="T80" s="1809">
        <v>0.35699999999999998</v>
      </c>
      <c r="U80" s="1809">
        <v>1.056</v>
      </c>
      <c r="V80" s="1811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735"/>
      <c r="B81" s="1803"/>
      <c r="C81" s="1804"/>
      <c r="D81" s="451" t="s">
        <v>792</v>
      </c>
      <c r="E81" s="1827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827"/>
      <c r="O81" s="1133"/>
      <c r="P81" s="1805"/>
      <c r="Q81" s="1200"/>
      <c r="R81" s="1805"/>
      <c r="S81" s="451"/>
      <c r="T81" s="1810"/>
      <c r="U81" s="1810"/>
      <c r="V81" s="1812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735"/>
      <c r="B82" s="1803"/>
      <c r="C82" s="1804"/>
      <c r="D82" s="451" t="s">
        <v>792</v>
      </c>
      <c r="E82" s="1827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827"/>
      <c r="O82" s="1133"/>
      <c r="P82" s="1806">
        <f>'Milling Down Time Hours'!M87</f>
        <v>0</v>
      </c>
      <c r="Q82" s="1203"/>
      <c r="R82" s="1806">
        <f>'Milling Down Time Hours'!L87</f>
        <v>0.7090277777777777</v>
      </c>
      <c r="S82" s="451"/>
      <c r="T82" s="1807" t="e">
        <f>SUM(#REF!)</f>
        <v>#REF!</v>
      </c>
      <c r="U82" s="1807" t="e">
        <f t="shared" ref="U82:V82" si="68">SUM(T82:T84)</f>
        <v>#REF!</v>
      </c>
      <c r="V82" s="1814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735"/>
      <c r="B83" s="1803"/>
      <c r="C83" s="1804"/>
      <c r="D83" s="451" t="s">
        <v>792</v>
      </c>
      <c r="E83" s="1827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827"/>
      <c r="O83" s="1133"/>
      <c r="P83" s="1805"/>
      <c r="Q83" s="1200"/>
      <c r="R83" s="1805"/>
      <c r="S83" s="451"/>
      <c r="T83" s="1808"/>
      <c r="U83" s="1808"/>
      <c r="V83" s="1815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735"/>
      <c r="B84" s="1803"/>
      <c r="C84" s="1804"/>
      <c r="D84" s="451" t="s">
        <v>792</v>
      </c>
      <c r="E84" s="1827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827"/>
      <c r="O84" s="1133"/>
      <c r="P84" s="1806">
        <f>'Milling Down Time Hours'!M89</f>
        <v>0</v>
      </c>
      <c r="Q84" s="1203"/>
      <c r="R84" s="1806">
        <f>'Milling Down Time Hours'!L89</f>
        <v>1</v>
      </c>
      <c r="S84" s="451"/>
      <c r="T84" s="1807" t="e">
        <f>SUM(#REF!)</f>
        <v>#REF!</v>
      </c>
      <c r="U84" s="1807" t="e">
        <f t="shared" ref="U84:V84" si="69">SUM(T84:T86)</f>
        <v>#REF!</v>
      </c>
      <c r="V84" s="1814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735"/>
      <c r="B85" s="1803"/>
      <c r="C85" s="1804"/>
      <c r="D85" s="451" t="s">
        <v>792</v>
      </c>
      <c r="E85" s="1827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827"/>
      <c r="O85" s="1133"/>
      <c r="P85" s="1805"/>
      <c r="Q85" s="1200"/>
      <c r="R85" s="1805"/>
      <c r="S85" s="451"/>
      <c r="T85" s="1808"/>
      <c r="U85" s="1808"/>
      <c r="V85" s="1815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735"/>
      <c r="B86" s="1803"/>
      <c r="C86" s="1804"/>
      <c r="D86" s="451" t="s">
        <v>792</v>
      </c>
      <c r="E86" s="1827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827"/>
      <c r="O86" s="1133"/>
      <c r="P86" s="1806">
        <f>'Milling Down Time Hours'!M91</f>
        <v>0</v>
      </c>
      <c r="Q86" s="1203"/>
      <c r="R86" s="1806">
        <f>'Milling Down Time Hours'!L91</f>
        <v>0.73611111111111116</v>
      </c>
      <c r="S86" s="451"/>
      <c r="T86" s="1807" t="e">
        <f>SUM(#REF!)</f>
        <v>#REF!</v>
      </c>
      <c r="U86" s="1807" t="e">
        <f t="shared" ref="U86:V86" si="70">SUM(T86:T88)</f>
        <v>#REF!</v>
      </c>
      <c r="V86" s="1814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735"/>
      <c r="B87" s="1803"/>
      <c r="C87" s="1804"/>
      <c r="D87" s="451" t="s">
        <v>792</v>
      </c>
      <c r="E87" s="1827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827"/>
      <c r="O87" s="1133"/>
      <c r="P87" s="1805"/>
      <c r="Q87" s="1200"/>
      <c r="R87" s="1805"/>
      <c r="S87" s="451"/>
      <c r="T87" s="1808"/>
      <c r="U87" s="1808"/>
      <c r="V87" s="1815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735"/>
      <c r="B88" s="1803"/>
      <c r="C88" s="1804"/>
      <c r="D88" s="451" t="s">
        <v>792</v>
      </c>
      <c r="E88" s="1827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827"/>
      <c r="O88" s="1133"/>
      <c r="P88" s="1806">
        <f>'Milling Down Time Hours'!M93</f>
        <v>0</v>
      </c>
      <c r="Q88" s="1203"/>
      <c r="R88" s="1806">
        <f>'Milling Down Time Hours'!L93</f>
        <v>1</v>
      </c>
      <c r="S88" s="451"/>
      <c r="T88" s="1807" t="e">
        <f>SUM(#REF!)</f>
        <v>#REF!</v>
      </c>
      <c r="U88" s="1807" t="e">
        <f t="shared" ref="U88:V88" si="71">SUM(T88:T90)</f>
        <v>#REF!</v>
      </c>
      <c r="V88" s="1814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735"/>
      <c r="B89" s="1803"/>
      <c r="C89" s="1804"/>
      <c r="D89" s="451" t="s">
        <v>792</v>
      </c>
      <c r="E89" s="1827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827"/>
      <c r="O89" s="1133"/>
      <c r="P89" s="1805"/>
      <c r="Q89" s="1200"/>
      <c r="R89" s="1805"/>
      <c r="S89" s="451"/>
      <c r="T89" s="1808"/>
      <c r="U89" s="1808"/>
      <c r="V89" s="1815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735"/>
      <c r="B90" s="1803"/>
      <c r="C90" s="1804"/>
      <c r="D90" s="451" t="s">
        <v>792</v>
      </c>
      <c r="E90" s="1827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827"/>
      <c r="O90" s="1133"/>
      <c r="P90" s="1806">
        <f>'Milling Down Time Hours'!M95</f>
        <v>0</v>
      </c>
      <c r="Q90" s="1203"/>
      <c r="R90" s="1806">
        <f>'Milling Down Time Hours'!L95</f>
        <v>1</v>
      </c>
      <c r="S90" s="451"/>
      <c r="T90" s="1807" t="e">
        <f>SUM(#REF!)</f>
        <v>#REF!</v>
      </c>
      <c r="U90" s="1807" t="e">
        <f t="shared" ref="U90:V90" si="72">SUM(T90:T92)</f>
        <v>#REF!</v>
      </c>
      <c r="V90" s="1814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735"/>
      <c r="B91" s="1803"/>
      <c r="C91" s="1804"/>
      <c r="D91" s="451" t="s">
        <v>792</v>
      </c>
      <c r="E91" s="1827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827"/>
      <c r="O91" s="1133"/>
      <c r="P91" s="1805"/>
      <c r="Q91" s="1200"/>
      <c r="R91" s="1805"/>
      <c r="S91" s="451"/>
      <c r="T91" s="1808"/>
      <c r="U91" s="1808"/>
      <c r="V91" s="1815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735"/>
      <c r="B92" s="1803"/>
      <c r="C92" s="1804"/>
      <c r="D92" s="451" t="s">
        <v>792</v>
      </c>
      <c r="E92" s="1827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827"/>
      <c r="O92" s="1133"/>
      <c r="P92" s="1806">
        <f>'Milling Down Time Hours'!M97</f>
        <v>0</v>
      </c>
      <c r="Q92" s="1203"/>
      <c r="R92" s="1806">
        <f>'Milling Down Time Hours'!L97</f>
        <v>1</v>
      </c>
      <c r="S92" s="451"/>
      <c r="T92" s="1807" t="e">
        <f>SUM(#REF!)</f>
        <v>#REF!</v>
      </c>
      <c r="U92" s="1807" t="e">
        <f t="shared" ref="U92:V92" si="73">SUM(T92:T94)</f>
        <v>#REF!</v>
      </c>
      <c r="V92" s="1814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735"/>
      <c r="B93" s="1803"/>
      <c r="C93" s="1804"/>
      <c r="D93" s="451" t="s">
        <v>792</v>
      </c>
      <c r="E93" s="1827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827"/>
      <c r="O93" s="1133"/>
      <c r="P93" s="1805"/>
      <c r="Q93" s="1200"/>
      <c r="R93" s="1805"/>
      <c r="S93" s="451"/>
      <c r="T93" s="1808"/>
      <c r="U93" s="1808"/>
      <c r="V93" s="1815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735"/>
      <c r="B94" s="1803"/>
      <c r="C94" s="1804"/>
      <c r="D94" s="451" t="s">
        <v>792</v>
      </c>
      <c r="E94" s="1827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827"/>
      <c r="O94" s="1133"/>
      <c r="P94" s="1806">
        <f>'Milling Down Time Hours'!M99</f>
        <v>0</v>
      </c>
      <c r="Q94" s="1203"/>
      <c r="R94" s="1806">
        <f>'Milling Down Time Hours'!L99</f>
        <v>1</v>
      </c>
      <c r="S94" s="451"/>
      <c r="T94" s="1807" t="e">
        <f>SUM(#REF!)</f>
        <v>#REF!</v>
      </c>
      <c r="U94" s="1807" t="e">
        <f t="shared" ref="U94:V94" si="74">SUM(T94:T96)</f>
        <v>#REF!</v>
      </c>
      <c r="V94" s="1814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735"/>
      <c r="B95" s="1803"/>
      <c r="C95" s="1804"/>
      <c r="D95" s="451" t="s">
        <v>792</v>
      </c>
      <c r="E95" s="1827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827"/>
      <c r="O95" s="1133"/>
      <c r="P95" s="1805"/>
      <c r="Q95" s="1200"/>
      <c r="R95" s="1805"/>
      <c r="S95" s="451"/>
      <c r="T95" s="1808"/>
      <c r="U95" s="1808"/>
      <c r="V95" s="1815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735"/>
      <c r="B96" s="1803"/>
      <c r="C96" s="1804"/>
      <c r="D96" s="451" t="s">
        <v>792</v>
      </c>
      <c r="E96" s="1827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827"/>
      <c r="O96" s="1133"/>
      <c r="P96" s="1806">
        <f>'Milling Down Time Hours'!M101</f>
        <v>0</v>
      </c>
      <c r="Q96" s="1203"/>
      <c r="R96" s="1806">
        <f>'Milling Down Time Hours'!L101</f>
        <v>0.67013888888888884</v>
      </c>
      <c r="S96" s="451"/>
      <c r="T96" s="1807" t="e">
        <f>SUM(#REF!)</f>
        <v>#REF!</v>
      </c>
      <c r="U96" s="1807" t="e">
        <f>SUM(T96:T157)</f>
        <v>#REF!</v>
      </c>
      <c r="V96" s="1814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735"/>
      <c r="B97" s="1803"/>
      <c r="C97" s="1804"/>
      <c r="D97" s="451" t="s">
        <v>792</v>
      </c>
      <c r="E97" s="1827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827"/>
      <c r="O97" s="1206"/>
      <c r="P97" s="1743"/>
      <c r="Q97" s="1194"/>
      <c r="R97" s="1770"/>
      <c r="S97" s="1204"/>
      <c r="T97" s="1823"/>
      <c r="U97" s="1823"/>
      <c r="V97" s="1824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735"/>
      <c r="B98" s="1748"/>
      <c r="C98" s="1749"/>
      <c r="D98" s="451" t="s">
        <v>792</v>
      </c>
      <c r="E98" s="1742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742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741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735"/>
      <c r="B99" s="1746">
        <v>46302</v>
      </c>
      <c r="C99" s="1747"/>
      <c r="D99" s="451" t="s">
        <v>792</v>
      </c>
      <c r="E99" s="1833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741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827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735"/>
      <c r="B100" s="1748"/>
      <c r="C100" s="1749"/>
      <c r="D100" s="451" t="s">
        <v>792</v>
      </c>
      <c r="E100" s="1742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770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827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735"/>
      <c r="B101" s="1834">
        <v>46303</v>
      </c>
      <c r="C101" s="1835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741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742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836">
        <v>3</v>
      </c>
      <c r="B102" s="1838">
        <v>46303</v>
      </c>
      <c r="C102" s="1839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770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830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836"/>
      <c r="B103" s="1838">
        <v>46304</v>
      </c>
      <c r="C103" s="1839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830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831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836"/>
      <c r="B104" s="1840"/>
      <c r="C104" s="1841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832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831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56">
        <v>46305</v>
      </c>
      <c r="C105" s="1757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830">
        <f>SUM(M105:M106)</f>
        <v>68.344232784000013</v>
      </c>
      <c r="O105" s="154"/>
      <c r="P105" s="154"/>
      <c r="Q105" s="154"/>
      <c r="R105" s="154"/>
      <c r="S105" s="1832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735">
        <v>4</v>
      </c>
      <c r="B106" s="1746">
        <v>46305</v>
      </c>
      <c r="C106" s="1747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832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741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735"/>
      <c r="B107" s="1746">
        <v>46306</v>
      </c>
      <c r="C107" s="1747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741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743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735"/>
      <c r="B108" s="1748"/>
      <c r="C108" s="1749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770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743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735"/>
      <c r="B109" s="1746">
        <v>46307</v>
      </c>
      <c r="C109" s="1747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741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70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842">
        <v>5</v>
      </c>
      <c r="B110" s="1825">
        <v>46307</v>
      </c>
      <c r="C110" s="1826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770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828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843"/>
      <c r="B111" s="1825">
        <v>46308</v>
      </c>
      <c r="C111" s="1826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741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829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851">
        <v>6</v>
      </c>
      <c r="B112" s="1746">
        <v>46308</v>
      </c>
      <c r="C112" s="1747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770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741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851"/>
      <c r="B113" s="1746">
        <v>46309</v>
      </c>
      <c r="C113" s="1747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741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743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851"/>
      <c r="B114" s="1748"/>
      <c r="C114" s="1749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770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70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848">
        <v>7</v>
      </c>
      <c r="B115" s="1825">
        <v>46310</v>
      </c>
      <c r="C115" s="1826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846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846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848"/>
      <c r="B116" s="1844"/>
      <c r="C116" s="1845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847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852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848"/>
      <c r="B117" s="1825">
        <v>46311</v>
      </c>
      <c r="C117" s="1826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846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847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849">
        <v>8</v>
      </c>
      <c r="B118" s="1746">
        <v>46311</v>
      </c>
      <c r="C118" s="1747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847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741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849"/>
      <c r="B119" s="1746">
        <v>46312</v>
      </c>
      <c r="C119" s="1747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741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743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849"/>
      <c r="B120" s="1748"/>
      <c r="C120" s="1749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770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70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850">
        <v>9</v>
      </c>
      <c r="B121" s="1825">
        <v>46313</v>
      </c>
      <c r="C121" s="1826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846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846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850"/>
      <c r="B122" s="1844"/>
      <c r="C122" s="1845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847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852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850"/>
      <c r="B123" s="1825">
        <v>46314</v>
      </c>
      <c r="C123" s="1826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846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852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850"/>
      <c r="B124" s="1844"/>
      <c r="C124" s="1845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847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847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735">
        <v>10</v>
      </c>
      <c r="B125" s="1746">
        <v>46315</v>
      </c>
      <c r="C125" s="1747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741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741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735"/>
      <c r="B126" s="1748"/>
      <c r="C126" s="1749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770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70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854">
        <v>11</v>
      </c>
      <c r="B127" s="1825">
        <v>46316</v>
      </c>
      <c r="C127" s="1826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846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846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854"/>
      <c r="B128" s="1857"/>
      <c r="C128" s="1858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847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852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854"/>
      <c r="B129" s="1859">
        <v>46317</v>
      </c>
      <c r="C129" s="1860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846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847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853">
        <v>12</v>
      </c>
      <c r="B130" s="1855">
        <v>46317</v>
      </c>
      <c r="C130" s="1856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847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741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853"/>
      <c r="B131" s="1855">
        <v>46318</v>
      </c>
      <c r="C131" s="1856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741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743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853"/>
      <c r="B132" s="1855">
        <v>46318</v>
      </c>
      <c r="C132" s="1856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770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770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866">
        <v>13</v>
      </c>
      <c r="B133" s="1863">
        <v>46319</v>
      </c>
      <c r="C133" s="1864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846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846">
        <f>SUM(M133:M135)</f>
        <v>276.70404096999999</v>
      </c>
      <c r="T133" s="1249"/>
      <c r="U133" s="1249"/>
      <c r="V133" s="1251"/>
      <c r="W133" s="1252"/>
      <c r="X133" s="1249"/>
      <c r="Y133" s="1249"/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866"/>
      <c r="B134" s="1859">
        <v>46319</v>
      </c>
      <c r="C134" s="1860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847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852"/>
      <c r="T134" s="1249"/>
      <c r="U134" s="1249"/>
      <c r="V134" s="1251"/>
      <c r="W134" s="1252"/>
      <c r="X134" s="1249"/>
      <c r="Y134" s="1249"/>
      <c r="Z134" s="1253">
        <f>(1.2*5)+0.8</f>
        <v>6.8</v>
      </c>
      <c r="AA134" s="446"/>
      <c r="AB134" s="1368"/>
    </row>
    <row r="135" spans="1:28" ht="15" customHeight="1" thickBot="1" x14ac:dyDescent="0.35">
      <c r="A135" s="1866"/>
      <c r="B135" s="1859">
        <v>46320</v>
      </c>
      <c r="C135" s="1860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846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847"/>
      <c r="T135" s="1249"/>
      <c r="U135" s="1249"/>
      <c r="V135" s="1251"/>
      <c r="W135" s="1252"/>
      <c r="X135" s="1249"/>
      <c r="Y135" s="1249"/>
      <c r="Z135" s="1253">
        <f>(1.2*7)+0.1</f>
        <v>8.5</v>
      </c>
      <c r="AA135" s="446"/>
      <c r="AB135" s="1368"/>
    </row>
    <row r="136" spans="1:28" ht="15" customHeight="1" thickBot="1" x14ac:dyDescent="0.35">
      <c r="A136" s="1853">
        <v>14</v>
      </c>
      <c r="B136" s="1855">
        <v>46320</v>
      </c>
      <c r="C136" s="1856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847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741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thickBot="1" x14ac:dyDescent="0.35">
      <c r="A137" s="1853"/>
      <c r="B137" s="1855">
        <v>46321</v>
      </c>
      <c r="C137" s="1856"/>
      <c r="D137" s="1867" t="s">
        <v>972</v>
      </c>
      <c r="E137" s="1868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0">
        <v>0</v>
      </c>
      <c r="N137" s="1741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743"/>
      <c r="T137" s="931"/>
      <c r="U137" s="931"/>
      <c r="V137" s="939"/>
      <c r="W137" s="976"/>
      <c r="X137" s="931"/>
      <c r="Y137" s="931"/>
      <c r="Z137" s="977"/>
      <c r="AA137" s="446"/>
      <c r="AB137" s="1368"/>
    </row>
    <row r="138" spans="1:28" ht="15" customHeight="1" thickBot="1" x14ac:dyDescent="0.35">
      <c r="A138" s="1853"/>
      <c r="B138" s="1855">
        <v>46321</v>
      </c>
      <c r="C138" s="1856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770"/>
      <c r="O138" s="931">
        <f t="shared" ref="O138:O144" si="203"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770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8"/>
    </row>
    <row r="139" spans="1:28" ht="15" customHeight="1" thickBot="1" x14ac:dyDescent="0.35">
      <c r="A139" s="1866">
        <v>15</v>
      </c>
      <c r="B139" s="1865" t="s">
        <v>980</v>
      </c>
      <c r="C139" s="1860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846">
        <f>SUM(M139:M140)</f>
        <v>203.15961487499999</v>
      </c>
      <c r="O139" s="1249">
        <f t="shared" si="203"/>
        <v>11.362682711999996</v>
      </c>
      <c r="P139" s="1249">
        <f t="shared" ref="P139" si="204">Q139/60</f>
        <v>12</v>
      </c>
      <c r="Q139" s="1249">
        <f t="shared" ref="Q139" si="205">(720-R139)</f>
        <v>720</v>
      </c>
      <c r="R139" s="1249">
        <f>'Milling Down Time Hours'!G121</f>
        <v>0</v>
      </c>
      <c r="S139" s="1846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866"/>
      <c r="B140" s="1865" t="s">
        <v>980</v>
      </c>
      <c r="C140" s="1869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847"/>
      <c r="O140" s="1249">
        <f t="shared" si="203"/>
        <v>5.5672851942500019</v>
      </c>
      <c r="P140" s="1249">
        <f t="shared" ref="P140" si="206">Q140/60</f>
        <v>12</v>
      </c>
      <c r="Q140" s="1249">
        <f t="shared" ref="Q140" si="207">(720-R140)</f>
        <v>720</v>
      </c>
      <c r="R140" s="1249">
        <f>'Milling Down Time Hours'!G122</f>
        <v>0</v>
      </c>
      <c r="S140" s="1852"/>
      <c r="T140" s="1249"/>
      <c r="U140" s="1249"/>
      <c r="V140" s="1251"/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866"/>
      <c r="B141" s="1859">
        <v>46323</v>
      </c>
      <c r="C141" s="1860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8">H141/P141</f>
        <v>21.398726190476175</v>
      </c>
      <c r="J141" s="1249">
        <f t="shared" ref="J141:J144" si="209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846">
        <f>SUM(M141:M142)</f>
        <v>95.678754897000033</v>
      </c>
      <c r="O141" s="1249">
        <f t="shared" si="203"/>
        <v>9.0273522256190439</v>
      </c>
      <c r="P141" s="1249">
        <f t="shared" ref="P141:P142" si="210">Q141/60</f>
        <v>10.5</v>
      </c>
      <c r="Q141" s="1249">
        <f t="shared" ref="Q141:Q142" si="211">(720-R141)</f>
        <v>630</v>
      </c>
      <c r="R141" s="1249">
        <f>'Milling Down Time Hours'!G123</f>
        <v>90</v>
      </c>
      <c r="S141" s="1852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866"/>
      <c r="B142" s="1859">
        <v>46323</v>
      </c>
      <c r="C142" s="1860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8"/>
        <v>1.8723885416666899</v>
      </c>
      <c r="J142" s="1249">
        <f t="shared" si="209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847"/>
      <c r="O142" s="1249">
        <f t="shared" si="203"/>
        <v>7.4296377333340047E-2</v>
      </c>
      <c r="P142" s="1249">
        <f t="shared" si="210"/>
        <v>12</v>
      </c>
      <c r="Q142" s="1249">
        <f t="shared" si="211"/>
        <v>720</v>
      </c>
      <c r="R142" s="1249">
        <f>'Milling Down Time Hours'!G124</f>
        <v>0</v>
      </c>
      <c r="S142" s="1847"/>
      <c r="T142" s="1249"/>
      <c r="U142" s="1249"/>
      <c r="V142" s="1251"/>
      <c r="W142" s="1252"/>
      <c r="X142" s="1249"/>
      <c r="Y142" s="1249"/>
      <c r="Z142" s="1419">
        <f>(1.2*7)+0.05</f>
        <v>8.4500000000000011</v>
      </c>
      <c r="AA142" s="446"/>
      <c r="AB142" s="1368"/>
    </row>
    <row r="143" spans="1:28" ht="15" customHeight="1" thickBot="1" x14ac:dyDescent="0.35">
      <c r="A143" s="1853">
        <v>16</v>
      </c>
      <c r="B143" s="1855">
        <v>46324</v>
      </c>
      <c r="C143" s="1856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8"/>
        <v>35.937324999999994</v>
      </c>
      <c r="J143" s="931">
        <f t="shared" si="209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741">
        <f>SUM(M143:M144)</f>
        <v>307.83680762499989</v>
      </c>
      <c r="O143" s="931">
        <f t="shared" si="203"/>
        <v>15.471018412499996</v>
      </c>
      <c r="P143" s="931">
        <f t="shared" ref="P143" si="212">Q143/60</f>
        <v>12</v>
      </c>
      <c r="Q143" s="931">
        <f t="shared" ref="Q143" si="213">(720-R143)</f>
        <v>720</v>
      </c>
      <c r="R143" s="931">
        <f>'Milling Down Time Hours'!G125</f>
        <v>0</v>
      </c>
      <c r="S143" s="1031"/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customHeight="1" thickBot="1" x14ac:dyDescent="0.35">
      <c r="A144" s="1853"/>
      <c r="B144" s="1855">
        <v>46324</v>
      </c>
      <c r="C144" s="1856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8"/>
        <v>39.373656190476161</v>
      </c>
      <c r="J144" s="931">
        <f t="shared" si="209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770"/>
      <c r="O144" s="931">
        <f t="shared" si="203"/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031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customHeight="1" thickBot="1" x14ac:dyDescent="0.35">
      <c r="A145" s="1853"/>
      <c r="B145" s="1409"/>
      <c r="C145" s="1410"/>
      <c r="D145" s="451"/>
      <c r="E145" s="451"/>
      <c r="F145" s="977" t="s">
        <v>12</v>
      </c>
      <c r="G145" s="934"/>
      <c r="H145" s="673"/>
      <c r="I145" s="931"/>
      <c r="J145" s="931"/>
      <c r="K145" s="450"/>
      <c r="L145" s="934"/>
      <c r="M145" s="1030"/>
      <c r="N145" s="1031"/>
      <c r="O145" s="931"/>
      <c r="P145" s="931"/>
      <c r="Q145" s="931"/>
      <c r="R145" s="931"/>
      <c r="S145" s="1031"/>
      <c r="T145" s="931"/>
      <c r="U145" s="931"/>
      <c r="V145" s="939"/>
      <c r="W145" s="976"/>
      <c r="X145" s="931"/>
      <c r="Y145" s="931"/>
      <c r="Z145" s="977"/>
      <c r="AA145" s="446"/>
      <c r="AB145" s="1368"/>
    </row>
    <row r="146" spans="1:28" ht="15" customHeight="1" thickBot="1" x14ac:dyDescent="0.35">
      <c r="A146" s="1389"/>
      <c r="B146" s="1385"/>
      <c r="C146" s="1386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8"/>
    </row>
    <row r="147" spans="1:28" ht="15" customHeight="1" thickBot="1" x14ac:dyDescent="0.35">
      <c r="A147" s="1389"/>
      <c r="B147" s="1385"/>
      <c r="C147" s="1386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8"/>
    </row>
    <row r="148" spans="1:28" ht="15" customHeight="1" thickBot="1" x14ac:dyDescent="0.35">
      <c r="A148" s="1389"/>
      <c r="B148" s="1385"/>
      <c r="C148" s="1386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8"/>
    </row>
    <row r="149" spans="1:28" ht="15" customHeight="1" thickBot="1" x14ac:dyDescent="0.35">
      <c r="A149" s="1389"/>
      <c r="B149" s="1385"/>
      <c r="C149" s="1386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9"/>
      <c r="B150" s="1385"/>
      <c r="C150" s="1386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9"/>
      <c r="B151" s="1385"/>
      <c r="C151" s="1386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9"/>
      <c r="B152" s="1385"/>
      <c r="C152" s="1386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9"/>
      <c r="B153" s="1385"/>
      <c r="C153" s="1386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4"/>
      <c r="B154" s="1861"/>
      <c r="C154" s="1862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861"/>
      <c r="C155" s="1862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861"/>
      <c r="C156" s="1862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4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5">T156*M156</f>
        <v>0</v>
      </c>
      <c r="X156" s="154">
        <f t="shared" ref="X156" si="216">M156*U156</f>
        <v>0</v>
      </c>
      <c r="Y156" s="154">
        <f t="shared" ref="Y156" si="217">M156*V156</f>
        <v>0</v>
      </c>
      <c r="Z156" s="745"/>
      <c r="AA156" s="446"/>
      <c r="AB156" s="1368"/>
    </row>
    <row r="157" spans="1:28" ht="18" x14ac:dyDescent="0.35">
      <c r="B157" s="1374" t="s">
        <v>121</v>
      </c>
      <c r="C157" s="1375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>
        <v>79</v>
      </c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>
        <v>79</v>
      </c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>
        <v>79</v>
      </c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>
        <v>79</v>
      </c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>
        <v>76</v>
      </c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>
        <v>85</v>
      </c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>
        <v>78</v>
      </c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>
        <v>79</v>
      </c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>
        <v>79</v>
      </c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>
        <v>76</v>
      </c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>
        <v>75</v>
      </c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>
        <v>83</v>
      </c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>
        <v>82</v>
      </c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>
        <v>74</v>
      </c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>
        <v>76</v>
      </c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>
        <v>85</v>
      </c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L183" s="432">
        <v>79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50"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20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56" t="s">
        <v>269</v>
      </c>
      <c r="B3" s="1557"/>
      <c r="C3" s="1557"/>
      <c r="D3" s="1557"/>
      <c r="E3" s="1557"/>
      <c r="F3" s="1557"/>
      <c r="G3" s="1558"/>
      <c r="I3" s="1">
        <f>I2/2</f>
        <v>720</v>
      </c>
    </row>
    <row r="4" spans="1:14" ht="15" thickBot="1" x14ac:dyDescent="0.35">
      <c r="A4" s="1559" t="s">
        <v>0</v>
      </c>
      <c r="B4" s="156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70">
        <v>46268</v>
      </c>
      <c r="B5" s="1555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70">
        <v>46269</v>
      </c>
      <c r="B6" s="1555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70">
        <v>46270</v>
      </c>
      <c r="B7" s="1555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70">
        <v>46271</v>
      </c>
      <c r="B8" s="1555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70">
        <v>46272</v>
      </c>
      <c r="B9" s="1555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70">
        <v>46273</v>
      </c>
      <c r="B10" s="1555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70">
        <v>46274</v>
      </c>
      <c r="B11" s="1555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70">
        <v>46275</v>
      </c>
      <c r="B12" s="1555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70">
        <v>46276</v>
      </c>
      <c r="B13" s="1555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70">
        <v>46277</v>
      </c>
      <c r="B14" s="1555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70">
        <v>46278</v>
      </c>
      <c r="B15" s="1555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70">
        <v>46279</v>
      </c>
      <c r="B16" s="1555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70">
        <v>46280</v>
      </c>
      <c r="B17" s="1555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70">
        <v>46281</v>
      </c>
      <c r="B18" s="1555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70">
        <v>46282</v>
      </c>
      <c r="B19" s="1555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70">
        <v>46283</v>
      </c>
      <c r="B20" s="1555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70">
        <v>46284</v>
      </c>
      <c r="B21" s="1555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70">
        <v>46285</v>
      </c>
      <c r="B22" s="1555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70">
        <v>46286</v>
      </c>
      <c r="B23" s="1555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70">
        <v>46287</v>
      </c>
      <c r="B24" s="1555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70">
        <v>46288</v>
      </c>
      <c r="B25" s="1555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70">
        <v>46289</v>
      </c>
      <c r="B26" s="1555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70">
        <v>46290</v>
      </c>
      <c r="B27" s="1555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70">
        <v>46291</v>
      </c>
      <c r="B28" s="1555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70">
        <v>46292</v>
      </c>
      <c r="B29" s="1555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70">
        <v>46293</v>
      </c>
      <c r="B30" s="1555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70">
        <v>46294</v>
      </c>
      <c r="B31" s="1555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70">
        <v>46295</v>
      </c>
      <c r="B32" s="1555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70">
        <v>46296</v>
      </c>
      <c r="B33" s="1555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70">
        <v>46297</v>
      </c>
      <c r="B34" s="1555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70">
        <v>46298</v>
      </c>
      <c r="B35" s="1555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70">
        <v>46299</v>
      </c>
      <c r="B36" s="1555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70">
        <v>46300</v>
      </c>
      <c r="B37" s="1555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70">
        <v>46301</v>
      </c>
      <c r="B38" s="1555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70">
        <v>46302</v>
      </c>
      <c r="B39" s="1555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70">
        <v>46303</v>
      </c>
      <c r="B40" s="1555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70">
        <v>46304</v>
      </c>
      <c r="B41" s="1555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70">
        <v>46305</v>
      </c>
      <c r="B42" s="1555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70">
        <v>46306</v>
      </c>
      <c r="B43" s="1555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70">
        <v>46307</v>
      </c>
      <c r="B44" s="1555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70">
        <v>46308</v>
      </c>
      <c r="B45" s="1555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70">
        <v>46309</v>
      </c>
      <c r="B46" s="1555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70">
        <v>46310</v>
      </c>
      <c r="B47" s="1555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70">
        <v>46311</v>
      </c>
      <c r="B48" s="1555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70">
        <v>46312</v>
      </c>
      <c r="B49" s="1555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70">
        <v>46313</v>
      </c>
      <c r="B50" s="1555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70">
        <v>46314</v>
      </c>
      <c r="B51" s="1555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70">
        <v>46315</v>
      </c>
      <c r="B52" s="1555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70">
        <v>46316</v>
      </c>
      <c r="B53" s="1555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70">
        <v>46317</v>
      </c>
      <c r="B54" s="1555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70">
        <v>46318</v>
      </c>
      <c r="B55" s="1555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70">
        <v>46319</v>
      </c>
      <c r="B56" s="1555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70">
        <v>46320</v>
      </c>
      <c r="B57" s="1555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70">
        <v>46321</v>
      </c>
      <c r="B58" s="1555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70">
        <v>46322</v>
      </c>
      <c r="B59" s="1555"/>
      <c r="C59" s="64"/>
      <c r="D59" s="67"/>
      <c r="E59" s="67"/>
      <c r="F59" s="61">
        <f t="shared" si="5"/>
        <v>0</v>
      </c>
      <c r="G59" s="65"/>
    </row>
    <row r="60" spans="1:18" x14ac:dyDescent="0.3">
      <c r="A60" s="1870">
        <v>46323</v>
      </c>
      <c r="B60" s="1555"/>
      <c r="C60" s="64"/>
      <c r="D60" s="67"/>
      <c r="E60" s="67"/>
      <c r="F60" s="61">
        <f t="shared" si="5"/>
        <v>0</v>
      </c>
      <c r="G60" s="65"/>
    </row>
    <row r="61" spans="1:18" x14ac:dyDescent="0.3">
      <c r="A61" s="1870">
        <v>46324</v>
      </c>
      <c r="B61" s="1555"/>
      <c r="C61" s="64"/>
      <c r="D61" s="67"/>
      <c r="E61" s="67"/>
      <c r="F61" s="61">
        <f t="shared" si="5"/>
        <v>0</v>
      </c>
      <c r="G61" s="65"/>
    </row>
    <row r="62" spans="1:18" x14ac:dyDescent="0.3">
      <c r="A62" s="1870">
        <v>46325</v>
      </c>
      <c r="B62" s="1555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5"/>
  <sheetViews>
    <sheetView topLeftCell="A4" zoomScale="71" zoomScaleNormal="50" workbookViewId="0">
      <pane xSplit="2" topLeftCell="C1" activePane="topRight" state="frozen"/>
      <selection pane="topRight" activeCell="C22" sqref="C22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55" t="s">
        <v>242</v>
      </c>
      <c r="F2" s="1456"/>
      <c r="G2" s="1456"/>
      <c r="H2" s="1456"/>
      <c r="I2" s="1456"/>
      <c r="J2" s="1456"/>
      <c r="K2" s="1456"/>
      <c r="L2" s="1456"/>
      <c r="M2" s="1456"/>
      <c r="N2" s="1456"/>
      <c r="O2" s="1456"/>
      <c r="P2" s="1456"/>
      <c r="Q2" s="1456"/>
      <c r="R2" s="1456"/>
      <c r="S2" s="1456"/>
      <c r="T2" s="1456"/>
      <c r="U2" s="1456"/>
      <c r="V2" s="1456"/>
      <c r="W2" s="1456"/>
      <c r="X2" s="1456"/>
      <c r="Y2" s="1456"/>
      <c r="Z2" s="1456"/>
      <c r="AA2" s="1456"/>
      <c r="AB2" s="1456"/>
      <c r="AC2" s="1456"/>
      <c r="AD2" s="1456"/>
      <c r="AE2" s="1456"/>
      <c r="AF2" s="1457"/>
    </row>
    <row r="3" spans="1:68" ht="24" thickBot="1" x14ac:dyDescent="0.5">
      <c r="E3" s="1455" t="s">
        <v>197</v>
      </c>
      <c r="F3" s="1456"/>
      <c r="G3" s="1456"/>
      <c r="H3" s="1456"/>
      <c r="I3" s="1456"/>
      <c r="J3" s="1456"/>
      <c r="K3" s="1456"/>
      <c r="L3" s="1456"/>
      <c r="M3" s="1456"/>
      <c r="N3" s="1456"/>
      <c r="O3" s="1456"/>
      <c r="P3" s="1456"/>
      <c r="Q3" s="1456"/>
      <c r="R3" s="1456"/>
      <c r="S3" s="1456"/>
      <c r="T3" s="1456"/>
      <c r="U3" s="1456"/>
      <c r="V3" s="1456"/>
      <c r="W3" s="1456"/>
      <c r="X3" s="1456"/>
      <c r="Y3" s="1456"/>
      <c r="Z3" s="1456"/>
      <c r="AA3" s="1456"/>
      <c r="AB3" s="1456"/>
      <c r="AC3" s="1456"/>
      <c r="AD3" s="1456"/>
      <c r="AE3" s="1456"/>
      <c r="AF3" s="1457"/>
      <c r="AJ3" s="136"/>
      <c r="AO3" s="2"/>
    </row>
    <row r="4" spans="1:68" ht="24" thickBot="1" x14ac:dyDescent="0.5">
      <c r="E4" s="1462" t="s">
        <v>535</v>
      </c>
      <c r="F4" s="1463"/>
      <c r="G4" s="1463"/>
      <c r="H4" s="1463"/>
      <c r="I4" s="1463"/>
      <c r="J4" s="1463"/>
      <c r="K4" s="1463"/>
      <c r="L4" s="1463"/>
      <c r="M4" s="1463"/>
      <c r="N4" s="1463"/>
      <c r="O4" s="1463"/>
      <c r="P4" s="1463"/>
      <c r="Q4" s="1463"/>
      <c r="R4" s="1463"/>
      <c r="S4" s="1463"/>
      <c r="T4" s="1463"/>
      <c r="U4" s="1463"/>
      <c r="V4" s="1463"/>
      <c r="W4" s="1463"/>
      <c r="X4" s="1463"/>
      <c r="Y4" s="1463"/>
      <c r="Z4" s="1463"/>
      <c r="AA4" s="1463"/>
      <c r="AB4" s="1463"/>
      <c r="AC4" s="1463"/>
      <c r="AD4" s="1463"/>
      <c r="AE4" s="1463"/>
      <c r="AF4" s="1464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433" t="s">
        <v>843</v>
      </c>
      <c r="G6" s="1433"/>
      <c r="H6" s="1433" t="s">
        <v>844</v>
      </c>
      <c r="I6" s="1433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440" t="s">
        <v>258</v>
      </c>
      <c r="C7" s="205" t="s">
        <v>324</v>
      </c>
      <c r="D7" s="205" t="s">
        <v>704</v>
      </c>
      <c r="E7" s="1440" t="s">
        <v>243</v>
      </c>
      <c r="F7" s="1440" t="s">
        <v>244</v>
      </c>
      <c r="G7" s="1440" t="s">
        <v>245</v>
      </c>
      <c r="H7" s="1440" t="s">
        <v>246</v>
      </c>
      <c r="I7" s="1440" t="s">
        <v>247</v>
      </c>
      <c r="J7" s="1458" t="s">
        <v>144</v>
      </c>
      <c r="K7" s="1447" t="s">
        <v>678</v>
      </c>
      <c r="L7" s="1447" t="s">
        <v>934</v>
      </c>
      <c r="M7" s="1440" t="s">
        <v>249</v>
      </c>
      <c r="N7" s="1459" t="s">
        <v>248</v>
      </c>
      <c r="O7" s="224" t="s">
        <v>248</v>
      </c>
      <c r="P7" s="1459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440" t="s">
        <v>250</v>
      </c>
      <c r="W7" s="205" t="s">
        <v>302</v>
      </c>
      <c r="X7" s="1440" t="s">
        <v>259</v>
      </c>
      <c r="Y7" s="1440"/>
      <c r="Z7" s="1440"/>
      <c r="AA7" s="1439" t="s">
        <v>261</v>
      </c>
      <c r="AB7" s="1439"/>
      <c r="AC7" s="1439"/>
      <c r="AD7" s="1440" t="s">
        <v>268</v>
      </c>
      <c r="AE7" s="1440" t="s">
        <v>289</v>
      </c>
      <c r="AF7" s="1439" t="s">
        <v>255</v>
      </c>
      <c r="AG7" s="1439"/>
      <c r="AH7" s="1439"/>
      <c r="AI7" s="1439"/>
      <c r="AJ7" s="1439"/>
      <c r="AK7" s="1439"/>
      <c r="AL7" s="1439" t="s">
        <v>265</v>
      </c>
      <c r="AM7" s="1439"/>
      <c r="AN7" s="1439"/>
      <c r="AO7" s="1439" t="s">
        <v>266</v>
      </c>
      <c r="AP7" s="1439"/>
      <c r="AQ7" s="1439"/>
      <c r="AR7" s="131"/>
      <c r="AS7" s="247" t="s">
        <v>329</v>
      </c>
      <c r="AT7" s="1465" t="s">
        <v>272</v>
      </c>
      <c r="AU7" s="1466"/>
      <c r="AV7" s="1467"/>
      <c r="AW7" s="1471" t="s">
        <v>299</v>
      </c>
      <c r="AX7" s="1147"/>
      <c r="AY7" s="1459" t="s">
        <v>300</v>
      </c>
      <c r="AZ7" s="1439" t="s">
        <v>659</v>
      </c>
      <c r="BA7" s="1439"/>
      <c r="BB7" s="1439"/>
      <c r="BC7" s="131" t="s">
        <v>292</v>
      </c>
      <c r="BD7" s="1439" t="s">
        <v>276</v>
      </c>
      <c r="BE7" s="1439"/>
      <c r="BF7" s="1439"/>
      <c r="BG7" s="1439" t="s">
        <v>759</v>
      </c>
      <c r="BH7" s="1439"/>
      <c r="BI7" s="1439"/>
      <c r="BJ7" s="1439" t="s">
        <v>761</v>
      </c>
      <c r="BK7" s="1439"/>
      <c r="BL7" s="1439"/>
    </row>
    <row r="8" spans="1:68" x14ac:dyDescent="0.3">
      <c r="B8" s="1440"/>
      <c r="C8" s="205" t="s">
        <v>295</v>
      </c>
      <c r="D8" s="205" t="s">
        <v>36</v>
      </c>
      <c r="E8" s="1440"/>
      <c r="F8" s="1440"/>
      <c r="G8" s="1440"/>
      <c r="H8" s="1440"/>
      <c r="I8" s="1440"/>
      <c r="J8" s="1458"/>
      <c r="K8" s="1448"/>
      <c r="L8" s="1448"/>
      <c r="M8" s="1440"/>
      <c r="N8" s="1460"/>
      <c r="O8" s="225" t="s">
        <v>315</v>
      </c>
      <c r="P8" s="1460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440"/>
      <c r="W8" s="205" t="s">
        <v>184</v>
      </c>
      <c r="X8" s="1440" t="s">
        <v>260</v>
      </c>
      <c r="Y8" s="1440"/>
      <c r="Z8" s="1440"/>
      <c r="AA8" s="1439" t="s">
        <v>464</v>
      </c>
      <c r="AB8" s="1439"/>
      <c r="AC8" s="1439"/>
      <c r="AD8" s="1440"/>
      <c r="AE8" s="1440"/>
      <c r="AF8" s="1439" t="s">
        <v>262</v>
      </c>
      <c r="AG8" s="1439"/>
      <c r="AH8" s="1439"/>
      <c r="AI8" s="1439" t="s">
        <v>263</v>
      </c>
      <c r="AJ8" s="1439"/>
      <c r="AK8" s="1439"/>
      <c r="AL8" s="1439" t="s">
        <v>264</v>
      </c>
      <c r="AM8" s="1439"/>
      <c r="AN8" s="1439"/>
      <c r="AO8" s="1439" t="s">
        <v>256</v>
      </c>
      <c r="AP8" s="1439"/>
      <c r="AQ8" s="1439"/>
      <c r="AR8" s="131" t="s">
        <v>257</v>
      </c>
      <c r="AS8" s="248" t="s">
        <v>293</v>
      </c>
      <c r="AT8" s="1468"/>
      <c r="AU8" s="1469"/>
      <c r="AV8" s="1470"/>
      <c r="AW8" s="1472"/>
      <c r="AX8" s="1148"/>
      <c r="AY8" s="1461"/>
      <c r="AZ8" s="1439" t="s">
        <v>260</v>
      </c>
      <c r="BA8" s="1439"/>
      <c r="BB8" s="1439"/>
      <c r="BC8" s="131" t="s">
        <v>293</v>
      </c>
      <c r="BD8" s="1439" t="s">
        <v>40</v>
      </c>
      <c r="BE8" s="1439"/>
      <c r="BF8" s="1439"/>
      <c r="BG8" s="1439" t="s">
        <v>760</v>
      </c>
      <c r="BH8" s="1439"/>
      <c r="BI8" s="1439"/>
      <c r="BJ8" s="1439" t="s">
        <v>40</v>
      </c>
      <c r="BK8" s="1439"/>
      <c r="BL8" s="1439"/>
    </row>
    <row r="9" spans="1:68" x14ac:dyDescent="0.3">
      <c r="B9" s="1440"/>
      <c r="C9" s="205" t="s">
        <v>296</v>
      </c>
      <c r="D9" s="205" t="s">
        <v>741</v>
      </c>
      <c r="E9" s="1440"/>
      <c r="F9" s="1440"/>
      <c r="G9" s="1440"/>
      <c r="H9" s="1440"/>
      <c r="I9" s="1440"/>
      <c r="J9" s="1458"/>
      <c r="K9" s="1449"/>
      <c r="L9" s="1449"/>
      <c r="M9" s="1440"/>
      <c r="N9" s="1461"/>
      <c r="O9" s="204" t="s">
        <v>314</v>
      </c>
      <c r="P9" s="1461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440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440"/>
      <c r="AE9" s="1440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473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21">
        <f t="shared" si="7"/>
        <v>1.4763779527559056</v>
      </c>
      <c r="L18" s="1421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1246">
        <v>1</v>
      </c>
      <c r="AZ22" s="1257">
        <f>BD22/$AY$22</f>
        <v>136.37670725000001</v>
      </c>
      <c r="BA22" s="1257">
        <f t="shared" ref="BA22:BB22" si="82">BE22/$AY$22</f>
        <v>171.44582874999998</v>
      </c>
      <c r="BB22" s="1257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246">
        <v>1</v>
      </c>
      <c r="AZ23" s="1257">
        <f>BD23/$AY$23</f>
        <v>111.64994949999999</v>
      </c>
      <c r="BA23" s="1257">
        <f t="shared" ref="BA23:BB33" si="85">BE23/$AY$23</f>
        <v>745.46097499999985</v>
      </c>
      <c r="BB23" s="1257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1246">
        <v>1</v>
      </c>
      <c r="AZ24" s="1257">
        <f>(BD22+BD24)/AY24</f>
        <v>191.76349527777779</v>
      </c>
      <c r="BA24" s="1257">
        <f t="shared" si="85"/>
        <v>38.472641388888874</v>
      </c>
      <c r="BB24" s="1257">
        <f t="shared" si="85"/>
        <v>314.62728999963929</v>
      </c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246">
        <v>1</v>
      </c>
      <c r="AZ25" s="1257">
        <f>(BD23+BD25)/AY25</f>
        <v>198.98922174893497</v>
      </c>
      <c r="BA25" s="1257">
        <f t="shared" si="85"/>
        <v>79.708089515600008</v>
      </c>
      <c r="BB25" s="1257">
        <f t="shared" si="85"/>
        <v>95.869297649594955</v>
      </c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1246">
        <v>1</v>
      </c>
      <c r="AZ26" s="1257">
        <f>(BD22+BD24+BD26)/AY26</f>
        <v>241.11396801111113</v>
      </c>
      <c r="BA26" s="1257">
        <f t="shared" si="85"/>
        <v>58.854627999999991</v>
      </c>
      <c r="BB26" s="1257">
        <f t="shared" si="85"/>
        <v>897.15483435095985</v>
      </c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246">
        <v>1</v>
      </c>
      <c r="AZ27" s="1257">
        <f>(BD23+BD25+BD27)/AY27</f>
        <v>288.89099697393499</v>
      </c>
      <c r="BA27" s="1257">
        <f t="shared" si="85"/>
        <v>49.923690250000007</v>
      </c>
      <c r="BB27" s="1257">
        <f t="shared" si="85"/>
        <v>224.97787455581965</v>
      </c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6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1246">
        <v>1</v>
      </c>
      <c r="AZ28" s="1257">
        <f>(BD24+BD26+BD28+BD22)/AY28</f>
        <v>290.45701587539679</v>
      </c>
      <c r="BA28" s="1257">
        <f t="shared" si="85"/>
        <v>76.978067214285687</v>
      </c>
      <c r="BB28" s="1257">
        <f t="shared" si="85"/>
        <v>906.72522273024424</v>
      </c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246">
        <v>1</v>
      </c>
      <c r="AZ29" s="1257">
        <f>(BD25+BD27+BD29+BD23)/AY29</f>
        <v>476.8906698939349</v>
      </c>
      <c r="BA29" s="1257">
        <f t="shared" si="85"/>
        <v>112.08230080000001</v>
      </c>
      <c r="BB29" s="1257">
        <f t="shared" si="85"/>
        <v>-481.47072916500429</v>
      </c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2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1246">
        <v>1</v>
      </c>
      <c r="AZ30" s="1257">
        <f>(BD26+BD28+BD30+BD24+BD22)/AY30</f>
        <v>346.3467378753968</v>
      </c>
      <c r="BA30" s="1257">
        <f t="shared" si="85"/>
        <v>2.4000570000000039</v>
      </c>
      <c r="BB30" s="1257">
        <f t="shared" si="85"/>
        <v>-1123.1989232343067</v>
      </c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246">
        <v>1</v>
      </c>
      <c r="AZ31" s="1257">
        <f>(BD27+BD29+BD31+BD25+BD23)/AY31</f>
        <v>545.93331433837943</v>
      </c>
      <c r="BA31" s="1257">
        <f t="shared" si="85"/>
        <v>1.3926622222222278</v>
      </c>
      <c r="BB31" s="1257">
        <f t="shared" si="85"/>
        <v>567.45411593443168</v>
      </c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1246">
        <v>1</v>
      </c>
      <c r="AZ32" s="1257">
        <f>(BD28+BD30+BD32+BD26+BD24+BD22)/AY32</f>
        <v>423.42673067539681</v>
      </c>
      <c r="BA32" s="1257">
        <f t="shared" si="85"/>
        <v>82.977652800000016</v>
      </c>
      <c r="BB32" s="1257">
        <f t="shared" si="85"/>
        <v>132.69652247905469</v>
      </c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:AD34" si="104">X33-AA33</f>
        <v>-2.9142770201102342E-2</v>
      </c>
      <c r="AE33" s="38">
        <f t="shared" ref="AE33:AE34" si="105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246">
        <v>1</v>
      </c>
      <c r="AZ33" s="1257">
        <f>(BD29+BD31+BD33+BD27+BD25+BD23)/AY33</f>
        <v>690.10886133837926</v>
      </c>
      <c r="BA33" s="1257">
        <f t="shared" si="85"/>
        <v>61.577220000000025</v>
      </c>
      <c r="BB33" s="1257">
        <f t="shared" si="85"/>
        <v>704.77658428279847</v>
      </c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451"/>
      <c r="Y34" s="452"/>
      <c r="Z34" s="452"/>
      <c r="AA34" s="452"/>
      <c r="AB34" s="452"/>
      <c r="AC34" s="452"/>
      <c r="AD34" s="1143">
        <f t="shared" si="104"/>
        <v>0</v>
      </c>
      <c r="AE34" s="1022" t="e">
        <f t="shared" si="105"/>
        <v>#DIV/0!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2" t="str">
        <f t="shared" si="26"/>
        <v/>
      </c>
      <c r="AU34" s="1022" t="str">
        <f t="shared" si="27"/>
        <v/>
      </c>
      <c r="AV34" s="1022" t="str">
        <f t="shared" si="28"/>
        <v/>
      </c>
      <c r="AW34" s="1023">
        <v>2</v>
      </c>
      <c r="AX34" s="1025"/>
      <c r="AY34" s="1246">
        <v>1</v>
      </c>
      <c r="AZ34" s="1312"/>
      <c r="BA34" s="1312"/>
      <c r="BB34" s="1432"/>
      <c r="BC34" s="1122">
        <v>25</v>
      </c>
      <c r="BD34" s="673">
        <f>IFERROR((AL34-AO34-AR34),"")</f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246"/>
      <c r="AZ35" s="1312"/>
      <c r="BA35" s="1312"/>
      <c r="BB35" s="1432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>M36*J36*P36</f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1246"/>
      <c r="AZ36" s="1312"/>
      <c r="BA36" s="1312"/>
      <c r="BB36" s="1432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73">
        <v>46325</v>
      </c>
      <c r="G37" s="102">
        <v>0.39583333333333331</v>
      </c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196.82417960119997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0.58756190476190462</v>
      </c>
      <c r="Y60" s="207">
        <f>AVERAGE(Y10:Y59)</f>
        <v>0.71930327380952386</v>
      </c>
      <c r="Z60" s="207">
        <f>AVERAGE(Z10:Z59)</f>
        <v>12.114518683862434</v>
      </c>
      <c r="AA60" s="207">
        <f>AVERAGE(AA10:AA59)</f>
        <v>0.58024657498161925</v>
      </c>
      <c r="AB60" s="207">
        <f t="shared" ref="AB60:AC60" si="106">AVERAGE(AB10:AB59)</f>
        <v>0.75509157630109469</v>
      </c>
      <c r="AC60" s="207">
        <f t="shared" si="106"/>
        <v>12.094310922068766</v>
      </c>
      <c r="AD60" s="134"/>
      <c r="AE60" s="134"/>
      <c r="AF60" s="207">
        <f>AVERAGE(AF10:AF59)</f>
        <v>9.717756410256409E-2</v>
      </c>
      <c r="AG60" s="207">
        <f t="shared" ref="AG60:AI60" si="107">AVERAGE(AG10:AG59)</f>
        <v>0.33048931623931621</v>
      </c>
      <c r="AH60" s="207">
        <f t="shared" si="107"/>
        <v>10.720930555555555</v>
      </c>
      <c r="AI60" s="207">
        <f t="shared" si="107"/>
        <v>4.3481481481481489E-2</v>
      </c>
      <c r="AJ60" s="134"/>
      <c r="AK60" s="134"/>
      <c r="AL60" s="135">
        <f>SUM(AL10:AL59)</f>
        <v>4639.6342082023975</v>
      </c>
      <c r="AM60" s="135">
        <f t="shared" ref="AM60:AN60" si="108">SUM(AM10:AM59)</f>
        <v>5952.6131187976562</v>
      </c>
      <c r="AN60" s="135">
        <f t="shared" si="108"/>
        <v>97543.923007956677</v>
      </c>
      <c r="AO60" s="135">
        <f>SUM(AO10:AO59)</f>
        <v>830.7728202555827</v>
      </c>
      <c r="AP60" s="135">
        <f t="shared" ref="AP60:AR60" si="109">SUM(AP10:AP59)</f>
        <v>2862.7415374835555</v>
      </c>
      <c r="AQ60" s="135">
        <f t="shared" si="109"/>
        <v>91940.396475605361</v>
      </c>
      <c r="AR60" s="135">
        <f t="shared" si="109"/>
        <v>742.8382682189</v>
      </c>
      <c r="AS60" s="134"/>
      <c r="AT60" s="232">
        <f>AVERAGE(AT10:AT59)</f>
        <v>0.67806385027067406</v>
      </c>
      <c r="AU60" s="232">
        <f t="shared" ref="AU60:AV60" si="110">AVERAGE(AU10:AU59)</f>
        <v>0.48842630026779826</v>
      </c>
      <c r="AV60" s="232">
        <f t="shared" si="110"/>
        <v>0.10249951645150211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8753.4340803100022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3066.0231197279154</v>
      </c>
      <c r="BE61" s="980">
        <f>SUM(BE10:BE59)</f>
        <v>3089.8715813141016</v>
      </c>
      <c r="BF61" s="980">
        <f>SUM(BF10:BF59)</f>
        <v>5603.526532351314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0.5804583333333333</v>
      </c>
      <c r="Y62" s="244">
        <f t="shared" ref="Y62:Z62" si="111">MEDIAN(Y10:Y59)</f>
        <v>0.61250000000000004</v>
      </c>
      <c r="Z62" s="244">
        <f t="shared" si="111"/>
        <v>10.778333333333332</v>
      </c>
      <c r="AA62" s="244">
        <f>MEDIAN(AA10:AA59)</f>
        <v>0.57717979923836205</v>
      </c>
      <c r="AB62" s="244">
        <f t="shared" ref="AB62:AC62" si="112">MEDIAN(AB10:AB59)</f>
        <v>0.61772392688530164</v>
      </c>
      <c r="AC62" s="244">
        <f t="shared" si="112"/>
        <v>10.908779635798162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3066.0231197279149</v>
      </c>
      <c r="BD63" s="10">
        <f>BD61*0.8</f>
        <v>2452.8184957823323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74" t="s">
        <v>309</v>
      </c>
      <c r="AP65" s="1474"/>
      <c r="AQ65" s="1474"/>
      <c r="AR65" s="1474"/>
      <c r="AS65" s="249"/>
      <c r="AT65" s="131" t="s">
        <v>329</v>
      </c>
      <c r="AU65" s="1439" t="s">
        <v>259</v>
      </c>
      <c r="AV65" s="1439"/>
      <c r="AW65" s="1439"/>
      <c r="AX65" s="429"/>
      <c r="AY65" s="1436" t="s">
        <v>255</v>
      </c>
      <c r="AZ65" s="1437"/>
      <c r="BA65" s="1437"/>
      <c r="BB65" s="1437"/>
      <c r="BC65" s="1437"/>
      <c r="BD65" s="1438"/>
      <c r="BE65" s="1478" t="s">
        <v>276</v>
      </c>
      <c r="BF65" s="1479"/>
      <c r="BG65" s="1480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439" t="s">
        <v>260</v>
      </c>
      <c r="AV66" s="1439"/>
      <c r="AW66" s="1439"/>
      <c r="AX66" s="429"/>
      <c r="AY66" s="1436" t="s">
        <v>262</v>
      </c>
      <c r="AZ66" s="1437"/>
      <c r="BA66" s="1438"/>
      <c r="BB66" s="1436" t="s">
        <v>263</v>
      </c>
      <c r="BC66" s="1437"/>
      <c r="BD66" s="1438"/>
      <c r="BE66" s="1436" t="s">
        <v>40</v>
      </c>
      <c r="BF66" s="1437"/>
      <c r="BG66" s="1438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9.7616498116945181</v>
      </c>
      <c r="O67" s="39"/>
      <c r="P67" s="39">
        <f>(N61/J68)</f>
        <v>234.27959548066846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3">AVERAGE(Y10:Y15)</f>
        <v>0.64749537037037042</v>
      </c>
      <c r="AR67" s="133">
        <f t="shared" si="113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439" t="s">
        <v>259</v>
      </c>
      <c r="AE68" s="1439"/>
      <c r="AF68" s="1439"/>
      <c r="AG68" s="1439"/>
      <c r="AH68" s="1439"/>
      <c r="AO68" s="13" t="s">
        <v>200</v>
      </c>
      <c r="AP68" s="133">
        <f>MEDIAN(X10:X15)</f>
        <v>0.69599999999999995</v>
      </c>
      <c r="AQ68" s="133">
        <f t="shared" ref="AQ68:AR68" si="114">MEDIAN(Y10:Y15)</f>
        <v>0.66361111111111115</v>
      </c>
      <c r="AR68" s="133">
        <f t="shared" si="11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440" t="s">
        <v>258</v>
      </c>
      <c r="AE69" s="1440" t="s">
        <v>485</v>
      </c>
      <c r="AF69" s="1439" t="s">
        <v>260</v>
      </c>
      <c r="AG69" s="1439"/>
      <c r="AH69" s="1439"/>
      <c r="AO69" s="13" t="s">
        <v>202</v>
      </c>
      <c r="AP69" s="133">
        <f>MIN(X10:X15)</f>
        <v>0.57608333333333328</v>
      </c>
      <c r="AQ69" s="133">
        <f t="shared" ref="AQ69:AR69" si="115">MIN(Y10:Y15)</f>
        <v>0.49666666666666665</v>
      </c>
      <c r="AR69" s="133">
        <f t="shared" si="11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453" t="s">
        <v>890</v>
      </c>
      <c r="P70" s="1443" t="s">
        <v>935</v>
      </c>
      <c r="Q70" s="1441" t="s">
        <v>936</v>
      </c>
      <c r="R70" s="1441"/>
      <c r="S70" s="1442"/>
      <c r="AD70" s="1440"/>
      <c r="AE70" s="1440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6">MAX(Y10:Y15)</f>
        <v>0.79333333333333333</v>
      </c>
      <c r="AR70" s="133">
        <f t="shared" si="11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454"/>
      <c r="P71" s="1444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445">
        <v>46266</v>
      </c>
      <c r="P72" s="24">
        <v>1</v>
      </c>
      <c r="Q72" s="1351">
        <f>X10</f>
        <v>0.70799999999999996</v>
      </c>
      <c r="R72" s="1351">
        <f t="shared" ref="R72:S87" si="117">Y10</f>
        <v>0.53525</v>
      </c>
      <c r="S72" s="1352">
        <f t="shared" si="117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446"/>
      <c r="P73" s="13">
        <v>2</v>
      </c>
      <c r="Q73" s="133">
        <f t="shared" ref="Q73:Q91" si="118">X11</f>
        <v>0.68400000000000005</v>
      </c>
      <c r="R73" s="133">
        <f t="shared" si="117"/>
        <v>0.79333333333333333</v>
      </c>
      <c r="S73" s="1353">
        <f t="shared" si="117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9.7616498116945181</v>
      </c>
      <c r="O74" s="1446"/>
      <c r="P74" s="13">
        <v>3</v>
      </c>
      <c r="Q74" s="133">
        <f t="shared" si="118"/>
        <v>0.93455555555555547</v>
      </c>
      <c r="R74" s="133">
        <f t="shared" si="117"/>
        <v>0.65888888888888886</v>
      </c>
      <c r="S74" s="1353">
        <f t="shared" si="117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234.27959548066846</v>
      </c>
      <c r="O75" s="1446"/>
      <c r="P75" s="13">
        <v>4</v>
      </c>
      <c r="Q75" s="133">
        <f t="shared" si="118"/>
        <v>0.92891666666666661</v>
      </c>
      <c r="R75" s="133">
        <f t="shared" si="117"/>
        <v>0.73249999999999993</v>
      </c>
      <c r="S75" s="1353">
        <f t="shared" si="117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446"/>
      <c r="P76" s="13">
        <v>5</v>
      </c>
      <c r="Q76" s="133">
        <f t="shared" si="118"/>
        <v>0.58733333333333337</v>
      </c>
      <c r="R76" s="133">
        <f t="shared" si="117"/>
        <v>0.49666666666666665</v>
      </c>
      <c r="S76" s="1353">
        <f t="shared" si="117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446"/>
      <c r="P77" s="13">
        <v>6</v>
      </c>
      <c r="Q77" s="133">
        <f t="shared" si="118"/>
        <v>0.57608333333333328</v>
      </c>
      <c r="R77" s="133">
        <f t="shared" si="117"/>
        <v>0.66833333333333333</v>
      </c>
      <c r="S77" s="1353">
        <f t="shared" si="117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446"/>
      <c r="P78" s="13">
        <v>7</v>
      </c>
      <c r="Q78" s="133">
        <f t="shared" si="118"/>
        <v>0.53555555555555556</v>
      </c>
      <c r="R78" s="133">
        <f t="shared" si="117"/>
        <v>0.53555555555555556</v>
      </c>
      <c r="S78" s="1353">
        <f t="shared" si="117"/>
        <v>9.8144444444444439</v>
      </c>
      <c r="V78" s="131" t="s">
        <v>258</v>
      </c>
      <c r="W78" s="131"/>
      <c r="X78" s="131"/>
      <c r="Y78" s="131" t="s">
        <v>292</v>
      </c>
      <c r="Z78" s="1434" t="s">
        <v>317</v>
      </c>
      <c r="AA78" s="1439" t="s">
        <v>631</v>
      </c>
      <c r="AB78" s="1439"/>
      <c r="AC78" s="1439"/>
      <c r="AD78" s="429"/>
      <c r="AE78" s="429"/>
      <c r="AF78" s="429"/>
      <c r="AG78" s="1436" t="s">
        <v>323</v>
      </c>
      <c r="AH78" s="1437"/>
      <c r="AI78" s="1438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446"/>
      <c r="P79" s="13">
        <v>8</v>
      </c>
      <c r="Q79" s="133">
        <f t="shared" si="118"/>
        <v>0.58483333333333321</v>
      </c>
      <c r="R79" s="133">
        <f t="shared" si="117"/>
        <v>0.58833333333333337</v>
      </c>
      <c r="S79" s="1353">
        <f t="shared" si="117"/>
        <v>10.3775</v>
      </c>
      <c r="V79" s="131" t="s">
        <v>320</v>
      </c>
      <c r="W79" s="131"/>
      <c r="X79" s="131"/>
      <c r="Y79" s="131" t="s">
        <v>632</v>
      </c>
      <c r="Z79" s="1435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9">AVERAGE(AV68:AV78)</f>
        <v>0.75587049062049061</v>
      </c>
      <c r="AW79" s="133">
        <f t="shared" si="119"/>
        <v>11.159588383838383</v>
      </c>
      <c r="AX79" s="207"/>
      <c r="AY79" s="133">
        <f>AVERAGE(AY68:AY78)</f>
        <v>9.6350505050505048E-2</v>
      </c>
      <c r="AZ79" s="133">
        <f t="shared" ref="AZ79:BB79" si="120">AVERAGE(AZ68:AZ78)</f>
        <v>0.38267676767676767</v>
      </c>
      <c r="BA79" s="133">
        <f t="shared" si="120"/>
        <v>10.193287878787878</v>
      </c>
      <c r="BB79" s="133">
        <f t="shared" si="120"/>
        <v>2.5727272727272724E-2</v>
      </c>
      <c r="BC79" s="6"/>
      <c r="BD79" s="6"/>
      <c r="BE79" s="6"/>
      <c r="BF79" s="6"/>
      <c r="BG79" s="6"/>
    </row>
    <row r="80" spans="5:60" x14ac:dyDescent="0.3">
      <c r="O80" s="1446"/>
      <c r="P80" s="13">
        <v>9</v>
      </c>
      <c r="Q80" s="133">
        <f t="shared" si="118"/>
        <v>0.60575000000000001</v>
      </c>
      <c r="R80" s="133">
        <f t="shared" si="117"/>
        <v>0.86333333333333329</v>
      </c>
      <c r="S80" s="1353">
        <f t="shared" si="117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 t="shared" ref="AA80:AC86" si="121">X10</f>
        <v>0.70799999999999996</v>
      </c>
      <c r="AB80" s="133">
        <f t="shared" si="121"/>
        <v>0.53525</v>
      </c>
      <c r="AC80" s="133">
        <f t="shared" si="121"/>
        <v>7.2224166666666676</v>
      </c>
      <c r="AD80" s="133"/>
      <c r="AE80" s="133"/>
      <c r="AF80" s="133"/>
      <c r="AG80" s="133">
        <f t="shared" ref="AG80:AI84" si="122">AF10</f>
        <v>5.5750000000000001E-2</v>
      </c>
      <c r="AH80" s="133">
        <f t="shared" si="122"/>
        <v>0.17</v>
      </c>
      <c r="AI80" s="133">
        <f t="shared" si="122"/>
        <v>6.55</v>
      </c>
      <c r="AR80" s="10"/>
      <c r="AS80" s="10"/>
      <c r="AT80" s="1150" t="s">
        <v>17</v>
      </c>
      <c r="AU80" s="1475"/>
      <c r="AV80" s="1476"/>
      <c r="AW80" s="1476"/>
      <c r="AX80" s="1476"/>
      <c r="AY80" s="1476"/>
      <c r="AZ80" s="1476"/>
      <c r="BA80" s="1476"/>
      <c r="BB80" s="1476"/>
      <c r="BC80" s="1476"/>
      <c r="BD80" s="1477"/>
      <c r="BE80" s="1151">
        <f>SUM(BE68:BE79)</f>
        <v>2023.4684999216388</v>
      </c>
      <c r="BF80" s="1151">
        <f t="shared" ref="BF80:BG80" si="123">SUM(BF68:BF79)</f>
        <v>1374.7770814606047</v>
      </c>
      <c r="BG80" s="1151">
        <f t="shared" si="123"/>
        <v>3002.5736707038232</v>
      </c>
    </row>
    <row r="81" spans="15:45" x14ac:dyDescent="0.3">
      <c r="O81" s="1446"/>
      <c r="P81" s="13">
        <v>10</v>
      </c>
      <c r="Q81" s="133">
        <f t="shared" si="118"/>
        <v>0.82590476190476192</v>
      </c>
      <c r="R81" s="133">
        <f t="shared" si="117"/>
        <v>1.1390476190476191</v>
      </c>
      <c r="S81" s="1353">
        <f t="shared" si="117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 t="shared" si="121"/>
        <v>0.68400000000000005</v>
      </c>
      <c r="AB81" s="133">
        <f t="shared" si="121"/>
        <v>0.79333333333333333</v>
      </c>
      <c r="AC81" s="133">
        <f t="shared" si="121"/>
        <v>9.051111111111112</v>
      </c>
      <c r="AD81" s="133"/>
      <c r="AE81" s="133"/>
      <c r="AF81" s="133"/>
      <c r="AG81" s="133">
        <f t="shared" si="122"/>
        <v>5.5749999999999994E-2</v>
      </c>
      <c r="AH81" s="133">
        <f t="shared" si="122"/>
        <v>0.25</v>
      </c>
      <c r="AI81" s="133">
        <f t="shared" si="122"/>
        <v>8.3524999999999991</v>
      </c>
      <c r="AR81" s="10"/>
      <c r="AS81" s="10"/>
    </row>
    <row r="82" spans="15:45" x14ac:dyDescent="0.3">
      <c r="O82" s="1446"/>
      <c r="P82" s="13">
        <v>11</v>
      </c>
      <c r="Q82" s="133">
        <f t="shared" si="118"/>
        <v>0.7294666666666666</v>
      </c>
      <c r="R82" s="133">
        <f t="shared" si="117"/>
        <v>1.3033333333333335</v>
      </c>
      <c r="S82" s="1353">
        <f t="shared" si="117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 t="shared" si="121"/>
        <v>0.93455555555555547</v>
      </c>
      <c r="AB82" s="133">
        <f t="shared" si="121"/>
        <v>0.65888888888888886</v>
      </c>
      <c r="AC82" s="133">
        <f t="shared" si="121"/>
        <v>9.0688888888888908</v>
      </c>
      <c r="AD82" s="133"/>
      <c r="AE82" s="133"/>
      <c r="AF82" s="133"/>
      <c r="AG82" s="133">
        <f t="shared" si="122"/>
        <v>9.816666666666668E-2</v>
      </c>
      <c r="AH82" s="133">
        <f t="shared" si="122"/>
        <v>0.23333333333333331</v>
      </c>
      <c r="AI82" s="133">
        <f t="shared" si="122"/>
        <v>8.9633333333333329</v>
      </c>
      <c r="AR82" s="10"/>
    </row>
    <row r="83" spans="15:45" ht="15" thickBot="1" x14ac:dyDescent="0.35">
      <c r="O83" s="1446"/>
      <c r="P83" s="95">
        <v>12</v>
      </c>
      <c r="Q83" s="1342">
        <f t="shared" si="118"/>
        <v>0.58996666666666664</v>
      </c>
      <c r="R83" s="1342">
        <f t="shared" si="117"/>
        <v>1.3809999999999998</v>
      </c>
      <c r="S83" s="1356">
        <f t="shared" si="117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 t="shared" si="121"/>
        <v>0.92891666666666661</v>
      </c>
      <c r="AB83" s="133">
        <f t="shared" si="121"/>
        <v>0.73249999999999993</v>
      </c>
      <c r="AC83" s="133">
        <f t="shared" si="121"/>
        <v>9.1508333333333347</v>
      </c>
      <c r="AD83" s="133"/>
      <c r="AE83" s="133"/>
      <c r="AF83" s="133"/>
      <c r="AG83" s="133">
        <f t="shared" si="122"/>
        <v>0.10916666666666668</v>
      </c>
      <c r="AH83" s="133">
        <f t="shared" si="122"/>
        <v>0.24</v>
      </c>
      <c r="AI83" s="133">
        <f t="shared" si="122"/>
        <v>5.1633333333333331</v>
      </c>
      <c r="AR83" s="10"/>
      <c r="AS83" s="10"/>
    </row>
    <row r="84" spans="15:45" x14ac:dyDescent="0.3">
      <c r="O84" s="1450" t="s">
        <v>937</v>
      </c>
      <c r="P84" s="24">
        <v>13</v>
      </c>
      <c r="Q84" s="1351">
        <f t="shared" si="118"/>
        <v>0.52375000000000005</v>
      </c>
      <c r="R84" s="1351">
        <f t="shared" si="117"/>
        <v>0.7929166666666666</v>
      </c>
      <c r="S84" s="1352">
        <f t="shared" si="117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 t="shared" si="121"/>
        <v>0.58733333333333337</v>
      </c>
      <c r="AB84" s="133">
        <f t="shared" si="121"/>
        <v>0.49666666666666665</v>
      </c>
      <c r="AC84" s="133">
        <f t="shared" si="121"/>
        <v>9.0411111111111087</v>
      </c>
      <c r="AD84" s="133"/>
      <c r="AE84" s="133"/>
      <c r="AF84" s="133"/>
      <c r="AG84" s="133">
        <f t="shared" si="122"/>
        <v>0.12466666666666666</v>
      </c>
      <c r="AH84" s="133">
        <f t="shared" si="122"/>
        <v>0.37833333333333335</v>
      </c>
      <c r="AI84" s="133">
        <f t="shared" si="122"/>
        <v>7.5183333333333335</v>
      </c>
    </row>
    <row r="85" spans="15:45" x14ac:dyDescent="0.3">
      <c r="O85" s="1451"/>
      <c r="P85" s="13">
        <v>14</v>
      </c>
      <c r="Q85" s="133">
        <f t="shared" si="118"/>
        <v>0.44266666666666671</v>
      </c>
      <c r="R85" s="133">
        <f t="shared" si="117"/>
        <v>2.0333333333333332</v>
      </c>
      <c r="S85" s="1353">
        <f t="shared" si="117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 t="shared" si="121"/>
        <v>0.57608333333333328</v>
      </c>
      <c r="AB85" s="133">
        <f t="shared" si="121"/>
        <v>0.66833333333333333</v>
      </c>
      <c r="AC85" s="133">
        <f t="shared" si="121"/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451"/>
      <c r="P86" s="13">
        <v>15</v>
      </c>
      <c r="Q86" s="133">
        <f t="shared" si="118"/>
        <v>0.38111111111111112</v>
      </c>
      <c r="R86" s="133">
        <f t="shared" si="117"/>
        <v>0.41888888888888887</v>
      </c>
      <c r="S86" s="1353">
        <f t="shared" si="117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 t="shared" si="121"/>
        <v>0.53555555555555556</v>
      </c>
      <c r="AB86" s="133">
        <f t="shared" si="121"/>
        <v>0.53555555555555556</v>
      </c>
      <c r="AC86" s="133">
        <f t="shared" si="121"/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451"/>
      <c r="P87" s="13">
        <v>16</v>
      </c>
      <c r="Q87" s="133">
        <f t="shared" si="118"/>
        <v>0.48775000000000002</v>
      </c>
      <c r="R87" s="133">
        <f t="shared" si="117"/>
        <v>0.47666666666666674</v>
      </c>
      <c r="S87" s="1353">
        <f t="shared" si="117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4">AVERAGE(AB80:AB86)</f>
        <v>0.63150396825396826</v>
      </c>
      <c r="AC87" s="242">
        <f t="shared" si="124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5">AVERAGE(AH80:AH84)</f>
        <v>0.25433333333333336</v>
      </c>
      <c r="AI87" s="242">
        <f t="shared" si="125"/>
        <v>7.3094999999999999</v>
      </c>
    </row>
    <row r="88" spans="15:45" x14ac:dyDescent="0.3">
      <c r="O88" s="1451"/>
      <c r="P88" s="13">
        <v>17</v>
      </c>
      <c r="Q88" s="133">
        <f t="shared" si="118"/>
        <v>0.37083333333333335</v>
      </c>
      <c r="R88" s="133">
        <f t="shared" ref="R88:R91" si="126">Y26</f>
        <v>0.41</v>
      </c>
      <c r="S88" s="1353">
        <f t="shared" ref="S88:S91" si="127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451"/>
      <c r="P89" s="13">
        <v>18</v>
      </c>
      <c r="Q89" s="133">
        <f t="shared" si="118"/>
        <v>0.39500000000000002</v>
      </c>
      <c r="R89" s="133">
        <f t="shared" si="126"/>
        <v>0.30555555555555552</v>
      </c>
      <c r="S89" s="1353">
        <f t="shared" si="127"/>
        <v>7.7222222222222223</v>
      </c>
    </row>
    <row r="90" spans="15:45" x14ac:dyDescent="0.3">
      <c r="O90" s="1451"/>
      <c r="P90" s="13">
        <v>19</v>
      </c>
      <c r="Q90" s="133">
        <f t="shared" si="118"/>
        <v>0.38615873015873015</v>
      </c>
      <c r="R90" s="133">
        <f t="shared" si="126"/>
        <v>0.44349206349206344</v>
      </c>
      <c r="S90" s="1353">
        <f t="shared" si="127"/>
        <v>13.407365079365078</v>
      </c>
    </row>
    <row r="91" spans="15:45" ht="15" thickBot="1" x14ac:dyDescent="0.35">
      <c r="O91" s="1452"/>
      <c r="P91" s="28">
        <v>20</v>
      </c>
      <c r="Q91" s="1354">
        <f t="shared" si="118"/>
        <v>0.68184444444444436</v>
      </c>
      <c r="R91" s="1354">
        <f t="shared" si="126"/>
        <v>0.5471111111111111</v>
      </c>
      <c r="S91" s="1355">
        <f t="shared" si="127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105" spans="15:19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</row>
  </sheetData>
  <mergeCells count="63">
    <mergeCell ref="BG7:BI7"/>
    <mergeCell ref="BG8:BI8"/>
    <mergeCell ref="BJ8:BL8"/>
    <mergeCell ref="BJ7:BL7"/>
    <mergeCell ref="BE66:BG66"/>
    <mergeCell ref="BE65:BG65"/>
    <mergeCell ref="BD7:BF7"/>
    <mergeCell ref="BD8:BF8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AZ7:BB7"/>
    <mergeCell ref="AZ8:BB8"/>
    <mergeCell ref="B7:B9"/>
    <mergeCell ref="E7:E9"/>
    <mergeCell ref="F7:F9"/>
    <mergeCell ref="G7:G9"/>
    <mergeCell ref="H7:H9"/>
    <mergeCell ref="AL7:AN7"/>
    <mergeCell ref="AL8:AN8"/>
    <mergeCell ref="AT7:AV8"/>
    <mergeCell ref="AY7:AY8"/>
    <mergeCell ref="AF8:AH8"/>
    <mergeCell ref="AW7:AW9"/>
    <mergeCell ref="AO7:AQ7"/>
    <mergeCell ref="AO8:AQ8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F6:G6"/>
    <mergeCell ref="H6:I6"/>
    <mergeCell ref="Z78:Z79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6"/>
  <sheetViews>
    <sheetView topLeftCell="B16" zoomScale="130" zoomScaleNormal="130" workbookViewId="0">
      <selection activeCell="O13" sqref="O13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2" t="s">
        <v>542</v>
      </c>
      <c r="B5" s="1292" t="s">
        <v>989</v>
      </c>
      <c r="C5" s="1411" t="s">
        <v>997</v>
      </c>
      <c r="D5" s="1411" t="s">
        <v>995</v>
      </c>
      <c r="E5" s="1411" t="s">
        <v>998</v>
      </c>
      <c r="F5" s="1411" t="s">
        <v>999</v>
      </c>
      <c r="G5" s="1411" t="s">
        <v>1000</v>
      </c>
      <c r="H5" s="1411" t="s">
        <v>1001</v>
      </c>
      <c r="I5" s="1411" t="s">
        <v>990</v>
      </c>
      <c r="J5" s="1411" t="s">
        <v>991</v>
      </c>
      <c r="K5" s="1411" t="s">
        <v>993</v>
      </c>
      <c r="L5" s="1411" t="s">
        <v>994</v>
      </c>
      <c r="M5" s="1411" t="s">
        <v>22</v>
      </c>
      <c r="N5" s="1412" t="s">
        <v>996</v>
      </c>
    </row>
    <row r="6" spans="1:14" x14ac:dyDescent="0.3">
      <c r="A6" s="18"/>
      <c r="B6" s="1871" t="s">
        <v>992</v>
      </c>
      <c r="C6" s="1871">
        <v>981</v>
      </c>
      <c r="D6" s="1871">
        <v>2.5</v>
      </c>
      <c r="E6" s="1871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5">
        <f>AVERAGE(M7:M23)</f>
        <v>0.63250030097130294</v>
      </c>
    </row>
    <row r="7" spans="1:14" x14ac:dyDescent="0.3">
      <c r="A7" s="18"/>
      <c r="B7" s="1871"/>
      <c r="C7" s="1871"/>
      <c r="D7" s="1871"/>
      <c r="E7" s="1871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13">
        <f>(K7-L7)/K7</f>
        <v>0.37405142562440136</v>
      </c>
    </row>
    <row r="8" spans="1:14" x14ac:dyDescent="0.3">
      <c r="A8" s="18"/>
      <c r="B8" s="1871"/>
      <c r="C8" s="1871"/>
      <c r="D8" s="1871"/>
      <c r="E8" s="1871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13">
        <f t="shared" ref="M8:M23" si="0">(K8-L8)/K8</f>
        <v>0.57755528989838611</v>
      </c>
    </row>
    <row r="9" spans="1:14" x14ac:dyDescent="0.3">
      <c r="A9" s="18"/>
      <c r="B9" s="1871"/>
      <c r="C9" s="1871"/>
      <c r="D9" s="1871"/>
      <c r="E9" s="1871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14">
        <f t="shared" si="0"/>
        <v>-0.18962990106266034</v>
      </c>
    </row>
    <row r="10" spans="1:14" x14ac:dyDescent="0.3">
      <c r="A10" s="18"/>
      <c r="B10" s="1871"/>
      <c r="C10" s="1871"/>
      <c r="D10" s="1871"/>
      <c r="E10" s="1871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13">
        <f t="shared" si="0"/>
        <v>0.86191581040768972</v>
      </c>
    </row>
    <row r="11" spans="1:14" x14ac:dyDescent="0.3">
      <c r="A11" s="18"/>
      <c r="B11" s="1871"/>
      <c r="C11" s="1871"/>
      <c r="D11" s="1871"/>
      <c r="E11" s="1871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13">
        <f t="shared" si="0"/>
        <v>0.83246726252338388</v>
      </c>
    </row>
    <row r="12" spans="1:14" x14ac:dyDescent="0.3">
      <c r="A12" s="18"/>
      <c r="B12" s="1871"/>
      <c r="C12" s="1871"/>
      <c r="D12" s="1871"/>
      <c r="E12" s="1871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13">
        <f t="shared" si="0"/>
        <v>0.82360097323600967</v>
      </c>
    </row>
    <row r="13" spans="1:14" x14ac:dyDescent="0.3">
      <c r="A13" s="18"/>
      <c r="B13" s="1871"/>
      <c r="C13" s="1871"/>
      <c r="D13" s="1871"/>
      <c r="E13" s="1871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13">
        <f t="shared" si="0"/>
        <v>0.86002641011129977</v>
      </c>
    </row>
    <row r="14" spans="1:14" x14ac:dyDescent="0.3">
      <c r="A14" s="18"/>
      <c r="B14" s="1871"/>
      <c r="C14" s="1871"/>
      <c r="D14" s="1871"/>
      <c r="E14" s="1871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13">
        <f t="shared" si="0"/>
        <v>0.79075630252100837</v>
      </c>
    </row>
    <row r="15" spans="1:14" x14ac:dyDescent="0.3">
      <c r="A15" s="18"/>
      <c r="B15" s="1871"/>
      <c r="C15" s="1871"/>
      <c r="D15" s="1871"/>
      <c r="E15" s="1871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13">
        <f t="shared" si="0"/>
        <v>0.78094683740783866</v>
      </c>
    </row>
    <row r="16" spans="1:14" x14ac:dyDescent="0.3">
      <c r="A16" s="18"/>
      <c r="B16" s="1871"/>
      <c r="C16" s="1871"/>
      <c r="D16" s="1871"/>
      <c r="E16" s="1871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13">
        <f t="shared" si="0"/>
        <v>0.66806187443130127</v>
      </c>
    </row>
    <row r="17" spans="1:13" x14ac:dyDescent="0.3">
      <c r="A17" s="18"/>
      <c r="B17" s="1871"/>
      <c r="C17" s="1871"/>
      <c r="D17" s="1871"/>
      <c r="E17" s="1871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13">
        <f t="shared" si="0"/>
        <v>0.75744105141090068</v>
      </c>
    </row>
    <row r="18" spans="1:13" x14ac:dyDescent="0.3">
      <c r="A18" s="18"/>
      <c r="B18" s="1871"/>
      <c r="C18" s="1871"/>
      <c r="D18" s="1871"/>
      <c r="E18" s="1871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13">
        <f t="shared" si="0"/>
        <v>0.81022944550669218</v>
      </c>
    </row>
    <row r="19" spans="1:13" x14ac:dyDescent="0.3">
      <c r="A19" s="18"/>
      <c r="B19" s="1871"/>
      <c r="C19" s="1871"/>
      <c r="D19" s="1871"/>
      <c r="E19" s="1871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13">
        <f t="shared" si="0"/>
        <v>0.65755488592337485</v>
      </c>
    </row>
    <row r="20" spans="1:13" x14ac:dyDescent="0.3">
      <c r="A20" s="18"/>
      <c r="B20" s="1871"/>
      <c r="C20" s="1871"/>
      <c r="D20" s="1871"/>
      <c r="E20" s="1871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13">
        <f t="shared" si="0"/>
        <v>0.69696969696969702</v>
      </c>
    </row>
    <row r="21" spans="1:13" x14ac:dyDescent="0.3">
      <c r="A21" s="18"/>
      <c r="B21" s="1871"/>
      <c r="C21" s="1871"/>
      <c r="D21" s="1871"/>
      <c r="E21" s="1871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13">
        <f t="shared" si="0"/>
        <v>0.75207053165909699</v>
      </c>
    </row>
    <row r="22" spans="1:13" x14ac:dyDescent="0.3">
      <c r="A22" s="18"/>
      <c r="B22" s="1871"/>
      <c r="C22" s="1871"/>
      <c r="D22" s="1871"/>
      <c r="E22" s="1871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14">
        <f t="shared" si="0"/>
        <v>0.26853099730458224</v>
      </c>
    </row>
    <row r="23" spans="1:13" x14ac:dyDescent="0.3">
      <c r="A23" s="18"/>
      <c r="B23" s="1871"/>
      <c r="C23" s="1871"/>
      <c r="D23" s="1871"/>
      <c r="E23" s="1871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413">
        <f t="shared" si="0"/>
        <v>0.42995622263914945</v>
      </c>
    </row>
    <row r="25" spans="1:13" x14ac:dyDescent="0.3">
      <c r="J25" cm="1">
        <f t="array" ref="J25">SUM(K7:K23-L7:L23)*D6</f>
        <v>177.00499999999994</v>
      </c>
    </row>
    <row r="26" spans="1:13" x14ac:dyDescent="0.3">
      <c r="J26">
        <f>J25*0.63</f>
        <v>111.51314999999997</v>
      </c>
    </row>
  </sheetData>
  <mergeCells count="4">
    <mergeCell ref="D6:D23"/>
    <mergeCell ref="C6:C23"/>
    <mergeCell ref="B6:B23"/>
    <mergeCell ref="E6:E23"/>
  </mergeCells>
  <phoneticPr fontId="12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workbookViewId="0">
      <pane xSplit="1" topLeftCell="S1" activePane="topRight" state="frozen"/>
      <selection pane="topRight" activeCell="J12" sqref="J12"/>
    </sheetView>
  </sheetViews>
  <sheetFormatPr defaultRowHeight="14.4" x14ac:dyDescent="0.3"/>
  <cols>
    <col min="1" max="1" width="10.5546875" style="1431" bestFit="1" customWidth="1"/>
    <col min="2" max="2" width="11.77734375" bestFit="1" customWidth="1"/>
    <col min="3" max="3" width="13.21875" bestFit="1" customWidth="1"/>
    <col min="4" max="7" width="6.109375" style="1424" bestFit="1" customWidth="1"/>
    <col min="8" max="8" width="7.6640625" style="1424" bestFit="1" customWidth="1"/>
    <col min="9" max="9" width="6.109375" style="1424" bestFit="1" customWidth="1"/>
    <col min="10" max="10" width="10.88671875" style="1424" bestFit="1" customWidth="1"/>
    <col min="11" max="12" width="6.109375" style="1424" bestFit="1" customWidth="1"/>
    <col min="13" max="13" width="7.6640625" style="1424" bestFit="1" customWidth="1"/>
    <col min="14" max="18" width="6.109375" style="1424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886" t="s">
        <v>1028</v>
      </c>
      <c r="B1" s="1886"/>
      <c r="C1" s="1886"/>
      <c r="D1" s="1886"/>
      <c r="E1" s="1886"/>
      <c r="F1" s="1886"/>
      <c r="G1" s="1886"/>
      <c r="H1" s="1886"/>
      <c r="I1" s="1886"/>
      <c r="J1" s="1886"/>
      <c r="K1" s="1886"/>
      <c r="L1" s="1886"/>
      <c r="M1" s="1886"/>
      <c r="N1" s="1886"/>
      <c r="O1" s="1886"/>
      <c r="P1" s="1886"/>
      <c r="Q1" s="1886"/>
      <c r="R1" s="1886"/>
      <c r="S1" s="1886"/>
      <c r="T1" s="1886"/>
      <c r="U1" s="1886"/>
      <c r="V1" s="1886"/>
      <c r="W1" s="1886"/>
      <c r="X1" s="1886"/>
      <c r="Y1" s="1886"/>
      <c r="Z1" s="1886"/>
      <c r="AA1" s="1886"/>
      <c r="AB1" s="1886"/>
      <c r="AC1" s="1886"/>
      <c r="AD1" s="1886"/>
      <c r="AE1" s="1886"/>
      <c r="AF1" s="1886"/>
      <c r="AG1" s="1886"/>
      <c r="AH1" s="1886"/>
      <c r="AI1" s="1886"/>
      <c r="AJ1" s="1886"/>
      <c r="AK1" s="1886"/>
      <c r="AL1" s="1886"/>
      <c r="AM1" s="1886"/>
      <c r="AN1" s="1886"/>
      <c r="AO1" s="1886"/>
      <c r="AP1" s="1886"/>
      <c r="AQ1" s="1886"/>
      <c r="AR1" s="1886"/>
      <c r="AS1" s="1886"/>
      <c r="AT1" s="1886"/>
      <c r="AU1" s="1886"/>
      <c r="AV1" s="1886"/>
      <c r="AW1" s="1886"/>
      <c r="AX1" s="1886"/>
      <c r="AY1" s="1886"/>
      <c r="AZ1" s="1886"/>
      <c r="BA1" s="1886"/>
      <c r="BB1" s="1886"/>
      <c r="BC1" s="1886"/>
      <c r="BD1" s="1886"/>
      <c r="BE1" s="1886"/>
      <c r="BF1" s="1886"/>
      <c r="BG1" s="1886"/>
      <c r="BH1" s="1886"/>
      <c r="BI1" s="1886"/>
      <c r="BJ1" s="1886"/>
      <c r="BK1" s="1886"/>
      <c r="BL1" s="1886"/>
      <c r="BM1" s="1425"/>
    </row>
    <row r="2" spans="1:69" ht="14.4" customHeight="1" x14ac:dyDescent="0.3">
      <c r="A2" s="1886"/>
      <c r="B2" s="1886"/>
      <c r="C2" s="1886"/>
      <c r="D2" s="1886"/>
      <c r="E2" s="1886"/>
      <c r="F2" s="1886"/>
      <c r="G2" s="1886"/>
      <c r="H2" s="1886"/>
      <c r="I2" s="1886"/>
      <c r="J2" s="1886"/>
      <c r="K2" s="1886"/>
      <c r="L2" s="1886"/>
      <c r="M2" s="1886"/>
      <c r="N2" s="1886"/>
      <c r="O2" s="1886"/>
      <c r="P2" s="1886"/>
      <c r="Q2" s="1886"/>
      <c r="R2" s="1886"/>
      <c r="S2" s="1886"/>
      <c r="T2" s="1886"/>
      <c r="U2" s="1886"/>
      <c r="V2" s="1886"/>
      <c r="W2" s="1886"/>
      <c r="X2" s="1886"/>
      <c r="Y2" s="1886"/>
      <c r="Z2" s="1886"/>
      <c r="AA2" s="1886"/>
      <c r="AB2" s="1886"/>
      <c r="AC2" s="1886"/>
      <c r="AD2" s="1886"/>
      <c r="AE2" s="1886"/>
      <c r="AF2" s="1886"/>
      <c r="AG2" s="1886"/>
      <c r="AH2" s="1886"/>
      <c r="AI2" s="1886"/>
      <c r="AJ2" s="1886"/>
      <c r="AK2" s="1886"/>
      <c r="AL2" s="1886"/>
      <c r="AM2" s="1886"/>
      <c r="AN2" s="1886"/>
      <c r="AO2" s="1886"/>
      <c r="AP2" s="1886"/>
      <c r="AQ2" s="1886"/>
      <c r="AR2" s="1886"/>
      <c r="AS2" s="1886"/>
      <c r="AT2" s="1886"/>
      <c r="AU2" s="1886"/>
      <c r="AV2" s="1886"/>
      <c r="AW2" s="1886"/>
      <c r="AX2" s="1886"/>
      <c r="AY2" s="1886"/>
      <c r="AZ2" s="1886"/>
      <c r="BA2" s="1886"/>
      <c r="BB2" s="1886"/>
      <c r="BC2" s="1886"/>
      <c r="BD2" s="1886"/>
      <c r="BE2" s="1886"/>
      <c r="BF2" s="1886"/>
      <c r="BG2" s="1886"/>
      <c r="BH2" s="1886"/>
      <c r="BI2" s="1886"/>
      <c r="BJ2" s="1886"/>
      <c r="BK2" s="1886"/>
      <c r="BL2" s="1886"/>
      <c r="BM2" s="1425"/>
    </row>
    <row r="3" spans="1:69" x14ac:dyDescent="0.3">
      <c r="A3" s="1887" t="s">
        <v>1014</v>
      </c>
      <c r="B3" s="1885" t="s">
        <v>1025</v>
      </c>
      <c r="C3" s="1885"/>
      <c r="D3" s="1885"/>
      <c r="E3" s="1885"/>
      <c r="F3" s="1885"/>
      <c r="G3" s="1885"/>
      <c r="H3" s="1885"/>
      <c r="I3" s="1885"/>
      <c r="J3" s="1885"/>
      <c r="K3" s="1885"/>
      <c r="L3" s="1885"/>
      <c r="M3" s="1885"/>
      <c r="N3" s="1885"/>
      <c r="O3" s="1885"/>
      <c r="P3" s="1885"/>
      <c r="Q3" s="1885"/>
      <c r="R3" s="1885"/>
      <c r="S3" s="1885"/>
      <c r="T3" s="1885"/>
      <c r="U3" s="1885"/>
      <c r="V3" s="1885"/>
      <c r="W3" s="1885" t="s">
        <v>1026</v>
      </c>
      <c r="X3" s="1885"/>
      <c r="Y3" s="1885"/>
      <c r="Z3" s="1885"/>
      <c r="AA3" s="1885"/>
      <c r="AB3" s="1885"/>
      <c r="AC3" s="1885"/>
      <c r="AD3" s="1885"/>
      <c r="AE3" s="1885"/>
      <c r="AF3" s="1885"/>
      <c r="AG3" s="1885"/>
      <c r="AH3" s="1885"/>
      <c r="AI3" s="1885"/>
      <c r="AJ3" s="1885"/>
      <c r="AK3" s="1885"/>
      <c r="AL3" s="1885"/>
      <c r="AM3" s="1885"/>
      <c r="AN3" s="1885"/>
      <c r="AO3" s="1885"/>
      <c r="AP3" s="1885"/>
      <c r="AQ3" s="1885"/>
      <c r="AR3" s="1885" t="s">
        <v>1027</v>
      </c>
      <c r="AS3" s="1885"/>
      <c r="AT3" s="1885"/>
      <c r="AU3" s="1885"/>
      <c r="AV3" s="1885"/>
      <c r="AW3" s="1885"/>
      <c r="AX3" s="1885"/>
      <c r="AY3" s="1885"/>
      <c r="AZ3" s="1885"/>
      <c r="BA3" s="1885"/>
      <c r="BB3" s="1885"/>
      <c r="BC3" s="1885"/>
      <c r="BD3" s="1885"/>
      <c r="BE3" s="1885"/>
      <c r="BF3" s="1885"/>
      <c r="BG3" s="1885"/>
      <c r="BH3" s="1885"/>
      <c r="BI3" s="1885"/>
      <c r="BJ3" s="1885"/>
      <c r="BK3" s="1885"/>
      <c r="BL3" s="1885"/>
      <c r="BM3" s="1425"/>
    </row>
    <row r="4" spans="1:69" x14ac:dyDescent="0.3">
      <c r="A4" s="1887"/>
      <c r="B4" s="1885"/>
      <c r="C4" s="1885"/>
      <c r="D4" s="1885"/>
      <c r="E4" s="1885"/>
      <c r="F4" s="1885"/>
      <c r="G4" s="1885"/>
      <c r="H4" s="1885"/>
      <c r="I4" s="1885"/>
      <c r="J4" s="1885"/>
      <c r="K4" s="1885"/>
      <c r="L4" s="1885"/>
      <c r="M4" s="1885"/>
      <c r="N4" s="1885"/>
      <c r="O4" s="1885"/>
      <c r="P4" s="1885"/>
      <c r="Q4" s="1885"/>
      <c r="R4" s="1885"/>
      <c r="S4" s="1885"/>
      <c r="T4" s="1885"/>
      <c r="U4" s="1885"/>
      <c r="V4" s="1885"/>
      <c r="W4" s="1885"/>
      <c r="X4" s="1885"/>
      <c r="Y4" s="1885"/>
      <c r="Z4" s="1885"/>
      <c r="AA4" s="1885"/>
      <c r="AB4" s="1885"/>
      <c r="AC4" s="1885"/>
      <c r="AD4" s="1885"/>
      <c r="AE4" s="1885"/>
      <c r="AF4" s="1885"/>
      <c r="AG4" s="1885"/>
      <c r="AH4" s="1885"/>
      <c r="AI4" s="1885"/>
      <c r="AJ4" s="1885"/>
      <c r="AK4" s="1885"/>
      <c r="AL4" s="1885"/>
      <c r="AM4" s="1885"/>
      <c r="AN4" s="1885"/>
      <c r="AO4" s="1885"/>
      <c r="AP4" s="1885"/>
      <c r="AQ4" s="1885"/>
      <c r="AR4" s="1885"/>
      <c r="AS4" s="1885"/>
      <c r="AT4" s="1885"/>
      <c r="AU4" s="1885"/>
      <c r="AV4" s="1885"/>
      <c r="AW4" s="1885"/>
      <c r="AX4" s="1885"/>
      <c r="AY4" s="1885"/>
      <c r="AZ4" s="1885"/>
      <c r="BA4" s="1885"/>
      <c r="BB4" s="1885"/>
      <c r="BC4" s="1885"/>
      <c r="BD4" s="1885"/>
      <c r="BE4" s="1885"/>
      <c r="BF4" s="1885"/>
      <c r="BG4" s="1885"/>
      <c r="BH4" s="1885"/>
      <c r="BI4" s="1885"/>
      <c r="BJ4" s="1885"/>
      <c r="BK4" s="1885"/>
      <c r="BL4" s="1885"/>
      <c r="BM4" s="1425"/>
    </row>
    <row r="5" spans="1:69" x14ac:dyDescent="0.3">
      <c r="A5" s="1887"/>
      <c r="B5" s="1872" t="s">
        <v>1019</v>
      </c>
      <c r="C5" s="1872"/>
      <c r="D5" s="1873" t="s">
        <v>1010</v>
      </c>
      <c r="E5" s="1874"/>
      <c r="F5" s="1874"/>
      <c r="G5" s="1874"/>
      <c r="H5" s="1874"/>
      <c r="I5" s="1875"/>
      <c r="J5" s="1879" t="s">
        <v>1015</v>
      </c>
      <c r="K5" s="1872" t="s">
        <v>1016</v>
      </c>
      <c r="L5" s="1872"/>
      <c r="M5" s="1872"/>
      <c r="N5" s="1872"/>
      <c r="O5" s="1872"/>
      <c r="P5" s="1872"/>
      <c r="Q5" s="1872"/>
      <c r="R5" s="1872"/>
      <c r="S5" s="1872" t="s">
        <v>1017</v>
      </c>
      <c r="T5" s="1872"/>
      <c r="U5" s="1879" t="s">
        <v>1022</v>
      </c>
      <c r="V5" s="1879" t="s">
        <v>1023</v>
      </c>
      <c r="W5" s="1872" t="s">
        <v>1019</v>
      </c>
      <c r="X5" s="1872"/>
      <c r="Y5" s="1873" t="s">
        <v>1010</v>
      </c>
      <c r="Z5" s="1874"/>
      <c r="AA5" s="1874"/>
      <c r="AB5" s="1874"/>
      <c r="AC5" s="1874"/>
      <c r="AD5" s="1875"/>
      <c r="AE5" s="1879" t="s">
        <v>1015</v>
      </c>
      <c r="AF5" s="1872" t="s">
        <v>1016</v>
      </c>
      <c r="AG5" s="1872"/>
      <c r="AH5" s="1872"/>
      <c r="AI5" s="1872"/>
      <c r="AJ5" s="1872"/>
      <c r="AK5" s="1872"/>
      <c r="AL5" s="1872"/>
      <c r="AM5" s="1872"/>
      <c r="AN5" s="1872" t="s">
        <v>1017</v>
      </c>
      <c r="AO5" s="1872"/>
      <c r="AP5" s="1879" t="s">
        <v>1022</v>
      </c>
      <c r="AQ5" s="1879" t="s">
        <v>1023</v>
      </c>
      <c r="AR5" s="1872" t="s">
        <v>1019</v>
      </c>
      <c r="AS5" s="1872"/>
      <c r="AT5" s="1873" t="s">
        <v>1010</v>
      </c>
      <c r="AU5" s="1874"/>
      <c r="AV5" s="1874"/>
      <c r="AW5" s="1874"/>
      <c r="AX5" s="1874"/>
      <c r="AY5" s="1875"/>
      <c r="AZ5" s="1879" t="s">
        <v>1015</v>
      </c>
      <c r="BA5" s="1872" t="s">
        <v>1016</v>
      </c>
      <c r="BB5" s="1872"/>
      <c r="BC5" s="1872"/>
      <c r="BD5" s="1872"/>
      <c r="BE5" s="1872"/>
      <c r="BF5" s="1872"/>
      <c r="BG5" s="1872"/>
      <c r="BH5" s="1872"/>
      <c r="BI5" s="1872" t="s">
        <v>1017</v>
      </c>
      <c r="BJ5" s="1872"/>
      <c r="BK5" s="1879" t="s">
        <v>1022</v>
      </c>
      <c r="BL5" s="1879" t="s">
        <v>1023</v>
      </c>
      <c r="BM5" s="1882" t="s">
        <v>1011</v>
      </c>
      <c r="BN5" s="1884" t="s">
        <v>1013</v>
      </c>
      <c r="BO5" s="1884"/>
      <c r="BP5" s="1884"/>
      <c r="BQ5" s="1884"/>
    </row>
    <row r="6" spans="1:69" x14ac:dyDescent="0.3">
      <c r="A6" s="1887"/>
      <c r="B6" s="1872" t="s">
        <v>1021</v>
      </c>
      <c r="C6" s="1872" t="s">
        <v>1020</v>
      </c>
      <c r="D6" s="1876"/>
      <c r="E6" s="1877"/>
      <c r="F6" s="1877"/>
      <c r="G6" s="1877"/>
      <c r="H6" s="1877"/>
      <c r="I6" s="1878"/>
      <c r="J6" s="1881"/>
      <c r="K6" s="1872">
        <v>2</v>
      </c>
      <c r="L6" s="1872"/>
      <c r="M6" s="1872"/>
      <c r="N6" s="1872"/>
      <c r="O6" s="1872">
        <v>3</v>
      </c>
      <c r="P6" s="1872"/>
      <c r="Q6" s="1872"/>
      <c r="R6" s="1872"/>
      <c r="S6" s="1879" t="s">
        <v>1018</v>
      </c>
      <c r="T6" s="1879" t="s">
        <v>542</v>
      </c>
      <c r="U6" s="1881"/>
      <c r="V6" s="1881"/>
      <c r="W6" s="1872" t="s">
        <v>1024</v>
      </c>
      <c r="X6" s="1872" t="s">
        <v>1020</v>
      </c>
      <c r="Y6" s="1876"/>
      <c r="Z6" s="1877"/>
      <c r="AA6" s="1877"/>
      <c r="AB6" s="1877"/>
      <c r="AC6" s="1877"/>
      <c r="AD6" s="1878"/>
      <c r="AE6" s="1881"/>
      <c r="AF6" s="1872">
        <v>2</v>
      </c>
      <c r="AG6" s="1872"/>
      <c r="AH6" s="1872"/>
      <c r="AI6" s="1872"/>
      <c r="AJ6" s="1872">
        <v>3</v>
      </c>
      <c r="AK6" s="1872"/>
      <c r="AL6" s="1872"/>
      <c r="AM6" s="1872"/>
      <c r="AN6" s="1879" t="s">
        <v>1018</v>
      </c>
      <c r="AO6" s="1879" t="s">
        <v>542</v>
      </c>
      <c r="AP6" s="1881"/>
      <c r="AQ6" s="1881"/>
      <c r="AR6" s="1872" t="s">
        <v>1021</v>
      </c>
      <c r="AS6" s="1872" t="s">
        <v>1020</v>
      </c>
      <c r="AT6" s="1876"/>
      <c r="AU6" s="1877"/>
      <c r="AV6" s="1877"/>
      <c r="AW6" s="1877"/>
      <c r="AX6" s="1877"/>
      <c r="AY6" s="1878"/>
      <c r="AZ6" s="1881"/>
      <c r="BA6" s="1872">
        <v>2</v>
      </c>
      <c r="BB6" s="1872"/>
      <c r="BC6" s="1872"/>
      <c r="BD6" s="1872"/>
      <c r="BE6" s="1872">
        <v>3</v>
      </c>
      <c r="BF6" s="1872"/>
      <c r="BG6" s="1872"/>
      <c r="BH6" s="1872"/>
      <c r="BI6" s="1879" t="s">
        <v>1018</v>
      </c>
      <c r="BJ6" s="1879" t="s">
        <v>542</v>
      </c>
      <c r="BK6" s="1881"/>
      <c r="BL6" s="1881"/>
      <c r="BM6" s="1882"/>
      <c r="BN6" s="1884"/>
      <c r="BO6" s="1884"/>
      <c r="BP6" s="1884"/>
      <c r="BQ6" s="1884"/>
    </row>
    <row r="7" spans="1:69" x14ac:dyDescent="0.3">
      <c r="A7" s="1888"/>
      <c r="B7" s="1872"/>
      <c r="C7" s="1872"/>
      <c r="D7" s="1427">
        <v>0.33333333333333331</v>
      </c>
      <c r="E7" s="1427">
        <v>0.41666666666666669</v>
      </c>
      <c r="F7" s="1427">
        <v>0.5</v>
      </c>
      <c r="G7" s="1427">
        <v>0.58333333333333337</v>
      </c>
      <c r="H7" s="1427">
        <v>0.66666666666666663</v>
      </c>
      <c r="I7" s="1427">
        <v>0.75</v>
      </c>
      <c r="J7" s="1880"/>
      <c r="K7" s="1427">
        <v>0.33333333333333331</v>
      </c>
      <c r="L7" s="1427">
        <v>0.45833333333333331</v>
      </c>
      <c r="M7" s="1427">
        <v>0.58333333333333337</v>
      </c>
      <c r="N7" s="1427">
        <v>0.75</v>
      </c>
      <c r="O7" s="1427">
        <v>0.33333333333333331</v>
      </c>
      <c r="P7" s="1427">
        <v>0.45833333333333331</v>
      </c>
      <c r="Q7" s="1427">
        <v>0.58333333333333337</v>
      </c>
      <c r="R7" s="1427">
        <v>0.75</v>
      </c>
      <c r="S7" s="1880"/>
      <c r="T7" s="1880"/>
      <c r="U7" s="1880"/>
      <c r="V7" s="1880"/>
      <c r="W7" s="1872"/>
      <c r="X7" s="1872"/>
      <c r="Y7" s="1428">
        <v>0.33333333333333331</v>
      </c>
      <c r="Z7" s="1428">
        <v>0.41666666666666669</v>
      </c>
      <c r="AA7" s="1428">
        <v>0.5</v>
      </c>
      <c r="AB7" s="1428">
        <v>0.58333333333333337</v>
      </c>
      <c r="AC7" s="1428">
        <v>0.66666666666666663</v>
      </c>
      <c r="AD7" s="1428">
        <v>0.75</v>
      </c>
      <c r="AE7" s="1880"/>
      <c r="AF7" s="1427">
        <v>0.33333333333333331</v>
      </c>
      <c r="AG7" s="1427">
        <v>0.45833333333333331</v>
      </c>
      <c r="AH7" s="1427">
        <v>0.58333333333333337</v>
      </c>
      <c r="AI7" s="1427">
        <v>0.75</v>
      </c>
      <c r="AJ7" s="1427">
        <v>0.33333333333333331</v>
      </c>
      <c r="AK7" s="1427">
        <v>0.45833333333333331</v>
      </c>
      <c r="AL7" s="1427">
        <v>0.58333333333333337</v>
      </c>
      <c r="AM7" s="1427">
        <v>0.75</v>
      </c>
      <c r="AN7" s="1880"/>
      <c r="AO7" s="1880"/>
      <c r="AP7" s="1880"/>
      <c r="AQ7" s="1880"/>
      <c r="AR7" s="1872"/>
      <c r="AS7" s="1872"/>
      <c r="AT7" s="1427">
        <v>0.33333333333333331</v>
      </c>
      <c r="AU7" s="1427">
        <v>0.41666666666666669</v>
      </c>
      <c r="AV7" s="1427">
        <v>0.5</v>
      </c>
      <c r="AW7" s="1427">
        <v>0.58333333333333337</v>
      </c>
      <c r="AX7" s="1427">
        <v>0.66666666666666663</v>
      </c>
      <c r="AY7" s="1427">
        <v>0.75</v>
      </c>
      <c r="AZ7" s="1880"/>
      <c r="BA7" s="1427">
        <v>0.33333333333333331</v>
      </c>
      <c r="BB7" s="1427">
        <v>0.45833333333333331</v>
      </c>
      <c r="BC7" s="1427">
        <v>0.58333333333333337</v>
      </c>
      <c r="BD7" s="1427">
        <v>0.75</v>
      </c>
      <c r="BE7" s="1427">
        <v>0.33333333333333331</v>
      </c>
      <c r="BF7" s="1427">
        <v>0.45833333333333331</v>
      </c>
      <c r="BG7" s="1427">
        <v>0.58333333333333337</v>
      </c>
      <c r="BH7" s="1427">
        <v>0.75</v>
      </c>
      <c r="BI7" s="1880"/>
      <c r="BJ7" s="1880"/>
      <c r="BK7" s="1880"/>
      <c r="BL7" s="1880"/>
      <c r="BM7" s="1883"/>
      <c r="BN7" s="1884"/>
      <c r="BO7" s="1884"/>
      <c r="BP7" s="1884"/>
      <c r="BQ7" s="1884"/>
    </row>
    <row r="8" spans="1:69" x14ac:dyDescent="0.3">
      <c r="A8" s="1430">
        <v>46324</v>
      </c>
      <c r="B8" s="1426" t="s">
        <v>1012</v>
      </c>
      <c r="C8" s="1426"/>
      <c r="D8" s="1426"/>
      <c r="E8" s="1426"/>
      <c r="F8" s="1426"/>
      <c r="G8" s="1426"/>
      <c r="H8" s="1426"/>
      <c r="I8" s="1426"/>
      <c r="J8" s="1426"/>
      <c r="K8" s="1426"/>
      <c r="L8" s="1426"/>
      <c r="M8" s="1426"/>
      <c r="N8" s="1426"/>
      <c r="O8" s="1426"/>
      <c r="P8" s="1426"/>
      <c r="Q8" s="1426"/>
      <c r="R8" s="1426"/>
      <c r="S8" s="1426"/>
      <c r="T8" s="1426"/>
      <c r="U8" s="1426"/>
      <c r="V8" s="1426"/>
      <c r="W8" s="1426"/>
      <c r="X8" s="1426"/>
      <c r="Y8" s="1426"/>
      <c r="Z8" s="1426"/>
      <c r="AA8" s="1426"/>
      <c r="AB8" s="1426"/>
      <c r="AC8" s="1426"/>
      <c r="AD8" s="1426"/>
      <c r="AE8" s="1426"/>
      <c r="AF8" s="1426"/>
      <c r="AG8" s="1426"/>
      <c r="AH8" s="1426"/>
      <c r="AI8" s="1426"/>
      <c r="AJ8" s="1426"/>
      <c r="AK8" s="1426"/>
      <c r="AL8" s="1426"/>
      <c r="AM8" s="1426"/>
      <c r="AN8" s="1426"/>
      <c r="AO8" s="1426"/>
      <c r="AP8" s="1426"/>
      <c r="AQ8" s="1426"/>
      <c r="AR8" s="1426"/>
      <c r="AS8" s="1426"/>
      <c r="AT8" s="1426"/>
      <c r="AU8" s="1426"/>
      <c r="AV8" s="1426"/>
      <c r="AW8" s="1426"/>
      <c r="AX8" s="1426"/>
      <c r="AY8" s="1426"/>
      <c r="AZ8" s="1426"/>
      <c r="BA8" s="1426"/>
      <c r="BB8" s="1426"/>
      <c r="BC8" s="1426"/>
      <c r="BD8" s="1426"/>
      <c r="BE8" s="1426"/>
      <c r="BF8" s="1426"/>
      <c r="BG8" s="1426"/>
      <c r="BH8" s="1426"/>
      <c r="BI8" s="1426"/>
      <c r="BJ8" s="1426"/>
      <c r="BK8" s="1426"/>
      <c r="BL8" s="1426"/>
      <c r="BM8" s="1426"/>
      <c r="BN8" s="1884"/>
      <c r="BO8" s="1884"/>
      <c r="BP8" s="1884"/>
      <c r="BQ8" s="1884"/>
    </row>
    <row r="9" spans="1:69" x14ac:dyDescent="0.3">
      <c r="A9" s="56"/>
      <c r="B9" s="1426"/>
      <c r="C9" s="1426"/>
      <c r="D9" s="1426"/>
      <c r="E9" s="1426"/>
      <c r="F9" s="1426"/>
      <c r="G9" s="1426"/>
      <c r="H9" s="1426"/>
      <c r="I9" s="1426"/>
      <c r="J9" s="1426"/>
      <c r="K9" s="1426"/>
      <c r="L9" s="1426"/>
      <c r="M9" s="1426"/>
      <c r="N9" s="1426"/>
      <c r="O9" s="1426"/>
      <c r="P9" s="1426"/>
      <c r="Q9" s="1426"/>
      <c r="R9" s="1426"/>
      <c r="S9" s="1426"/>
      <c r="T9" s="1426"/>
      <c r="U9" s="1426"/>
      <c r="V9" s="1426"/>
      <c r="W9" s="1426"/>
      <c r="X9" s="1426"/>
      <c r="Y9" s="1426"/>
      <c r="Z9" s="1426"/>
      <c r="AA9" s="1426"/>
      <c r="AB9" s="1426"/>
      <c r="AC9" s="1426"/>
      <c r="AD9" s="1426"/>
      <c r="AE9" s="1426"/>
      <c r="AF9" s="1426"/>
      <c r="AG9" s="1426"/>
      <c r="AH9" s="1426"/>
      <c r="AI9" s="1426"/>
      <c r="AJ9" s="1426"/>
      <c r="AK9" s="1426"/>
      <c r="AL9" s="1426"/>
      <c r="AM9" s="1426"/>
      <c r="AN9" s="1426"/>
      <c r="AO9" s="1426"/>
      <c r="AP9" s="1426"/>
      <c r="AQ9" s="1426"/>
      <c r="AR9" s="1426"/>
      <c r="AS9" s="1426"/>
      <c r="AT9" s="1426"/>
      <c r="AU9" s="1426"/>
      <c r="AV9" s="1426"/>
      <c r="AW9" s="1426"/>
      <c r="AX9" s="1426"/>
      <c r="AY9" s="1426"/>
      <c r="AZ9" s="1426"/>
      <c r="BA9" s="1426"/>
      <c r="BB9" s="1426"/>
      <c r="BC9" s="1426"/>
      <c r="BD9" s="1426"/>
      <c r="BE9" s="1426"/>
      <c r="BF9" s="1426"/>
      <c r="BG9" s="1426"/>
      <c r="BH9" s="1426"/>
      <c r="BI9" s="1426"/>
      <c r="BJ9" s="1426"/>
      <c r="BK9" s="1426"/>
      <c r="BL9" s="1426"/>
      <c r="BM9" s="1426"/>
      <c r="BN9" s="1884"/>
      <c r="BO9" s="1884"/>
      <c r="BP9" s="1884"/>
      <c r="BQ9" s="1884"/>
    </row>
    <row r="10" spans="1:69" x14ac:dyDescent="0.3">
      <c r="A10" s="56"/>
      <c r="B10" s="1426"/>
      <c r="C10" s="1426"/>
      <c r="D10" s="1426"/>
      <c r="E10" s="1426"/>
      <c r="F10" s="1426"/>
      <c r="G10" s="1426"/>
      <c r="H10" s="1426"/>
      <c r="I10" s="1426"/>
      <c r="J10" s="1426"/>
      <c r="K10" s="1426"/>
      <c r="L10" s="1426"/>
      <c r="M10" s="1426"/>
      <c r="N10" s="1426"/>
      <c r="O10" s="1426"/>
      <c r="P10" s="1426"/>
      <c r="Q10" s="1426"/>
      <c r="R10" s="1426"/>
      <c r="S10" s="1426"/>
      <c r="T10" s="1426"/>
      <c r="U10" s="1426"/>
      <c r="V10" s="1426"/>
      <c r="W10" s="1426"/>
      <c r="X10" s="1426"/>
      <c r="Y10" s="1426"/>
      <c r="Z10" s="1426"/>
      <c r="AA10" s="1426"/>
      <c r="AB10" s="1426"/>
      <c r="AC10" s="1426"/>
      <c r="AD10" s="1426"/>
      <c r="AE10" s="1426"/>
      <c r="AF10" s="1426"/>
      <c r="AG10" s="1426"/>
      <c r="AH10" s="1426"/>
      <c r="AI10" s="1426"/>
      <c r="AJ10" s="1426"/>
      <c r="AK10" s="1426"/>
      <c r="AL10" s="1426"/>
      <c r="AM10" s="1426"/>
      <c r="AN10" s="1426"/>
      <c r="AO10" s="1426"/>
      <c r="AP10" s="1426"/>
      <c r="AQ10" s="1426"/>
      <c r="AR10" s="1426"/>
      <c r="AS10" s="1426"/>
      <c r="AT10" s="1426"/>
      <c r="AU10" s="1426"/>
      <c r="AV10" s="1426"/>
      <c r="AW10" s="1426"/>
      <c r="AX10" s="1426"/>
      <c r="AY10" s="1426"/>
      <c r="AZ10" s="1426"/>
      <c r="BA10" s="1426"/>
      <c r="BB10" s="1426"/>
      <c r="BC10" s="1426"/>
      <c r="BD10" s="1426"/>
      <c r="BE10" s="1426"/>
      <c r="BF10" s="1426"/>
      <c r="BG10" s="1426"/>
      <c r="BH10" s="1426"/>
      <c r="BI10" s="1426"/>
      <c r="BJ10" s="1426"/>
      <c r="BK10" s="1426"/>
      <c r="BL10" s="1426"/>
      <c r="BM10" s="1426"/>
    </row>
    <row r="11" spans="1:69" x14ac:dyDescent="0.3">
      <c r="A11" s="56"/>
      <c r="B11" s="1426"/>
      <c r="C11" s="1426"/>
      <c r="D11" s="1426"/>
      <c r="E11" s="1426"/>
      <c r="F11" s="1426"/>
      <c r="G11" s="1426"/>
      <c r="H11" s="1426"/>
      <c r="I11" s="1426"/>
      <c r="J11" s="1426"/>
      <c r="K11" s="1426"/>
      <c r="L11" s="1426"/>
      <c r="M11" s="1426"/>
      <c r="N11" s="1426"/>
      <c r="O11" s="1426"/>
      <c r="P11" s="1426"/>
      <c r="Q11" s="1426"/>
      <c r="R11" s="1426"/>
      <c r="S11" s="1426"/>
      <c r="T11" s="1426"/>
      <c r="U11" s="1426"/>
      <c r="V11" s="1426"/>
      <c r="W11" s="1426"/>
      <c r="X11" s="1426"/>
      <c r="Y11" s="1426"/>
      <c r="Z11" s="1426"/>
      <c r="AA11" s="1426"/>
      <c r="AB11" s="1426"/>
      <c r="AC11" s="1426"/>
      <c r="AD11" s="1426"/>
      <c r="AE11" s="1426"/>
      <c r="AF11" s="1426"/>
      <c r="AG11" s="1426"/>
      <c r="AH11" s="1426"/>
      <c r="AI11" s="1426"/>
      <c r="AJ11" s="1426"/>
      <c r="AK11" s="1426"/>
      <c r="AL11" s="1426"/>
      <c r="AM11" s="1426"/>
      <c r="AN11" s="1426"/>
      <c r="AO11" s="1426"/>
      <c r="AP11" s="1426"/>
      <c r="AQ11" s="1426"/>
      <c r="AR11" s="1426"/>
      <c r="AS11" s="1426"/>
      <c r="AT11" s="1426"/>
      <c r="AU11" s="1426"/>
      <c r="AV11" s="1426"/>
      <c r="AW11" s="1426"/>
      <c r="AX11" s="1426"/>
      <c r="AY11" s="1426"/>
      <c r="AZ11" s="1426"/>
      <c r="BA11" s="1426"/>
      <c r="BB11" s="1426"/>
      <c r="BC11" s="1426"/>
      <c r="BD11" s="1426"/>
      <c r="BE11" s="1426"/>
      <c r="BF11" s="1426"/>
      <c r="BG11" s="1426"/>
      <c r="BH11" s="1426"/>
      <c r="BI11" s="1426"/>
      <c r="BJ11" s="1426"/>
      <c r="BK11" s="1426"/>
      <c r="BL11" s="1426"/>
      <c r="BM11" s="1426"/>
    </row>
    <row r="12" spans="1:69" x14ac:dyDescent="0.3">
      <c r="A12" s="56"/>
      <c r="B12" s="1426"/>
      <c r="C12" s="1426"/>
      <c r="D12" s="1426"/>
      <c r="E12" s="1426"/>
      <c r="F12" s="1426"/>
      <c r="G12" s="1426"/>
      <c r="H12" s="1426"/>
      <c r="I12" s="1426"/>
      <c r="J12" s="1426"/>
      <c r="K12" s="1426"/>
      <c r="L12" s="1426"/>
      <c r="M12" s="1426"/>
      <c r="N12" s="1426"/>
      <c r="O12" s="1426"/>
      <c r="P12" s="1426"/>
      <c r="Q12" s="1426"/>
      <c r="R12" s="1426"/>
      <c r="S12" s="1426"/>
      <c r="T12" s="1426"/>
      <c r="U12" s="1426"/>
      <c r="V12" s="1426"/>
      <c r="W12" s="1426"/>
      <c r="X12" s="1426"/>
      <c r="Y12" s="1426"/>
      <c r="Z12" s="1426"/>
      <c r="AA12" s="1426"/>
      <c r="AB12" s="1426"/>
      <c r="AC12" s="1426"/>
      <c r="AD12" s="1426"/>
      <c r="AE12" s="1426"/>
      <c r="AF12" s="1426"/>
      <c r="AG12" s="1426"/>
      <c r="AH12" s="1426"/>
      <c r="AI12" s="1426"/>
      <c r="AJ12" s="1426"/>
      <c r="AK12" s="1426"/>
      <c r="AL12" s="1426"/>
      <c r="AM12" s="1426"/>
      <c r="AN12" s="1426"/>
      <c r="AO12" s="1426"/>
      <c r="AP12" s="1426"/>
      <c r="AQ12" s="1426"/>
      <c r="AR12" s="1426"/>
      <c r="AS12" s="1426"/>
      <c r="AT12" s="1426"/>
      <c r="AU12" s="1426"/>
      <c r="AV12" s="1426"/>
      <c r="AW12" s="1426"/>
      <c r="AX12" s="1426"/>
      <c r="AY12" s="1426"/>
      <c r="AZ12" s="1426"/>
      <c r="BA12" s="1426"/>
      <c r="BB12" s="1426"/>
      <c r="BC12" s="1426"/>
      <c r="BD12" s="1426"/>
      <c r="BE12" s="1426"/>
      <c r="BF12" s="1426"/>
      <c r="BG12" s="1426"/>
      <c r="BH12" s="1426"/>
      <c r="BI12" s="1426"/>
      <c r="BJ12" s="1426"/>
      <c r="BK12" s="1426"/>
      <c r="BL12" s="1426"/>
      <c r="BM12" s="1426"/>
    </row>
    <row r="13" spans="1:69" x14ac:dyDescent="0.3">
      <c r="A13" s="56"/>
      <c r="B13" s="1426"/>
      <c r="C13" s="1426"/>
      <c r="D13" s="1426"/>
      <c r="E13" s="1426"/>
      <c r="F13" s="1426"/>
      <c r="G13" s="1426"/>
      <c r="H13" s="1426"/>
      <c r="I13" s="1426"/>
      <c r="J13" s="1426"/>
      <c r="K13" s="1426"/>
      <c r="L13" s="1426"/>
      <c r="M13" s="1426"/>
      <c r="N13" s="1426"/>
      <c r="O13" s="1426"/>
      <c r="P13" s="1426"/>
      <c r="Q13" s="1426"/>
      <c r="R13" s="1426"/>
      <c r="S13" s="1426"/>
      <c r="T13" s="1426"/>
      <c r="U13" s="1426"/>
      <c r="V13" s="1426"/>
      <c r="W13" s="1426"/>
      <c r="X13" s="1426"/>
      <c r="Y13" s="1426"/>
      <c r="Z13" s="1426"/>
      <c r="AA13" s="1426"/>
      <c r="AB13" s="1426"/>
      <c r="AC13" s="1426"/>
      <c r="AD13" s="1426"/>
      <c r="AE13" s="1426"/>
      <c r="AF13" s="1426"/>
      <c r="AG13" s="1426"/>
      <c r="AH13" s="1426"/>
      <c r="AI13" s="1426"/>
      <c r="AJ13" s="1426"/>
      <c r="AK13" s="1426"/>
      <c r="AL13" s="1426"/>
      <c r="AM13" s="1426"/>
      <c r="AN13" s="1426"/>
      <c r="AO13" s="1426"/>
      <c r="AP13" s="1426"/>
      <c r="AQ13" s="1426"/>
      <c r="AR13" s="1426"/>
      <c r="AS13" s="1426"/>
      <c r="AT13" s="1426"/>
      <c r="AU13" s="1426"/>
      <c r="AV13" s="1426"/>
      <c r="AW13" s="1426"/>
      <c r="AX13" s="1426"/>
      <c r="AY13" s="1426"/>
      <c r="AZ13" s="1426"/>
      <c r="BA13" s="1426"/>
      <c r="BB13" s="1426"/>
      <c r="BC13" s="1426"/>
      <c r="BD13" s="1426"/>
      <c r="BE13" s="1426"/>
      <c r="BF13" s="1426"/>
      <c r="BG13" s="1426"/>
      <c r="BH13" s="1426"/>
      <c r="BI13" s="1426"/>
      <c r="BJ13" s="1426"/>
      <c r="BK13" s="1426"/>
      <c r="BL13" s="1426"/>
      <c r="BM13" s="1426"/>
    </row>
    <row r="14" spans="1:69" x14ac:dyDescent="0.3">
      <c r="A14" s="56"/>
      <c r="B14" s="1426"/>
      <c r="C14" s="1426"/>
      <c r="D14" s="1426"/>
      <c r="E14" s="1426"/>
      <c r="F14" s="1426"/>
      <c r="G14" s="1426"/>
      <c r="H14" s="1426"/>
      <c r="I14" s="1426"/>
      <c r="J14" s="1426"/>
      <c r="K14" s="1426"/>
      <c r="L14" s="1426"/>
      <c r="M14" s="1426"/>
      <c r="N14" s="1426"/>
      <c r="O14" s="1426"/>
      <c r="P14" s="1426"/>
      <c r="Q14" s="1426"/>
      <c r="R14" s="1426"/>
      <c r="S14" s="1426"/>
      <c r="T14" s="1426"/>
      <c r="U14" s="1426"/>
      <c r="V14" s="1426"/>
      <c r="W14" s="1426"/>
      <c r="X14" s="1426"/>
      <c r="Y14" s="1426"/>
      <c r="Z14" s="1426"/>
      <c r="AA14" s="1426"/>
      <c r="AB14" s="1426"/>
      <c r="AC14" s="1426"/>
      <c r="AD14" s="1426"/>
      <c r="AE14" s="1426"/>
      <c r="AF14" s="1426"/>
      <c r="AG14" s="1426"/>
      <c r="AH14" s="1426"/>
      <c r="AI14" s="1426"/>
      <c r="AJ14" s="1426"/>
      <c r="AK14" s="1426"/>
      <c r="AL14" s="1426"/>
      <c r="AM14" s="1426"/>
      <c r="AN14" s="1426"/>
      <c r="AO14" s="1426"/>
      <c r="AP14" s="1426"/>
      <c r="AQ14" s="1426"/>
      <c r="AR14" s="1426"/>
      <c r="AS14" s="1426"/>
      <c r="AT14" s="1426"/>
      <c r="AU14" s="1426"/>
      <c r="AV14" s="1426"/>
      <c r="AW14" s="1426"/>
      <c r="AX14" s="1426"/>
      <c r="AY14" s="1426"/>
      <c r="AZ14" s="1426"/>
      <c r="BA14" s="1426"/>
      <c r="BB14" s="1426"/>
      <c r="BC14" s="1426"/>
      <c r="BD14" s="1426"/>
      <c r="BE14" s="1426"/>
      <c r="BF14" s="1426"/>
      <c r="BG14" s="1426"/>
      <c r="BH14" s="1426"/>
      <c r="BI14" s="1426"/>
      <c r="BJ14" s="1426"/>
      <c r="BK14" s="1426"/>
      <c r="BL14" s="1426"/>
      <c r="BM14" s="1426"/>
    </row>
    <row r="15" spans="1:69" x14ac:dyDescent="0.3">
      <c r="A15" s="56"/>
      <c r="B15" s="1426"/>
      <c r="C15" s="1426"/>
      <c r="D15" s="1426"/>
      <c r="E15" s="1426"/>
      <c r="F15" s="1426"/>
      <c r="G15" s="1426"/>
      <c r="H15" s="1426"/>
      <c r="I15" s="1426"/>
      <c r="J15" s="1426"/>
      <c r="K15" s="1426"/>
      <c r="L15" s="1426"/>
      <c r="M15" s="1426"/>
      <c r="N15" s="1426"/>
      <c r="O15" s="1426"/>
      <c r="P15" s="1426"/>
      <c r="Q15" s="1426"/>
      <c r="R15" s="1426"/>
      <c r="S15" s="1426"/>
      <c r="T15" s="1426"/>
      <c r="U15" s="1426"/>
      <c r="V15" s="1426"/>
      <c r="W15" s="1426"/>
      <c r="X15" s="1426"/>
      <c r="Y15" s="1426"/>
      <c r="Z15" s="1426"/>
      <c r="AA15" s="1426"/>
      <c r="AB15" s="1426"/>
      <c r="AC15" s="1426"/>
      <c r="AD15" s="1426"/>
      <c r="AE15" s="1426"/>
      <c r="AF15" s="1426"/>
      <c r="AG15" s="1426"/>
      <c r="AH15" s="1426"/>
      <c r="AI15" s="1426"/>
      <c r="AJ15" s="1426"/>
      <c r="AK15" s="1426"/>
      <c r="AL15" s="1426"/>
      <c r="AM15" s="1426"/>
      <c r="AN15" s="1426"/>
      <c r="AO15" s="1426"/>
      <c r="AP15" s="1426"/>
      <c r="AQ15" s="1426"/>
      <c r="AR15" s="1426"/>
      <c r="AS15" s="1426"/>
      <c r="AT15" s="1426"/>
      <c r="AU15" s="1426"/>
      <c r="AV15" s="1426"/>
      <c r="AW15" s="1426"/>
      <c r="AX15" s="1426"/>
      <c r="AY15" s="1426"/>
      <c r="AZ15" s="1426"/>
      <c r="BA15" s="1426"/>
      <c r="BB15" s="1426"/>
      <c r="BC15" s="1426"/>
      <c r="BD15" s="1426"/>
      <c r="BE15" s="1426"/>
      <c r="BF15" s="1426"/>
      <c r="BG15" s="1426"/>
      <c r="BH15" s="1426"/>
      <c r="BI15" s="1426"/>
      <c r="BJ15" s="1426"/>
      <c r="BK15" s="1426"/>
      <c r="BL15" s="1426"/>
      <c r="BM15" s="1426"/>
    </row>
    <row r="16" spans="1:69" x14ac:dyDescent="0.3">
      <c r="A16" s="56"/>
      <c r="B16" s="1426"/>
      <c r="C16" s="1426"/>
      <c r="D16" s="1426"/>
      <c r="E16" s="1426"/>
      <c r="F16" s="1426"/>
      <c r="G16" s="1426"/>
      <c r="H16" s="1426"/>
      <c r="I16" s="1426"/>
      <c r="J16" s="1426"/>
      <c r="K16" s="1426"/>
      <c r="L16" s="1426"/>
      <c r="M16" s="1426"/>
      <c r="N16" s="1426"/>
      <c r="O16" s="1426"/>
      <c r="P16" s="1426"/>
      <c r="Q16" s="1426"/>
      <c r="R16" s="1426"/>
      <c r="S16" s="1426"/>
      <c r="T16" s="1426"/>
      <c r="U16" s="1426"/>
      <c r="V16" s="1426"/>
      <c r="W16" s="1426"/>
      <c r="X16" s="1426"/>
      <c r="Y16" s="1426"/>
      <c r="Z16" s="1426"/>
      <c r="AA16" s="1426"/>
      <c r="AB16" s="1426"/>
      <c r="AC16" s="1426"/>
      <c r="AD16" s="1426"/>
      <c r="AE16" s="1426"/>
      <c r="AF16" s="1426"/>
      <c r="AG16" s="1426"/>
      <c r="AH16" s="1426"/>
      <c r="AI16" s="1426"/>
      <c r="AJ16" s="1426"/>
      <c r="AK16" s="1426"/>
      <c r="AL16" s="1426"/>
      <c r="AM16" s="1426"/>
      <c r="AN16" s="1426"/>
      <c r="AO16" s="1426"/>
      <c r="AP16" s="1426"/>
      <c r="AQ16" s="1426"/>
      <c r="AR16" s="1426"/>
      <c r="AS16" s="1426"/>
      <c r="AT16" s="1426"/>
      <c r="AU16" s="1426"/>
      <c r="AV16" s="1426"/>
      <c r="AW16" s="1426"/>
      <c r="AX16" s="1426"/>
      <c r="AY16" s="1426"/>
      <c r="AZ16" s="1426"/>
      <c r="BA16" s="1426"/>
      <c r="BB16" s="1426"/>
      <c r="BC16" s="1426"/>
      <c r="BD16" s="1426"/>
      <c r="BE16" s="1426"/>
      <c r="BF16" s="1426"/>
      <c r="BG16" s="1426"/>
      <c r="BH16" s="1426"/>
      <c r="BI16" s="1426"/>
      <c r="BJ16" s="1426"/>
      <c r="BK16" s="1426"/>
      <c r="BL16" s="1426"/>
      <c r="BM16" s="1426"/>
    </row>
    <row r="17" spans="1:65" x14ac:dyDescent="0.3">
      <c r="A17" s="56"/>
      <c r="B17" s="1426"/>
      <c r="C17" s="1426"/>
      <c r="D17" s="1426"/>
      <c r="E17" s="1426"/>
      <c r="F17" s="1426"/>
      <c r="G17" s="1426"/>
      <c r="H17" s="1426"/>
      <c r="I17" s="1426"/>
      <c r="J17" s="1426"/>
      <c r="K17" s="1426"/>
      <c r="L17" s="1426"/>
      <c r="M17" s="1426"/>
      <c r="N17" s="1426"/>
      <c r="O17" s="1426"/>
      <c r="P17" s="1426"/>
      <c r="Q17" s="1426"/>
      <c r="R17" s="1426"/>
      <c r="S17" s="1426"/>
      <c r="T17" s="1426"/>
      <c r="U17" s="1426"/>
      <c r="V17" s="1426"/>
      <c r="W17" s="1426"/>
      <c r="X17" s="1426"/>
      <c r="Y17" s="1426"/>
      <c r="Z17" s="1426"/>
      <c r="AA17" s="1426"/>
      <c r="AB17" s="1426"/>
      <c r="AC17" s="1426"/>
      <c r="AD17" s="1426"/>
      <c r="AE17" s="1426"/>
      <c r="AF17" s="1426"/>
      <c r="AG17" s="1426"/>
      <c r="AH17" s="1426"/>
      <c r="AI17" s="1426"/>
      <c r="AJ17" s="1426"/>
      <c r="AK17" s="1426"/>
      <c r="AL17" s="1426"/>
      <c r="AM17" s="1426"/>
      <c r="AN17" s="1426"/>
      <c r="AO17" s="1426"/>
      <c r="AP17" s="1426"/>
      <c r="AQ17" s="1426"/>
      <c r="AR17" s="1426"/>
      <c r="AS17" s="1426"/>
      <c r="AT17" s="1426"/>
      <c r="AU17" s="1426"/>
      <c r="AV17" s="1426"/>
      <c r="AW17" s="1426"/>
      <c r="AX17" s="1426"/>
      <c r="AY17" s="1426"/>
      <c r="AZ17" s="1426"/>
      <c r="BA17" s="1426"/>
      <c r="BB17" s="1426"/>
      <c r="BC17" s="1426"/>
      <c r="BD17" s="1426"/>
      <c r="BE17" s="1426"/>
      <c r="BF17" s="1426"/>
      <c r="BG17" s="1426"/>
      <c r="BH17" s="1426"/>
      <c r="BI17" s="1426"/>
      <c r="BJ17" s="1426"/>
      <c r="BK17" s="1426"/>
      <c r="BL17" s="1426"/>
      <c r="BM17" s="1426"/>
    </row>
    <row r="18" spans="1:65" ht="15.6" x14ac:dyDescent="0.3">
      <c r="A18" s="56"/>
      <c r="B18" s="1426"/>
      <c r="C18" s="1426"/>
      <c r="D18" s="1426"/>
      <c r="E18" s="1426"/>
      <c r="F18" s="1426"/>
      <c r="G18" s="1426"/>
      <c r="H18" s="1426"/>
      <c r="I18" s="1426"/>
      <c r="J18" s="1426"/>
      <c r="K18" s="1426"/>
      <c r="L18" s="1426"/>
      <c r="M18" s="1429"/>
      <c r="N18" s="1426"/>
      <c r="O18" s="1426"/>
      <c r="P18" s="1426"/>
      <c r="Q18" s="1426"/>
      <c r="R18" s="1426"/>
      <c r="S18" s="1426"/>
      <c r="T18" s="1426"/>
      <c r="U18" s="1426"/>
      <c r="V18" s="1426"/>
      <c r="W18" s="1426"/>
      <c r="X18" s="1426"/>
      <c r="Y18" s="1426"/>
      <c r="Z18" s="1426"/>
      <c r="AA18" s="1426"/>
      <c r="AB18" s="1426"/>
      <c r="AC18" s="1426"/>
      <c r="AD18" s="1426"/>
      <c r="AE18" s="1426"/>
      <c r="AF18" s="1426"/>
      <c r="AG18" s="1426"/>
      <c r="AH18" s="1426"/>
      <c r="AI18" s="1426"/>
      <c r="AJ18" s="1426"/>
      <c r="AK18" s="1426"/>
      <c r="AL18" s="1426"/>
      <c r="AM18" s="1426"/>
      <c r="AN18" s="1426"/>
      <c r="AO18" s="1426"/>
      <c r="AP18" s="1426"/>
      <c r="AQ18" s="1426"/>
      <c r="AR18" s="1426"/>
      <c r="AS18" s="1426"/>
      <c r="AT18" s="1426"/>
      <c r="AU18" s="1426"/>
      <c r="AV18" s="1426"/>
      <c r="AW18" s="1426"/>
      <c r="AX18" s="1426"/>
      <c r="AY18" s="1426"/>
      <c r="AZ18" s="1426"/>
      <c r="BA18" s="1426"/>
      <c r="BB18" s="1426"/>
      <c r="BC18" s="1426"/>
      <c r="BD18" s="1426"/>
      <c r="BE18" s="1426"/>
      <c r="BF18" s="1426"/>
      <c r="BG18" s="1426"/>
      <c r="BH18" s="1426"/>
      <c r="BI18" s="1426"/>
      <c r="BJ18" s="1426"/>
      <c r="BK18" s="1426"/>
      <c r="BL18" s="1426"/>
      <c r="BM18" s="1426"/>
    </row>
    <row r="19" spans="1:65" x14ac:dyDescent="0.3">
      <c r="A19" s="56"/>
      <c r="B19" s="1426"/>
      <c r="C19" s="1426"/>
      <c r="D19" s="1426"/>
      <c r="E19" s="1426"/>
      <c r="F19" s="1426"/>
      <c r="G19" s="1426"/>
      <c r="H19" s="1426"/>
      <c r="I19" s="1426"/>
      <c r="J19" s="1426"/>
      <c r="K19" s="1426"/>
      <c r="L19" s="1426"/>
      <c r="M19" s="1426"/>
      <c r="N19" s="1426"/>
      <c r="O19" s="1426"/>
      <c r="P19" s="1426"/>
      <c r="Q19" s="1426"/>
      <c r="R19" s="1426"/>
      <c r="S19" s="1426"/>
      <c r="T19" s="1426"/>
      <c r="U19" s="1426"/>
      <c r="V19" s="1426"/>
      <c r="W19" s="1426"/>
      <c r="X19" s="1426"/>
      <c r="Y19" s="1426"/>
      <c r="Z19" s="1426"/>
      <c r="AA19" s="1426"/>
      <c r="AB19" s="1426"/>
      <c r="AC19" s="1426"/>
      <c r="AD19" s="1426"/>
      <c r="AE19" s="1426"/>
      <c r="AF19" s="1426"/>
      <c r="AG19" s="1426"/>
      <c r="AH19" s="1426"/>
      <c r="AI19" s="1426"/>
      <c r="AJ19" s="1426"/>
      <c r="AK19" s="1426"/>
      <c r="AL19" s="1426"/>
      <c r="AM19" s="1426"/>
      <c r="AN19" s="1426"/>
      <c r="AO19" s="1426"/>
      <c r="AP19" s="1426"/>
      <c r="AQ19" s="1426"/>
      <c r="AR19" s="1426"/>
      <c r="AS19" s="1426"/>
      <c r="AT19" s="1426"/>
      <c r="AU19" s="1426"/>
      <c r="AV19" s="1426"/>
      <c r="AW19" s="1426"/>
      <c r="AX19" s="1426"/>
      <c r="AY19" s="1426"/>
      <c r="AZ19" s="1426"/>
      <c r="BA19" s="1426"/>
      <c r="BB19" s="1426"/>
      <c r="BC19" s="1426"/>
      <c r="BD19" s="1426"/>
      <c r="BE19" s="1426"/>
      <c r="BF19" s="1426"/>
      <c r="BG19" s="1426"/>
      <c r="BH19" s="1426"/>
      <c r="BI19" s="1426"/>
      <c r="BJ19" s="1426"/>
      <c r="BK19" s="1426"/>
      <c r="BL19" s="1426"/>
      <c r="BM19" s="1426"/>
    </row>
    <row r="20" spans="1:65" x14ac:dyDescent="0.3">
      <c r="A20" s="56"/>
      <c r="B20" s="1426"/>
      <c r="C20" s="1426"/>
      <c r="D20" s="1426"/>
      <c r="E20" s="1426"/>
      <c r="F20" s="1426"/>
      <c r="G20" s="1426"/>
      <c r="H20" s="1426"/>
      <c r="I20" s="1426"/>
      <c r="J20" s="1426"/>
      <c r="K20" s="1426"/>
      <c r="L20" s="1426"/>
      <c r="M20" s="1426"/>
      <c r="N20" s="1426"/>
      <c r="O20" s="1426"/>
      <c r="P20" s="1426"/>
      <c r="Q20" s="1426"/>
      <c r="R20" s="1426"/>
      <c r="S20" s="1426"/>
      <c r="T20" s="1426"/>
      <c r="U20" s="1426"/>
      <c r="V20" s="1426"/>
      <c r="W20" s="1426"/>
      <c r="X20" s="1426"/>
      <c r="Y20" s="1426"/>
      <c r="Z20" s="1426"/>
      <c r="AA20" s="1426"/>
      <c r="AB20" s="1426"/>
      <c r="AC20" s="1426"/>
      <c r="AD20" s="1426"/>
      <c r="AE20" s="1426"/>
      <c r="AF20" s="1426"/>
      <c r="AG20" s="1426"/>
      <c r="AH20" s="1426"/>
      <c r="AI20" s="1426"/>
      <c r="AJ20" s="1426"/>
      <c r="AK20" s="1426"/>
      <c r="AL20" s="1426"/>
      <c r="AM20" s="1426"/>
      <c r="AN20" s="1426"/>
      <c r="AO20" s="1426"/>
      <c r="AP20" s="1426"/>
      <c r="AQ20" s="1426"/>
      <c r="AR20" s="1426"/>
      <c r="AS20" s="1426"/>
      <c r="AT20" s="1426"/>
      <c r="AU20" s="1426"/>
      <c r="AV20" s="1426"/>
      <c r="AW20" s="1426"/>
      <c r="AX20" s="1426"/>
      <c r="AY20" s="1426"/>
      <c r="AZ20" s="1426"/>
      <c r="BA20" s="1426"/>
      <c r="BB20" s="1426"/>
      <c r="BC20" s="1426"/>
      <c r="BD20" s="1426"/>
      <c r="BE20" s="1426"/>
      <c r="BF20" s="1426"/>
      <c r="BG20" s="1426"/>
      <c r="BH20" s="1426"/>
      <c r="BI20" s="1426"/>
      <c r="BJ20" s="1426"/>
      <c r="BK20" s="1426"/>
      <c r="BL20" s="1426"/>
      <c r="BM20" s="1426"/>
    </row>
    <row r="21" spans="1:65" x14ac:dyDescent="0.3">
      <c r="A21" s="56"/>
      <c r="B21" s="1426"/>
      <c r="C21" s="1426"/>
      <c r="D21" s="1426"/>
      <c r="E21" s="1426"/>
      <c r="F21" s="1426"/>
      <c r="G21" s="1426"/>
      <c r="H21" s="1426"/>
      <c r="I21" s="1426"/>
      <c r="J21" s="1426"/>
      <c r="K21" s="1426"/>
      <c r="L21" s="1426"/>
      <c r="M21" s="1426"/>
      <c r="N21" s="1426"/>
      <c r="O21" s="1426"/>
      <c r="P21" s="1426"/>
      <c r="Q21" s="1426"/>
      <c r="R21" s="1426"/>
      <c r="S21" s="1426"/>
      <c r="T21" s="1426"/>
      <c r="U21" s="1426"/>
      <c r="V21" s="1426"/>
      <c r="W21" s="1426"/>
      <c r="X21" s="1426"/>
      <c r="Y21" s="1426"/>
      <c r="Z21" s="1426"/>
      <c r="AA21" s="1426"/>
      <c r="AB21" s="1426"/>
      <c r="AC21" s="1426"/>
      <c r="AD21" s="1426"/>
      <c r="AE21" s="1426"/>
      <c r="AF21" s="1426"/>
      <c r="AG21" s="1426"/>
      <c r="AH21" s="1426"/>
      <c r="AI21" s="1426"/>
      <c r="AJ21" s="1426"/>
      <c r="AK21" s="1426"/>
      <c r="AL21" s="1426"/>
      <c r="AM21" s="1426"/>
      <c r="AN21" s="1426"/>
      <c r="AO21" s="1426"/>
      <c r="AP21" s="1426"/>
      <c r="AQ21" s="1426"/>
      <c r="AR21" s="1426"/>
      <c r="AS21" s="1426"/>
      <c r="AT21" s="1426"/>
      <c r="AU21" s="1426"/>
      <c r="AV21" s="1426"/>
      <c r="AW21" s="1426"/>
      <c r="AX21" s="1426"/>
      <c r="AY21" s="1426"/>
      <c r="AZ21" s="1426"/>
      <c r="BA21" s="1426"/>
      <c r="BB21" s="1426"/>
      <c r="BC21" s="1426"/>
      <c r="BD21" s="1426"/>
      <c r="BE21" s="1426"/>
      <c r="BF21" s="1426"/>
      <c r="BG21" s="1426"/>
      <c r="BH21" s="1426"/>
      <c r="BI21" s="1426"/>
      <c r="BJ21" s="1426"/>
      <c r="BK21" s="1426"/>
      <c r="BL21" s="1426"/>
      <c r="BM21" s="1426"/>
    </row>
    <row r="22" spans="1:65" x14ac:dyDescent="0.3">
      <c r="A22" s="56"/>
      <c r="B22" s="1426"/>
      <c r="C22" s="1426"/>
      <c r="D22" s="1426"/>
      <c r="E22" s="1426"/>
      <c r="F22" s="1426"/>
      <c r="G22" s="1426"/>
      <c r="H22" s="1426"/>
      <c r="I22" s="1426"/>
      <c r="J22" s="1426"/>
      <c r="K22" s="1426"/>
      <c r="L22" s="1426"/>
      <c r="M22" s="1426"/>
      <c r="N22" s="1426"/>
      <c r="O22" s="1426"/>
      <c r="P22" s="1426"/>
      <c r="Q22" s="1426"/>
      <c r="R22" s="1426"/>
      <c r="S22" s="1426"/>
      <c r="T22" s="1426"/>
      <c r="U22" s="1426"/>
      <c r="V22" s="1426"/>
      <c r="W22" s="1426"/>
      <c r="X22" s="1426"/>
      <c r="Y22" s="1426"/>
      <c r="Z22" s="1426"/>
      <c r="AA22" s="1426"/>
      <c r="AB22" s="1426"/>
      <c r="AC22" s="1426"/>
      <c r="AD22" s="1426"/>
      <c r="AE22" s="1426"/>
      <c r="AF22" s="1426"/>
      <c r="AG22" s="1426"/>
      <c r="AH22" s="1426"/>
      <c r="AI22" s="1426"/>
      <c r="AJ22" s="1426"/>
      <c r="AK22" s="1426"/>
      <c r="AL22" s="1426"/>
      <c r="AM22" s="1426"/>
      <c r="AN22" s="1426"/>
      <c r="AO22" s="1426"/>
      <c r="AP22" s="1426"/>
      <c r="AQ22" s="1426"/>
      <c r="AR22" s="1426"/>
      <c r="AS22" s="1426"/>
      <c r="AT22" s="1426"/>
      <c r="AU22" s="1426"/>
      <c r="AV22" s="1426"/>
      <c r="AW22" s="1426"/>
      <c r="AX22" s="1426"/>
      <c r="AY22" s="1426"/>
      <c r="AZ22" s="1426"/>
      <c r="BA22" s="1426"/>
      <c r="BB22" s="1426"/>
      <c r="BC22" s="1426"/>
      <c r="BD22" s="1426"/>
      <c r="BE22" s="1426"/>
      <c r="BF22" s="1426"/>
      <c r="BG22" s="1426"/>
      <c r="BH22" s="1426"/>
      <c r="BI22" s="1426"/>
      <c r="BJ22" s="1426"/>
      <c r="BK22" s="1426"/>
      <c r="BL22" s="1426"/>
      <c r="BM22" s="1426"/>
    </row>
    <row r="23" spans="1:65" x14ac:dyDescent="0.3">
      <c r="A23" s="56"/>
      <c r="B23" s="1426"/>
      <c r="C23" s="1426"/>
      <c r="D23" s="1426"/>
      <c r="E23" s="1426"/>
      <c r="F23" s="1426"/>
      <c r="G23" s="1426"/>
      <c r="H23" s="1426"/>
      <c r="I23" s="1426"/>
      <c r="J23" s="1426"/>
      <c r="K23" s="1426"/>
      <c r="L23" s="1426"/>
      <c r="M23" s="1426"/>
      <c r="N23" s="1426"/>
      <c r="O23" s="1426"/>
      <c r="P23" s="1426"/>
      <c r="Q23" s="1426"/>
      <c r="R23" s="1426"/>
      <c r="S23" s="1426"/>
      <c r="T23" s="1426"/>
      <c r="U23" s="1426"/>
      <c r="V23" s="1426"/>
      <c r="W23" s="1426"/>
      <c r="X23" s="1426"/>
      <c r="Y23" s="1426"/>
      <c r="Z23" s="1426"/>
      <c r="AA23" s="1426"/>
      <c r="AB23" s="1426"/>
      <c r="AC23" s="1426"/>
      <c r="AD23" s="1426"/>
      <c r="AE23" s="1426"/>
      <c r="AF23" s="1426"/>
      <c r="AG23" s="1426"/>
      <c r="AH23" s="1426"/>
      <c r="AI23" s="1426"/>
      <c r="AJ23" s="1426"/>
      <c r="AK23" s="1426"/>
      <c r="AL23" s="1426"/>
      <c r="AM23" s="1426"/>
      <c r="AN23" s="1426"/>
      <c r="AO23" s="1426"/>
      <c r="AP23" s="1426"/>
      <c r="AQ23" s="1426"/>
      <c r="AR23" s="1426"/>
      <c r="AS23" s="1426"/>
      <c r="AT23" s="1426"/>
      <c r="AU23" s="1426"/>
      <c r="AV23" s="1426"/>
      <c r="AW23" s="1426"/>
      <c r="AX23" s="1426"/>
      <c r="AY23" s="1426"/>
      <c r="AZ23" s="1426"/>
      <c r="BA23" s="1426"/>
      <c r="BB23" s="1426"/>
      <c r="BC23" s="1426"/>
      <c r="BD23" s="1426"/>
      <c r="BE23" s="1426"/>
      <c r="BF23" s="1426"/>
      <c r="BG23" s="1426"/>
      <c r="BH23" s="1426"/>
      <c r="BI23" s="1426"/>
      <c r="BJ23" s="1426"/>
      <c r="BK23" s="1426"/>
      <c r="BL23" s="1426"/>
      <c r="BM23" s="1426"/>
    </row>
    <row r="24" spans="1:65" x14ac:dyDescent="0.3">
      <c r="A24" s="56"/>
      <c r="B24" s="1426"/>
      <c r="C24" s="1426"/>
      <c r="D24" s="1426"/>
      <c r="E24" s="1426"/>
      <c r="F24" s="1426"/>
      <c r="G24" s="1426"/>
      <c r="H24" s="1426"/>
      <c r="I24" s="1426"/>
      <c r="J24" s="1426"/>
      <c r="K24" s="1426"/>
      <c r="L24" s="1426"/>
      <c r="M24" s="1426"/>
      <c r="N24" s="1426"/>
      <c r="O24" s="1426"/>
      <c r="P24" s="1426"/>
      <c r="Q24" s="1426"/>
      <c r="R24" s="1426"/>
      <c r="S24" s="1426"/>
      <c r="T24" s="1426"/>
      <c r="U24" s="1426"/>
      <c r="V24" s="1426"/>
      <c r="W24" s="1426"/>
      <c r="X24" s="1426"/>
      <c r="Y24" s="1426"/>
      <c r="Z24" s="1426"/>
      <c r="AA24" s="1426"/>
      <c r="AB24" s="1426"/>
      <c r="AC24" s="1426"/>
      <c r="AD24" s="1426"/>
      <c r="AE24" s="1426"/>
      <c r="AF24" s="1426"/>
      <c r="AG24" s="1426"/>
      <c r="AH24" s="1426"/>
      <c r="AI24" s="1426"/>
      <c r="AJ24" s="1426"/>
      <c r="AK24" s="1426"/>
      <c r="AL24" s="1426"/>
      <c r="AM24" s="1426"/>
      <c r="AN24" s="1426"/>
      <c r="AO24" s="1426"/>
      <c r="AP24" s="1426"/>
      <c r="AQ24" s="1426"/>
      <c r="AR24" s="1426"/>
      <c r="AS24" s="1426"/>
      <c r="AT24" s="1426"/>
      <c r="AU24" s="1426"/>
      <c r="AV24" s="1426"/>
      <c r="AW24" s="1426"/>
      <c r="AX24" s="1426"/>
      <c r="AY24" s="1426"/>
      <c r="AZ24" s="1426"/>
      <c r="BA24" s="1426"/>
      <c r="BB24" s="1426"/>
      <c r="BC24" s="1426"/>
      <c r="BD24" s="1426"/>
      <c r="BE24" s="1426"/>
      <c r="BF24" s="1426"/>
      <c r="BG24" s="1426"/>
      <c r="BH24" s="1426"/>
      <c r="BI24" s="1426"/>
      <c r="BJ24" s="1426"/>
      <c r="BK24" s="1426"/>
      <c r="BL24" s="1426"/>
      <c r="BM24" s="1426"/>
    </row>
    <row r="25" spans="1:65" x14ac:dyDescent="0.3">
      <c r="A25" s="56"/>
      <c r="B25" s="1426"/>
      <c r="C25" s="1426"/>
      <c r="D25" s="1426"/>
      <c r="E25" s="1426"/>
      <c r="F25" s="1426"/>
      <c r="G25" s="1426"/>
      <c r="H25" s="1426"/>
      <c r="I25" s="1426"/>
      <c r="J25" s="1426"/>
      <c r="K25" s="1426"/>
      <c r="L25" s="1426"/>
      <c r="M25" s="1426"/>
      <c r="N25" s="1426"/>
      <c r="O25" s="1426"/>
      <c r="P25" s="1426"/>
      <c r="Q25" s="1426"/>
      <c r="R25" s="1426"/>
      <c r="S25" s="1426"/>
      <c r="T25" s="1426"/>
      <c r="U25" s="1426"/>
      <c r="V25" s="1426"/>
      <c r="W25" s="1426"/>
      <c r="X25" s="1426"/>
      <c r="Y25" s="1426"/>
      <c r="Z25" s="1426"/>
      <c r="AA25" s="1426"/>
      <c r="AB25" s="1426"/>
      <c r="AC25" s="1426"/>
      <c r="AD25" s="1426"/>
      <c r="AE25" s="1426"/>
      <c r="AF25" s="1426"/>
      <c r="AG25" s="1426"/>
      <c r="AH25" s="1426"/>
      <c r="AI25" s="1426"/>
      <c r="AJ25" s="1426"/>
      <c r="AK25" s="1426"/>
      <c r="AL25" s="1426"/>
      <c r="AM25" s="1426"/>
      <c r="AN25" s="1426"/>
      <c r="AO25" s="1426"/>
      <c r="AP25" s="1426"/>
      <c r="AQ25" s="1426"/>
      <c r="AR25" s="1426"/>
      <c r="AS25" s="1426"/>
      <c r="AT25" s="1426"/>
      <c r="AU25" s="1426"/>
      <c r="AV25" s="1426"/>
      <c r="AW25" s="1426"/>
      <c r="AX25" s="1426"/>
      <c r="AY25" s="1426"/>
      <c r="AZ25" s="1426"/>
      <c r="BA25" s="1426"/>
      <c r="BB25" s="1426"/>
      <c r="BC25" s="1426"/>
      <c r="BD25" s="1426"/>
      <c r="BE25" s="1426"/>
      <c r="BF25" s="1426"/>
      <c r="BG25" s="1426"/>
      <c r="BH25" s="1426"/>
      <c r="BI25" s="1426"/>
      <c r="BJ25" s="1426"/>
      <c r="BK25" s="1426"/>
      <c r="BL25" s="1426"/>
      <c r="BM25" s="1426"/>
    </row>
    <row r="26" spans="1:65" x14ac:dyDescent="0.3">
      <c r="A26" s="56"/>
      <c r="B26" s="1426"/>
      <c r="C26" s="1426"/>
      <c r="D26" s="1426"/>
      <c r="E26" s="1426"/>
      <c r="F26" s="1426"/>
      <c r="G26" s="1426"/>
      <c r="H26" s="1426"/>
      <c r="I26" s="1426"/>
      <c r="J26" s="1426"/>
      <c r="K26" s="1426"/>
      <c r="L26" s="1426"/>
      <c r="M26" s="1426"/>
      <c r="N26" s="1426"/>
      <c r="O26" s="1426"/>
      <c r="P26" s="1426"/>
      <c r="Q26" s="1426"/>
      <c r="R26" s="1426"/>
      <c r="S26" s="1426"/>
      <c r="T26" s="1426"/>
      <c r="U26" s="1426"/>
      <c r="V26" s="1426"/>
      <c r="W26" s="1426"/>
      <c r="X26" s="1426"/>
      <c r="Y26" s="1426"/>
      <c r="Z26" s="1426"/>
      <c r="AA26" s="1426"/>
      <c r="AB26" s="1426"/>
      <c r="AC26" s="1426"/>
      <c r="AD26" s="1426"/>
      <c r="AE26" s="1426"/>
      <c r="AF26" s="1426"/>
      <c r="AG26" s="1426"/>
      <c r="AH26" s="1426"/>
      <c r="AI26" s="1426"/>
      <c r="AJ26" s="1426"/>
      <c r="AK26" s="1426"/>
      <c r="AL26" s="1426"/>
      <c r="AM26" s="1426"/>
      <c r="AN26" s="1426"/>
      <c r="AO26" s="1426"/>
      <c r="AP26" s="1426"/>
      <c r="AQ26" s="1426"/>
      <c r="AR26" s="1426"/>
      <c r="AS26" s="1426"/>
      <c r="AT26" s="1426"/>
      <c r="AU26" s="1426"/>
      <c r="AV26" s="1426"/>
      <c r="AW26" s="1426"/>
      <c r="AX26" s="1426"/>
      <c r="AY26" s="1426"/>
      <c r="AZ26" s="1426"/>
      <c r="BA26" s="1426"/>
      <c r="BB26" s="1426"/>
      <c r="BC26" s="1426"/>
      <c r="BD26" s="1426"/>
      <c r="BE26" s="1426"/>
      <c r="BF26" s="1426"/>
      <c r="BG26" s="1426"/>
      <c r="BH26" s="1426"/>
      <c r="BI26" s="1426"/>
      <c r="BJ26" s="1426"/>
      <c r="BK26" s="1426"/>
      <c r="BL26" s="1426"/>
      <c r="BM26" s="1426"/>
    </row>
    <row r="27" spans="1:65" x14ac:dyDescent="0.3">
      <c r="A27" s="56"/>
      <c r="B27" s="1426"/>
      <c r="C27" s="1426"/>
      <c r="D27" s="1426"/>
      <c r="E27" s="1426"/>
      <c r="F27" s="1426"/>
      <c r="G27" s="1426"/>
      <c r="H27" s="1426"/>
      <c r="I27" s="1426"/>
      <c r="J27" s="1426"/>
      <c r="K27" s="1426"/>
      <c r="L27" s="1426"/>
      <c r="M27" s="1426"/>
      <c r="N27" s="1426"/>
      <c r="O27" s="1426"/>
      <c r="P27" s="1426"/>
      <c r="Q27" s="1426"/>
      <c r="R27" s="1426"/>
      <c r="S27" s="1426"/>
      <c r="T27" s="1426"/>
      <c r="U27" s="1426"/>
      <c r="V27" s="1426"/>
      <c r="W27" s="1426"/>
      <c r="X27" s="1426"/>
      <c r="Y27" s="1426"/>
      <c r="Z27" s="1426"/>
      <c r="AA27" s="1426"/>
      <c r="AB27" s="1426"/>
      <c r="AC27" s="1426"/>
      <c r="AD27" s="1426"/>
      <c r="AE27" s="1426"/>
      <c r="AF27" s="1426"/>
      <c r="AG27" s="1426"/>
      <c r="AH27" s="1426"/>
      <c r="AI27" s="1426"/>
      <c r="AJ27" s="1426"/>
      <c r="AK27" s="1426"/>
      <c r="AL27" s="1426"/>
      <c r="AM27" s="1426"/>
      <c r="AN27" s="1426"/>
      <c r="AO27" s="1426"/>
      <c r="AP27" s="1426"/>
      <c r="AQ27" s="1426"/>
      <c r="AR27" s="1426"/>
      <c r="AS27" s="1426"/>
      <c r="AT27" s="1426"/>
      <c r="AU27" s="1426"/>
      <c r="AV27" s="1426"/>
      <c r="AW27" s="1426"/>
      <c r="AX27" s="1426"/>
      <c r="AY27" s="1426"/>
      <c r="AZ27" s="1426"/>
      <c r="BA27" s="1426"/>
      <c r="BB27" s="1426"/>
      <c r="BC27" s="1426"/>
      <c r="BD27" s="1426"/>
      <c r="BE27" s="1426"/>
      <c r="BF27" s="1426"/>
      <c r="BG27" s="1426"/>
      <c r="BH27" s="1426"/>
      <c r="BI27" s="1426"/>
      <c r="BJ27" s="1426"/>
      <c r="BK27" s="1426"/>
      <c r="BL27" s="1426"/>
      <c r="BM27" s="1426"/>
    </row>
    <row r="28" spans="1:65" x14ac:dyDescent="0.3">
      <c r="A28" s="56"/>
      <c r="B28" s="1426"/>
      <c r="C28" s="1426"/>
      <c r="D28" s="1426"/>
      <c r="E28" s="1426"/>
      <c r="F28" s="1426"/>
      <c r="G28" s="1426"/>
      <c r="H28" s="1426"/>
      <c r="I28" s="1426"/>
      <c r="J28" s="1426"/>
      <c r="K28" s="1426"/>
      <c r="L28" s="1426"/>
      <c r="M28" s="1426"/>
      <c r="N28" s="1426"/>
      <c r="O28" s="1426"/>
      <c r="P28" s="1426"/>
      <c r="Q28" s="1426"/>
      <c r="R28" s="1426"/>
      <c r="S28" s="1426"/>
      <c r="T28" s="1426"/>
      <c r="U28" s="1426"/>
      <c r="V28" s="1426"/>
      <c r="W28" s="1426"/>
      <c r="X28" s="1426"/>
      <c r="Y28" s="1426"/>
      <c r="Z28" s="1426"/>
      <c r="AA28" s="1426"/>
      <c r="AB28" s="1426"/>
      <c r="AC28" s="1426"/>
      <c r="AD28" s="1426"/>
      <c r="AE28" s="1426"/>
      <c r="AF28" s="1426"/>
      <c r="AG28" s="1426"/>
      <c r="AH28" s="1426"/>
      <c r="AI28" s="1426"/>
      <c r="AJ28" s="1426"/>
      <c r="AK28" s="1426"/>
      <c r="AL28" s="1426"/>
      <c r="AM28" s="1426"/>
      <c r="AN28" s="1426"/>
      <c r="AO28" s="1426"/>
      <c r="AP28" s="1426"/>
      <c r="AQ28" s="1426"/>
      <c r="AR28" s="1426"/>
      <c r="AS28" s="1426"/>
      <c r="AT28" s="1426"/>
      <c r="AU28" s="1426"/>
      <c r="AV28" s="1426"/>
      <c r="AW28" s="1426"/>
      <c r="AX28" s="1426"/>
      <c r="AY28" s="1426"/>
      <c r="AZ28" s="1426"/>
      <c r="BA28" s="1426"/>
      <c r="BB28" s="1426"/>
      <c r="BC28" s="1426"/>
      <c r="BD28" s="1426"/>
      <c r="BE28" s="1426"/>
      <c r="BF28" s="1426"/>
      <c r="BG28" s="1426"/>
      <c r="BH28" s="1426"/>
      <c r="BI28" s="1426"/>
      <c r="BJ28" s="1426"/>
      <c r="BK28" s="1426"/>
      <c r="BL28" s="1426"/>
      <c r="BM28" s="1426"/>
    </row>
    <row r="29" spans="1:65" x14ac:dyDescent="0.3">
      <c r="A29" s="56"/>
      <c r="B29" s="1426"/>
      <c r="C29" s="1426"/>
      <c r="D29" s="1426"/>
      <c r="E29" s="1426"/>
      <c r="F29" s="1426"/>
      <c r="G29" s="1426"/>
      <c r="H29" s="1426"/>
      <c r="I29" s="1426"/>
      <c r="J29" s="1426"/>
      <c r="K29" s="1426"/>
      <c r="L29" s="1426"/>
      <c r="M29" s="1426"/>
      <c r="N29" s="1426"/>
      <c r="O29" s="1426"/>
      <c r="P29" s="1426"/>
      <c r="Q29" s="1426"/>
      <c r="R29" s="1426"/>
      <c r="S29" s="1426"/>
      <c r="T29" s="1426"/>
      <c r="U29" s="1426"/>
      <c r="V29" s="1426"/>
      <c r="W29" s="1426"/>
      <c r="X29" s="1426"/>
      <c r="Y29" s="1426"/>
      <c r="Z29" s="1426"/>
      <c r="AA29" s="1426"/>
      <c r="AB29" s="1426"/>
      <c r="AC29" s="1426"/>
      <c r="AD29" s="1426"/>
      <c r="AE29" s="1426"/>
      <c r="AF29" s="1426"/>
      <c r="AG29" s="1426"/>
      <c r="AH29" s="1426"/>
      <c r="AI29" s="1426"/>
      <c r="AJ29" s="1426"/>
      <c r="AK29" s="1426"/>
      <c r="AL29" s="1426"/>
      <c r="AM29" s="1426"/>
      <c r="AN29" s="1426"/>
      <c r="AO29" s="1426"/>
      <c r="AP29" s="1426"/>
      <c r="AQ29" s="1426"/>
      <c r="AR29" s="1426"/>
      <c r="AS29" s="1426"/>
      <c r="AT29" s="1426"/>
      <c r="AU29" s="1426"/>
      <c r="AV29" s="1426"/>
      <c r="AW29" s="1426"/>
      <c r="AX29" s="1426"/>
      <c r="AY29" s="1426"/>
      <c r="AZ29" s="1426"/>
      <c r="BA29" s="1426"/>
      <c r="BB29" s="1426"/>
      <c r="BC29" s="1426"/>
      <c r="BD29" s="1426"/>
      <c r="BE29" s="1426"/>
      <c r="BF29" s="1426"/>
      <c r="BG29" s="1426"/>
      <c r="BH29" s="1426"/>
      <c r="BI29" s="1426"/>
      <c r="BJ29" s="1426"/>
      <c r="BK29" s="1426"/>
      <c r="BL29" s="1426"/>
      <c r="BM29" s="1426"/>
    </row>
    <row r="30" spans="1:65" x14ac:dyDescent="0.3">
      <c r="A30" s="56"/>
      <c r="B30" s="1426"/>
      <c r="C30" s="1426"/>
      <c r="D30" s="1426"/>
      <c r="E30" s="1426"/>
      <c r="F30" s="1426"/>
      <c r="G30" s="1426"/>
      <c r="H30" s="1426"/>
      <c r="I30" s="1426"/>
      <c r="J30" s="1426"/>
      <c r="K30" s="1426"/>
      <c r="L30" s="1426"/>
      <c r="M30" s="1426"/>
      <c r="N30" s="1426"/>
      <c r="O30" s="1426"/>
      <c r="P30" s="1426"/>
      <c r="Q30" s="1426"/>
      <c r="R30" s="1426"/>
      <c r="S30" s="1426"/>
      <c r="T30" s="1426"/>
      <c r="U30" s="1426"/>
      <c r="V30" s="1426"/>
      <c r="W30" s="1426"/>
      <c r="X30" s="1426"/>
      <c r="Y30" s="1426"/>
      <c r="Z30" s="1426"/>
      <c r="AA30" s="1426"/>
      <c r="AB30" s="1426"/>
      <c r="AC30" s="1426"/>
      <c r="AD30" s="1426"/>
      <c r="AE30" s="1426"/>
      <c r="AF30" s="1426"/>
      <c r="AG30" s="1426"/>
      <c r="AH30" s="1426"/>
      <c r="AI30" s="1426"/>
      <c r="AJ30" s="1426"/>
      <c r="AK30" s="1426"/>
      <c r="AL30" s="1426"/>
      <c r="AM30" s="1426"/>
      <c r="AN30" s="1426"/>
      <c r="AO30" s="1426"/>
      <c r="AP30" s="1426"/>
      <c r="AQ30" s="1426"/>
      <c r="AR30" s="1426"/>
      <c r="AS30" s="1426"/>
      <c r="AT30" s="1426"/>
      <c r="AU30" s="1426"/>
      <c r="AV30" s="1426"/>
      <c r="AW30" s="1426"/>
      <c r="AX30" s="1426"/>
      <c r="AY30" s="1426"/>
      <c r="AZ30" s="1426"/>
      <c r="BA30" s="1426"/>
      <c r="BB30" s="1426"/>
      <c r="BC30" s="1426"/>
      <c r="BD30" s="1426"/>
      <c r="BE30" s="1426"/>
      <c r="BF30" s="1426"/>
      <c r="BG30" s="1426"/>
      <c r="BH30" s="1426"/>
      <c r="BI30" s="1426"/>
      <c r="BJ30" s="1426"/>
      <c r="BK30" s="1426"/>
      <c r="BL30" s="1426"/>
      <c r="BM30" s="1426"/>
    </row>
    <row r="31" spans="1:65" x14ac:dyDescent="0.3">
      <c r="A31" s="56"/>
      <c r="B31" s="1426"/>
      <c r="C31" s="1426"/>
      <c r="D31" s="1426"/>
      <c r="E31" s="1426"/>
      <c r="F31" s="1426"/>
      <c r="G31" s="1426"/>
      <c r="H31" s="1426"/>
      <c r="I31" s="1426"/>
      <c r="J31" s="1426"/>
      <c r="K31" s="1426"/>
      <c r="L31" s="1426"/>
      <c r="M31" s="1426"/>
      <c r="N31" s="1426"/>
      <c r="O31" s="1426"/>
      <c r="P31" s="1426"/>
      <c r="Q31" s="1426"/>
      <c r="R31" s="1426"/>
      <c r="S31" s="1426"/>
      <c r="T31" s="1426"/>
      <c r="U31" s="1426"/>
      <c r="V31" s="1426"/>
      <c r="W31" s="1426"/>
      <c r="X31" s="1426"/>
      <c r="Y31" s="1426"/>
      <c r="Z31" s="1426"/>
      <c r="AA31" s="1426"/>
      <c r="AB31" s="1426"/>
      <c r="AC31" s="1426"/>
      <c r="AD31" s="1426"/>
      <c r="AE31" s="1426"/>
      <c r="AF31" s="1426"/>
      <c r="AG31" s="1426"/>
      <c r="AH31" s="1426"/>
      <c r="AI31" s="1426"/>
      <c r="AJ31" s="1426"/>
      <c r="AK31" s="1426"/>
      <c r="AL31" s="1426"/>
      <c r="AM31" s="1426"/>
      <c r="AN31" s="1426"/>
      <c r="AO31" s="1426"/>
      <c r="AP31" s="1426"/>
      <c r="AQ31" s="1426"/>
      <c r="AR31" s="1426"/>
      <c r="AS31" s="1426"/>
      <c r="AT31" s="1426"/>
      <c r="AU31" s="1426"/>
      <c r="AV31" s="1426"/>
      <c r="AW31" s="1426"/>
      <c r="AX31" s="1426"/>
      <c r="AY31" s="1426"/>
      <c r="AZ31" s="1426"/>
      <c r="BA31" s="1426"/>
      <c r="BB31" s="1426"/>
      <c r="BC31" s="1426"/>
      <c r="BD31" s="1426"/>
      <c r="BE31" s="1426"/>
      <c r="BF31" s="1426"/>
      <c r="BG31" s="1426"/>
      <c r="BH31" s="1426"/>
      <c r="BI31" s="1426"/>
      <c r="BJ31" s="1426"/>
      <c r="BK31" s="1426"/>
      <c r="BL31" s="1426"/>
      <c r="BM31" s="1426"/>
    </row>
    <row r="32" spans="1:65" x14ac:dyDescent="0.3">
      <c r="A32" s="56"/>
      <c r="B32" s="1426"/>
      <c r="C32" s="1426"/>
      <c r="D32" s="1426"/>
      <c r="E32" s="1426"/>
      <c r="F32" s="1426"/>
      <c r="G32" s="1426"/>
      <c r="H32" s="1426"/>
      <c r="I32" s="1426"/>
      <c r="J32" s="1426"/>
      <c r="K32" s="1426"/>
      <c r="L32" s="1426"/>
      <c r="M32" s="1426"/>
      <c r="N32" s="1426"/>
      <c r="O32" s="1426"/>
      <c r="P32" s="1426"/>
      <c r="Q32" s="1426"/>
      <c r="R32" s="1426"/>
      <c r="S32" s="1426"/>
      <c r="T32" s="1426"/>
      <c r="U32" s="1426"/>
      <c r="V32" s="1426"/>
      <c r="W32" s="1426"/>
      <c r="X32" s="1426"/>
      <c r="Y32" s="1426"/>
      <c r="Z32" s="1426"/>
      <c r="AA32" s="1426"/>
      <c r="AB32" s="1426"/>
      <c r="AC32" s="1426"/>
      <c r="AD32" s="1426"/>
      <c r="AE32" s="1426"/>
      <c r="AF32" s="1426"/>
      <c r="AG32" s="1426"/>
      <c r="AH32" s="1426"/>
      <c r="AI32" s="1426"/>
      <c r="AJ32" s="1426"/>
      <c r="AK32" s="1426"/>
      <c r="AL32" s="1426"/>
      <c r="AM32" s="1426"/>
      <c r="AN32" s="1426"/>
      <c r="AO32" s="1426"/>
      <c r="AP32" s="1426"/>
      <c r="AQ32" s="1426"/>
      <c r="AR32" s="1426"/>
      <c r="AS32" s="1426"/>
      <c r="AT32" s="1426"/>
      <c r="AU32" s="1426"/>
      <c r="AV32" s="1426"/>
      <c r="AW32" s="1426"/>
      <c r="AX32" s="1426"/>
      <c r="AY32" s="1426"/>
      <c r="AZ32" s="1426"/>
      <c r="BA32" s="1426"/>
      <c r="BB32" s="1426"/>
      <c r="BC32" s="1426"/>
      <c r="BD32" s="1426"/>
      <c r="BE32" s="1426"/>
      <c r="BF32" s="1426"/>
      <c r="BG32" s="1426"/>
      <c r="BH32" s="1426"/>
      <c r="BI32" s="1426"/>
      <c r="BJ32" s="1426"/>
      <c r="BK32" s="1426"/>
      <c r="BL32" s="1426"/>
      <c r="BM32" s="1426"/>
    </row>
    <row r="33" spans="1:65" x14ac:dyDescent="0.3">
      <c r="A33" s="56"/>
      <c r="B33" s="1426"/>
      <c r="C33" s="1426"/>
      <c r="D33" s="1426"/>
      <c r="E33" s="1426"/>
      <c r="F33" s="1426"/>
      <c r="G33" s="1426"/>
      <c r="H33" s="1426"/>
      <c r="I33" s="1426"/>
      <c r="J33" s="1426"/>
      <c r="K33" s="1426"/>
      <c r="L33" s="1426"/>
      <c r="M33" s="1426"/>
      <c r="N33" s="1426"/>
      <c r="O33" s="1426"/>
      <c r="P33" s="1426"/>
      <c r="Q33" s="1426"/>
      <c r="R33" s="1426"/>
      <c r="S33" s="1426"/>
      <c r="T33" s="1426"/>
      <c r="U33" s="1426"/>
      <c r="V33" s="1426"/>
      <c r="W33" s="1426"/>
      <c r="X33" s="1426"/>
      <c r="Y33" s="1426"/>
      <c r="Z33" s="1426"/>
      <c r="AA33" s="1426"/>
      <c r="AB33" s="1426"/>
      <c r="AC33" s="1426"/>
      <c r="AD33" s="1426"/>
      <c r="AE33" s="1426"/>
      <c r="AF33" s="1426"/>
      <c r="AG33" s="1426"/>
      <c r="AH33" s="1426"/>
      <c r="AI33" s="1426"/>
      <c r="AJ33" s="1426"/>
      <c r="AK33" s="1426"/>
      <c r="AL33" s="1426"/>
      <c r="AM33" s="1426"/>
      <c r="AN33" s="1426"/>
      <c r="AO33" s="1426"/>
      <c r="AP33" s="1426"/>
      <c r="AQ33" s="1426"/>
      <c r="AR33" s="1426"/>
      <c r="AS33" s="1426"/>
      <c r="AT33" s="1426"/>
      <c r="AU33" s="1426"/>
      <c r="AV33" s="1426"/>
      <c r="AW33" s="1426"/>
      <c r="AX33" s="1426"/>
      <c r="AY33" s="1426"/>
      <c r="AZ33" s="1426"/>
      <c r="BA33" s="1426"/>
      <c r="BB33" s="1426"/>
      <c r="BC33" s="1426"/>
      <c r="BD33" s="1426"/>
      <c r="BE33" s="1426"/>
      <c r="BF33" s="1426"/>
      <c r="BG33" s="1426"/>
      <c r="BH33" s="1426"/>
      <c r="BI33" s="1426"/>
      <c r="BJ33" s="1426"/>
      <c r="BK33" s="1426"/>
      <c r="BL33" s="1426"/>
      <c r="BM33" s="1426"/>
    </row>
    <row r="34" spans="1:65" x14ac:dyDescent="0.3">
      <c r="A34" s="56"/>
      <c r="B34" s="1426"/>
      <c r="C34" s="1426"/>
      <c r="D34" s="1426"/>
      <c r="E34" s="1426"/>
      <c r="F34" s="1426"/>
      <c r="G34" s="1426"/>
      <c r="H34" s="1426"/>
      <c r="I34" s="1426"/>
      <c r="J34" s="1426"/>
      <c r="K34" s="1426"/>
      <c r="L34" s="1426"/>
      <c r="M34" s="1426"/>
      <c r="N34" s="1426"/>
      <c r="O34" s="1426"/>
      <c r="P34" s="1426"/>
      <c r="Q34" s="1426"/>
      <c r="R34" s="1426"/>
      <c r="S34" s="1426"/>
      <c r="T34" s="1426"/>
      <c r="U34" s="1426"/>
      <c r="V34" s="1426"/>
      <c r="W34" s="1426"/>
      <c r="X34" s="1426"/>
      <c r="Y34" s="1426"/>
      <c r="Z34" s="1426"/>
      <c r="AA34" s="1426"/>
      <c r="AB34" s="1426"/>
      <c r="AC34" s="1426"/>
      <c r="AD34" s="1426"/>
      <c r="AE34" s="1426"/>
      <c r="AF34" s="1426"/>
      <c r="AG34" s="1426"/>
      <c r="AH34" s="1426"/>
      <c r="AI34" s="1426"/>
      <c r="AJ34" s="1426"/>
      <c r="AK34" s="1426"/>
      <c r="AL34" s="1426"/>
      <c r="AM34" s="1426"/>
      <c r="AN34" s="1426"/>
      <c r="AO34" s="1426"/>
      <c r="AP34" s="1426"/>
      <c r="AQ34" s="1426"/>
      <c r="AR34" s="1426"/>
      <c r="AS34" s="1426"/>
      <c r="AT34" s="1426"/>
      <c r="AU34" s="1426"/>
      <c r="AV34" s="1426"/>
      <c r="AW34" s="1426"/>
      <c r="AX34" s="1426"/>
      <c r="AY34" s="1426"/>
      <c r="AZ34" s="1426"/>
      <c r="BA34" s="1426"/>
      <c r="BB34" s="1426"/>
      <c r="BC34" s="1426"/>
      <c r="BD34" s="1426"/>
      <c r="BE34" s="1426"/>
      <c r="BF34" s="1426"/>
      <c r="BG34" s="1426"/>
      <c r="BH34" s="1426"/>
      <c r="BI34" s="1426"/>
      <c r="BJ34" s="1426"/>
      <c r="BK34" s="1426"/>
      <c r="BL34" s="1426"/>
      <c r="BM34" s="1426"/>
    </row>
    <row r="35" spans="1:65" x14ac:dyDescent="0.3">
      <c r="A35" s="56"/>
      <c r="B35" s="1426"/>
      <c r="C35" s="1426"/>
      <c r="D35" s="1426"/>
      <c r="E35" s="1426"/>
      <c r="F35" s="1426"/>
      <c r="G35" s="1426"/>
      <c r="H35" s="1426"/>
      <c r="I35" s="1426"/>
      <c r="J35" s="1426"/>
      <c r="K35" s="1426"/>
      <c r="L35" s="1426"/>
      <c r="M35" s="1426"/>
      <c r="N35" s="1426"/>
      <c r="O35" s="1426"/>
      <c r="P35" s="1426"/>
      <c r="Q35" s="1426"/>
      <c r="R35" s="1426"/>
      <c r="S35" s="1426"/>
      <c r="T35" s="1426"/>
      <c r="U35" s="1426"/>
      <c r="V35" s="1426"/>
      <c r="W35" s="1426"/>
      <c r="X35" s="1426"/>
      <c r="Y35" s="1426"/>
      <c r="Z35" s="1426"/>
      <c r="AA35" s="1426"/>
      <c r="AB35" s="1426"/>
      <c r="AC35" s="1426"/>
      <c r="AD35" s="1426"/>
      <c r="AE35" s="1426"/>
      <c r="AF35" s="1426"/>
      <c r="AG35" s="1426"/>
      <c r="AH35" s="1426"/>
      <c r="AI35" s="1426"/>
      <c r="AJ35" s="1426"/>
      <c r="AK35" s="1426"/>
      <c r="AL35" s="1426"/>
      <c r="AM35" s="1426"/>
      <c r="AN35" s="1426"/>
      <c r="AO35" s="1426"/>
      <c r="AP35" s="1426"/>
      <c r="AQ35" s="1426"/>
      <c r="AR35" s="1426"/>
      <c r="AS35" s="1426"/>
      <c r="AT35" s="1426"/>
      <c r="AU35" s="1426"/>
      <c r="AV35" s="1426"/>
      <c r="AW35" s="1426"/>
      <c r="AX35" s="1426"/>
      <c r="AY35" s="1426"/>
      <c r="AZ35" s="1426"/>
      <c r="BA35" s="1426"/>
      <c r="BB35" s="1426"/>
      <c r="BC35" s="1426"/>
      <c r="BD35" s="1426"/>
      <c r="BE35" s="1426"/>
      <c r="BF35" s="1426"/>
      <c r="BG35" s="1426"/>
      <c r="BH35" s="1426"/>
      <c r="BI35" s="1426"/>
      <c r="BJ35" s="1426"/>
      <c r="BK35" s="1426"/>
      <c r="BL35" s="1426"/>
      <c r="BM35" s="1426"/>
    </row>
    <row r="36" spans="1:65" x14ac:dyDescent="0.3">
      <c r="A36" s="56"/>
      <c r="B36" s="1426"/>
      <c r="C36" s="1426"/>
      <c r="D36" s="1426"/>
      <c r="E36" s="1426"/>
      <c r="F36" s="1426"/>
      <c r="G36" s="1426"/>
      <c r="H36" s="1426"/>
      <c r="I36" s="1426"/>
      <c r="J36" s="1426"/>
      <c r="K36" s="1426"/>
      <c r="L36" s="1426"/>
      <c r="M36" s="1426"/>
      <c r="N36" s="1426"/>
      <c r="O36" s="1426"/>
      <c r="P36" s="1426"/>
      <c r="Q36" s="1426"/>
      <c r="R36" s="1426"/>
      <c r="S36" s="1426"/>
      <c r="T36" s="1426"/>
      <c r="U36" s="1426"/>
      <c r="V36" s="1426"/>
      <c r="W36" s="1426"/>
      <c r="X36" s="1426"/>
      <c r="Y36" s="1426"/>
      <c r="Z36" s="1426"/>
      <c r="AA36" s="1426"/>
      <c r="AB36" s="1426"/>
      <c r="AC36" s="1426"/>
      <c r="AD36" s="1426"/>
      <c r="AE36" s="1426"/>
      <c r="AF36" s="1426"/>
      <c r="AG36" s="1426"/>
      <c r="AH36" s="1426"/>
      <c r="AI36" s="1426"/>
      <c r="AJ36" s="1426"/>
      <c r="AK36" s="1426"/>
      <c r="AL36" s="1426"/>
      <c r="AM36" s="1426"/>
      <c r="AN36" s="1426"/>
      <c r="AO36" s="1426"/>
      <c r="AP36" s="1426"/>
      <c r="AQ36" s="1426"/>
      <c r="AR36" s="1426"/>
      <c r="AS36" s="1426"/>
      <c r="AT36" s="1426"/>
      <c r="AU36" s="1426"/>
      <c r="AV36" s="1426"/>
      <c r="AW36" s="1426"/>
      <c r="AX36" s="1426"/>
      <c r="AY36" s="1426"/>
      <c r="AZ36" s="1426"/>
      <c r="BA36" s="1426"/>
      <c r="BB36" s="1426"/>
      <c r="BC36" s="1426"/>
      <c r="BD36" s="1426"/>
      <c r="BE36" s="1426"/>
      <c r="BF36" s="1426"/>
      <c r="BG36" s="1426"/>
      <c r="BH36" s="1426"/>
      <c r="BI36" s="1426"/>
      <c r="BJ36" s="1426"/>
      <c r="BK36" s="1426"/>
      <c r="BL36" s="1426"/>
      <c r="BM36" s="1426"/>
    </row>
    <row r="37" spans="1:65" x14ac:dyDescent="0.3">
      <c r="A37" s="56"/>
      <c r="B37" s="1426"/>
      <c r="C37" s="1426"/>
      <c r="D37" s="1426"/>
      <c r="E37" s="1426"/>
      <c r="F37" s="1426"/>
      <c r="G37" s="1426"/>
      <c r="H37" s="1426"/>
      <c r="I37" s="1426"/>
      <c r="J37" s="1426"/>
      <c r="K37" s="1426"/>
      <c r="L37" s="1426"/>
      <c r="M37" s="1426"/>
      <c r="N37" s="1426"/>
      <c r="O37" s="1426"/>
      <c r="P37" s="1426"/>
      <c r="Q37" s="1426"/>
      <c r="R37" s="1426"/>
      <c r="S37" s="1426"/>
      <c r="T37" s="1426"/>
      <c r="U37" s="1426"/>
      <c r="V37" s="1426"/>
      <c r="W37" s="1426"/>
      <c r="X37" s="1426"/>
      <c r="Y37" s="1426"/>
      <c r="Z37" s="1426"/>
      <c r="AA37" s="1426"/>
      <c r="AB37" s="1426"/>
      <c r="AC37" s="1426"/>
      <c r="AD37" s="1426"/>
      <c r="AE37" s="1426"/>
      <c r="AF37" s="1426"/>
      <c r="AG37" s="1426"/>
      <c r="AH37" s="1426"/>
      <c r="AI37" s="1426"/>
      <c r="AJ37" s="1426"/>
      <c r="AK37" s="1426"/>
      <c r="AL37" s="1426"/>
      <c r="AM37" s="1426"/>
      <c r="AN37" s="1426"/>
      <c r="AO37" s="1426"/>
      <c r="AP37" s="1426"/>
      <c r="AQ37" s="1426"/>
      <c r="AR37" s="1426"/>
      <c r="AS37" s="1426"/>
      <c r="AT37" s="1426"/>
      <c r="AU37" s="1426"/>
      <c r="AV37" s="1426"/>
      <c r="AW37" s="1426"/>
      <c r="AX37" s="1426"/>
      <c r="AY37" s="1426"/>
      <c r="AZ37" s="1426"/>
      <c r="BA37" s="1426"/>
      <c r="BB37" s="1426"/>
      <c r="BC37" s="1426"/>
      <c r="BD37" s="1426"/>
      <c r="BE37" s="1426"/>
      <c r="BF37" s="1426"/>
      <c r="BG37" s="1426"/>
      <c r="BH37" s="1426"/>
      <c r="BI37" s="1426"/>
      <c r="BJ37" s="1426"/>
      <c r="BK37" s="1426"/>
      <c r="BL37" s="1426"/>
      <c r="BM37" s="1426"/>
    </row>
    <row r="38" spans="1:65" x14ac:dyDescent="0.3">
      <c r="A38" s="56"/>
      <c r="B38" s="1426"/>
      <c r="C38" s="1426"/>
      <c r="D38" s="1426"/>
      <c r="E38" s="1426"/>
      <c r="F38" s="1426"/>
      <c r="G38" s="1426"/>
      <c r="H38" s="1426"/>
      <c r="I38" s="1426"/>
      <c r="J38" s="1426"/>
      <c r="K38" s="1426"/>
      <c r="L38" s="1426"/>
      <c r="M38" s="1426"/>
      <c r="N38" s="1426"/>
      <c r="O38" s="1426"/>
      <c r="P38" s="1426"/>
      <c r="Q38" s="1426"/>
      <c r="R38" s="1426"/>
      <c r="S38" s="1426"/>
      <c r="T38" s="1426"/>
      <c r="U38" s="1426"/>
      <c r="V38" s="1426"/>
      <c r="W38" s="1426"/>
      <c r="X38" s="1426"/>
      <c r="Y38" s="1426"/>
      <c r="Z38" s="1426"/>
      <c r="AA38" s="1426"/>
      <c r="AB38" s="1426"/>
      <c r="AC38" s="1426"/>
      <c r="AD38" s="1426"/>
      <c r="AE38" s="1426"/>
      <c r="AF38" s="1426"/>
      <c r="AG38" s="1426"/>
      <c r="AH38" s="1426"/>
      <c r="AI38" s="1426"/>
      <c r="AJ38" s="1426"/>
      <c r="AK38" s="1426"/>
      <c r="AL38" s="1426"/>
      <c r="AM38" s="1426"/>
      <c r="AN38" s="1426"/>
      <c r="AO38" s="1426"/>
      <c r="AP38" s="1426"/>
      <c r="AQ38" s="1426"/>
      <c r="AR38" s="1426"/>
      <c r="AS38" s="1426"/>
      <c r="AT38" s="1426"/>
      <c r="AU38" s="1426"/>
      <c r="AV38" s="1426"/>
      <c r="AW38" s="1426"/>
      <c r="AX38" s="1426"/>
      <c r="AY38" s="1426"/>
      <c r="AZ38" s="1426"/>
      <c r="BA38" s="1426"/>
      <c r="BB38" s="1426"/>
      <c r="BC38" s="1426"/>
      <c r="BD38" s="1426"/>
      <c r="BE38" s="1426"/>
      <c r="BF38" s="1426"/>
      <c r="BG38" s="1426"/>
      <c r="BH38" s="1426"/>
      <c r="BI38" s="1426"/>
      <c r="BJ38" s="1426"/>
      <c r="BK38" s="1426"/>
      <c r="BL38" s="1426"/>
      <c r="BM38" s="1426"/>
    </row>
    <row r="39" spans="1:65" x14ac:dyDescent="0.3">
      <c r="A39" s="56"/>
      <c r="B39" s="1426"/>
      <c r="C39" s="1426"/>
      <c r="D39" s="1426"/>
      <c r="E39" s="1426"/>
      <c r="F39" s="1426"/>
      <c r="G39" s="1426"/>
      <c r="H39" s="1426"/>
      <c r="I39" s="1426"/>
      <c r="J39" s="1426"/>
      <c r="K39" s="1426"/>
      <c r="L39" s="1426"/>
      <c r="M39" s="1426"/>
      <c r="N39" s="1426"/>
      <c r="O39" s="1426"/>
      <c r="P39" s="1426"/>
      <c r="Q39" s="1426"/>
      <c r="R39" s="1426"/>
      <c r="S39" s="1426"/>
      <c r="T39" s="1426"/>
      <c r="U39" s="1426"/>
      <c r="V39" s="1426"/>
      <c r="W39" s="1426"/>
      <c r="X39" s="1426"/>
      <c r="Y39" s="1426"/>
      <c r="Z39" s="1426"/>
      <c r="AA39" s="1426"/>
      <c r="AB39" s="1426"/>
      <c r="AC39" s="1426"/>
      <c r="AD39" s="1426"/>
      <c r="AE39" s="1426"/>
      <c r="AF39" s="1426"/>
      <c r="AG39" s="1426"/>
      <c r="AH39" s="1426"/>
      <c r="AI39" s="1426"/>
      <c r="AJ39" s="1426"/>
      <c r="AK39" s="1426"/>
      <c r="AL39" s="1426"/>
      <c r="AM39" s="1426"/>
      <c r="AN39" s="1426"/>
      <c r="AO39" s="1426"/>
      <c r="AP39" s="1426"/>
      <c r="AQ39" s="1426"/>
      <c r="AR39" s="1426"/>
      <c r="AS39" s="1426"/>
      <c r="AT39" s="1426"/>
      <c r="AU39" s="1426"/>
      <c r="AV39" s="1426"/>
      <c r="AW39" s="1426"/>
      <c r="AX39" s="1426"/>
      <c r="AY39" s="1426"/>
      <c r="AZ39" s="1426"/>
      <c r="BA39" s="1426"/>
      <c r="BB39" s="1426"/>
      <c r="BC39" s="1426"/>
      <c r="BD39" s="1426"/>
      <c r="BE39" s="1426"/>
      <c r="BF39" s="1426"/>
      <c r="BG39" s="1426"/>
      <c r="BH39" s="1426"/>
      <c r="BI39" s="1426"/>
      <c r="BJ39" s="1426"/>
      <c r="BK39" s="1426"/>
      <c r="BL39" s="1426"/>
      <c r="BM39" s="1426"/>
    </row>
    <row r="40" spans="1:65" x14ac:dyDescent="0.3">
      <c r="A40" s="56"/>
      <c r="B40" s="1426"/>
      <c r="C40" s="1426"/>
      <c r="D40" s="1426"/>
      <c r="E40" s="1426"/>
      <c r="F40" s="1426"/>
      <c r="G40" s="1426"/>
      <c r="H40" s="1426"/>
      <c r="I40" s="1426"/>
      <c r="J40" s="1426"/>
      <c r="K40" s="1426"/>
      <c r="L40" s="1426"/>
      <c r="M40" s="1426"/>
      <c r="N40" s="1426"/>
      <c r="O40" s="1426"/>
      <c r="P40" s="1426"/>
      <c r="Q40" s="1426"/>
      <c r="R40" s="1426"/>
      <c r="S40" s="1426"/>
      <c r="T40" s="1426"/>
      <c r="U40" s="1426"/>
      <c r="V40" s="1426"/>
      <c r="W40" s="1426"/>
      <c r="X40" s="1426"/>
      <c r="Y40" s="1426"/>
      <c r="Z40" s="1426"/>
      <c r="AA40" s="1426"/>
      <c r="AB40" s="1426"/>
      <c r="AC40" s="1426"/>
      <c r="AD40" s="1426"/>
      <c r="AE40" s="1426"/>
      <c r="AF40" s="1426"/>
      <c r="AG40" s="1426"/>
      <c r="AH40" s="1426"/>
      <c r="AI40" s="1426"/>
      <c r="AJ40" s="1426"/>
      <c r="AK40" s="1426"/>
      <c r="AL40" s="1426"/>
      <c r="AM40" s="1426"/>
      <c r="AN40" s="1426"/>
      <c r="AO40" s="1426"/>
      <c r="AP40" s="1426"/>
      <c r="AQ40" s="1426"/>
      <c r="AR40" s="1426"/>
      <c r="AS40" s="1426"/>
      <c r="AT40" s="1426"/>
      <c r="AU40" s="1426"/>
      <c r="AV40" s="1426"/>
      <c r="AW40" s="1426"/>
      <c r="AX40" s="1426"/>
      <c r="AY40" s="1426"/>
      <c r="AZ40" s="1426"/>
      <c r="BA40" s="1426"/>
      <c r="BB40" s="1426"/>
      <c r="BC40" s="1426"/>
      <c r="BD40" s="1426"/>
      <c r="BE40" s="1426"/>
      <c r="BF40" s="1426"/>
      <c r="BG40" s="1426"/>
      <c r="BH40" s="1426"/>
      <c r="BI40" s="1426"/>
      <c r="BJ40" s="1426"/>
      <c r="BK40" s="1426"/>
      <c r="BL40" s="1426"/>
      <c r="BM40" s="1426"/>
    </row>
    <row r="41" spans="1:65" x14ac:dyDescent="0.3">
      <c r="A41" s="56"/>
      <c r="B41" s="1426"/>
      <c r="C41" s="1426"/>
      <c r="D41" s="1426"/>
      <c r="E41" s="1426"/>
      <c r="F41" s="1426"/>
      <c r="G41" s="1426"/>
      <c r="H41" s="1426"/>
      <c r="I41" s="1426"/>
      <c r="J41" s="1426"/>
      <c r="K41" s="1426"/>
      <c r="L41" s="1426"/>
      <c r="M41" s="1426"/>
      <c r="N41" s="1426"/>
      <c r="O41" s="1426"/>
      <c r="P41" s="1426"/>
      <c r="Q41" s="1426"/>
      <c r="R41" s="1426"/>
      <c r="S41" s="1426"/>
      <c r="T41" s="1426"/>
      <c r="U41" s="1426"/>
      <c r="V41" s="1426"/>
      <c r="W41" s="1426"/>
      <c r="X41" s="1426"/>
      <c r="Y41" s="1426"/>
      <c r="Z41" s="1426"/>
      <c r="AA41" s="1426"/>
      <c r="AB41" s="1426"/>
      <c r="AC41" s="1426"/>
      <c r="AD41" s="1426"/>
      <c r="AE41" s="1426"/>
      <c r="AF41" s="1426"/>
      <c r="AG41" s="1426"/>
      <c r="AH41" s="1426"/>
      <c r="AI41" s="1426"/>
      <c r="AJ41" s="1426"/>
      <c r="AK41" s="1426"/>
      <c r="AL41" s="1426"/>
      <c r="AM41" s="1426"/>
      <c r="AN41" s="1426"/>
      <c r="AO41" s="1426"/>
      <c r="AP41" s="1426"/>
      <c r="AQ41" s="1426"/>
      <c r="AR41" s="1426"/>
      <c r="AS41" s="1426"/>
      <c r="AT41" s="1426"/>
      <c r="AU41" s="1426"/>
      <c r="AV41" s="1426"/>
      <c r="AW41" s="1426"/>
      <c r="AX41" s="1426"/>
      <c r="AY41" s="1426"/>
      <c r="AZ41" s="1426"/>
      <c r="BA41" s="1426"/>
      <c r="BB41" s="1426"/>
      <c r="BC41" s="1426"/>
      <c r="BD41" s="1426"/>
      <c r="BE41" s="1426"/>
      <c r="BF41" s="1426"/>
      <c r="BG41" s="1426"/>
      <c r="BH41" s="1426"/>
      <c r="BI41" s="1426"/>
      <c r="BJ41" s="1426"/>
      <c r="BK41" s="1426"/>
      <c r="BL41" s="1426"/>
      <c r="BM41" s="1426"/>
    </row>
    <row r="42" spans="1:65" x14ac:dyDescent="0.3">
      <c r="A42" s="56"/>
      <c r="B42" s="1426"/>
      <c r="C42" s="1426"/>
      <c r="D42" s="1426"/>
      <c r="E42" s="1426"/>
      <c r="F42" s="1426"/>
      <c r="G42" s="1426"/>
      <c r="H42" s="1426"/>
      <c r="I42" s="1426"/>
      <c r="J42" s="1426"/>
      <c r="K42" s="1426"/>
      <c r="L42" s="1426"/>
      <c r="M42" s="1426"/>
      <c r="N42" s="1426"/>
      <c r="O42" s="1426"/>
      <c r="P42" s="1426"/>
      <c r="Q42" s="1426"/>
      <c r="R42" s="1426"/>
      <c r="S42" s="1426"/>
      <c r="T42" s="1426"/>
      <c r="U42" s="1426"/>
      <c r="V42" s="1426"/>
      <c r="W42" s="1426"/>
      <c r="X42" s="1426"/>
      <c r="Y42" s="1426"/>
      <c r="Z42" s="1426"/>
      <c r="AA42" s="1426"/>
      <c r="AB42" s="1426"/>
      <c r="AC42" s="1426"/>
      <c r="AD42" s="1426"/>
      <c r="AE42" s="1426"/>
      <c r="AF42" s="1426"/>
      <c r="AG42" s="1426"/>
      <c r="AH42" s="1426"/>
      <c r="AI42" s="1426"/>
      <c r="AJ42" s="1426"/>
      <c r="AK42" s="1426"/>
      <c r="AL42" s="1426"/>
      <c r="AM42" s="1426"/>
      <c r="AN42" s="1426"/>
      <c r="AO42" s="1426"/>
      <c r="AP42" s="1426"/>
      <c r="AQ42" s="1426"/>
      <c r="AR42" s="1426"/>
      <c r="AS42" s="1426"/>
      <c r="AT42" s="1426"/>
      <c r="AU42" s="1426"/>
      <c r="AV42" s="1426"/>
      <c r="AW42" s="1426"/>
      <c r="AX42" s="1426"/>
      <c r="AY42" s="1426"/>
      <c r="AZ42" s="1426"/>
      <c r="BA42" s="1426"/>
      <c r="BB42" s="1426"/>
      <c r="BC42" s="1426"/>
      <c r="BD42" s="1426"/>
      <c r="BE42" s="1426"/>
      <c r="BF42" s="1426"/>
      <c r="BG42" s="1426"/>
      <c r="BH42" s="1426"/>
      <c r="BI42" s="1426"/>
      <c r="BJ42" s="1426"/>
      <c r="BK42" s="1426"/>
      <c r="BL42" s="1426"/>
      <c r="BM42" s="1426"/>
    </row>
    <row r="43" spans="1:65" x14ac:dyDescent="0.3">
      <c r="A43" s="56"/>
      <c r="B43" s="1426"/>
      <c r="C43" s="1426"/>
      <c r="D43" s="1426"/>
      <c r="E43" s="1426"/>
      <c r="F43" s="1426"/>
      <c r="G43" s="1426"/>
      <c r="H43" s="1426"/>
      <c r="I43" s="1426"/>
      <c r="J43" s="1426"/>
      <c r="K43" s="1426"/>
      <c r="L43" s="1426"/>
      <c r="M43" s="1426"/>
      <c r="N43" s="1426"/>
      <c r="O43" s="1426"/>
      <c r="P43" s="1426"/>
      <c r="Q43" s="1426"/>
      <c r="R43" s="1426"/>
      <c r="S43" s="1426"/>
      <c r="T43" s="1426"/>
      <c r="U43" s="1426"/>
      <c r="V43" s="1426"/>
      <c r="W43" s="1426"/>
      <c r="X43" s="1426"/>
      <c r="Y43" s="1426"/>
      <c r="Z43" s="1426"/>
      <c r="AA43" s="1426"/>
      <c r="AB43" s="1426"/>
      <c r="AC43" s="1426"/>
      <c r="AD43" s="1426"/>
      <c r="AE43" s="1426"/>
      <c r="AF43" s="1426"/>
      <c r="AG43" s="1426"/>
      <c r="AH43" s="1426"/>
      <c r="AI43" s="1426"/>
      <c r="AJ43" s="1426"/>
      <c r="AK43" s="1426"/>
      <c r="AL43" s="1426"/>
      <c r="AM43" s="1426"/>
      <c r="AN43" s="1426"/>
      <c r="AO43" s="1426"/>
      <c r="AP43" s="1426"/>
      <c r="AQ43" s="1426"/>
      <c r="AR43" s="1426"/>
      <c r="AS43" s="1426"/>
      <c r="AT43" s="1426"/>
      <c r="AU43" s="1426"/>
      <c r="AV43" s="1426"/>
      <c r="AW43" s="1426"/>
      <c r="AX43" s="1426"/>
      <c r="AY43" s="1426"/>
      <c r="AZ43" s="1426"/>
      <c r="BA43" s="1426"/>
      <c r="BB43" s="1426"/>
      <c r="BC43" s="1426"/>
      <c r="BD43" s="1426"/>
      <c r="BE43" s="1426"/>
      <c r="BF43" s="1426"/>
      <c r="BG43" s="1426"/>
      <c r="BH43" s="1426"/>
      <c r="BI43" s="1426"/>
      <c r="BJ43" s="1426"/>
      <c r="BK43" s="1426"/>
      <c r="BL43" s="1426"/>
      <c r="BM43" s="1426"/>
    </row>
    <row r="44" spans="1:65" x14ac:dyDescent="0.3">
      <c r="A44" s="56"/>
      <c r="B44" s="1426"/>
      <c r="C44" s="1426"/>
      <c r="D44" s="1426"/>
      <c r="E44" s="1426"/>
      <c r="F44" s="1426"/>
      <c r="G44" s="1426"/>
      <c r="H44" s="1426"/>
      <c r="I44" s="1426"/>
      <c r="J44" s="1426"/>
      <c r="K44" s="1426"/>
      <c r="L44" s="1426"/>
      <c r="M44" s="1426"/>
      <c r="N44" s="1426"/>
      <c r="O44" s="1426"/>
      <c r="P44" s="1426"/>
      <c r="Q44" s="1426"/>
      <c r="R44" s="1426"/>
      <c r="S44" s="1426"/>
      <c r="T44" s="1426"/>
      <c r="U44" s="1426"/>
      <c r="V44" s="1426"/>
      <c r="W44" s="1426"/>
      <c r="X44" s="1426"/>
      <c r="Y44" s="1426"/>
      <c r="Z44" s="1426"/>
      <c r="AA44" s="1426"/>
      <c r="AB44" s="1426"/>
      <c r="AC44" s="1426"/>
      <c r="AD44" s="1426"/>
      <c r="AE44" s="1426"/>
      <c r="AF44" s="1426"/>
      <c r="AG44" s="1426"/>
      <c r="AH44" s="1426"/>
      <c r="AI44" s="1426"/>
      <c r="AJ44" s="1426"/>
      <c r="AK44" s="1426"/>
      <c r="AL44" s="1426"/>
      <c r="AM44" s="1426"/>
      <c r="AN44" s="1426"/>
      <c r="AO44" s="1426"/>
      <c r="AP44" s="1426"/>
      <c r="AQ44" s="1426"/>
      <c r="AR44" s="1426"/>
      <c r="AS44" s="1426"/>
      <c r="AT44" s="1426"/>
      <c r="AU44" s="1426"/>
      <c r="AV44" s="1426"/>
      <c r="AW44" s="1426"/>
      <c r="AX44" s="1426"/>
      <c r="AY44" s="1426"/>
      <c r="AZ44" s="1426"/>
      <c r="BA44" s="1426"/>
      <c r="BB44" s="1426"/>
      <c r="BC44" s="1426"/>
      <c r="BD44" s="1426"/>
      <c r="BE44" s="1426"/>
      <c r="BF44" s="1426"/>
      <c r="BG44" s="1426"/>
      <c r="BH44" s="1426"/>
      <c r="BI44" s="1426"/>
      <c r="BJ44" s="1426"/>
      <c r="BK44" s="1426"/>
      <c r="BL44" s="1426"/>
      <c r="BM44" s="1426"/>
    </row>
    <row r="45" spans="1:65" x14ac:dyDescent="0.3">
      <c r="A45" s="56"/>
      <c r="B45" s="1426"/>
      <c r="C45" s="1426"/>
      <c r="D45" s="1426"/>
      <c r="E45" s="1426"/>
      <c r="F45" s="1426"/>
      <c r="G45" s="1426"/>
      <c r="H45" s="1426"/>
      <c r="I45" s="1426"/>
      <c r="J45" s="1426"/>
      <c r="K45" s="1426"/>
      <c r="L45" s="1426"/>
      <c r="M45" s="1426"/>
      <c r="N45" s="1426"/>
      <c r="O45" s="1426"/>
      <c r="P45" s="1426"/>
      <c r="Q45" s="1426"/>
      <c r="R45" s="1426"/>
      <c r="S45" s="1426"/>
      <c r="T45" s="1426"/>
      <c r="U45" s="1426"/>
      <c r="V45" s="1426"/>
      <c r="W45" s="1426"/>
      <c r="X45" s="1426"/>
      <c r="Y45" s="1426"/>
      <c r="Z45" s="1426"/>
      <c r="AA45" s="1426"/>
      <c r="AB45" s="1426"/>
      <c r="AC45" s="1426"/>
      <c r="AD45" s="1426"/>
      <c r="AE45" s="1426"/>
      <c r="AF45" s="1426"/>
      <c r="AG45" s="1426"/>
      <c r="AH45" s="1426"/>
      <c r="AI45" s="1426"/>
      <c r="AJ45" s="1426"/>
      <c r="AK45" s="1426"/>
      <c r="AL45" s="1426"/>
      <c r="AM45" s="1426"/>
      <c r="AN45" s="1426"/>
      <c r="AO45" s="1426"/>
      <c r="AP45" s="1426"/>
      <c r="AQ45" s="1426"/>
      <c r="AR45" s="1426"/>
      <c r="AS45" s="1426"/>
      <c r="AT45" s="1426"/>
      <c r="AU45" s="1426"/>
      <c r="AV45" s="1426"/>
      <c r="AW45" s="1426"/>
      <c r="AX45" s="1426"/>
      <c r="AY45" s="1426"/>
      <c r="AZ45" s="1426"/>
      <c r="BA45" s="1426"/>
      <c r="BB45" s="1426"/>
      <c r="BC45" s="1426"/>
      <c r="BD45" s="1426"/>
      <c r="BE45" s="1426"/>
      <c r="BF45" s="1426"/>
      <c r="BG45" s="1426"/>
      <c r="BH45" s="1426"/>
      <c r="BI45" s="1426"/>
      <c r="BJ45" s="1426"/>
      <c r="BK45" s="1426"/>
      <c r="BL45" s="1426"/>
      <c r="BM45" s="1426"/>
    </row>
    <row r="46" spans="1:65" x14ac:dyDescent="0.3">
      <c r="A46" s="56"/>
      <c r="B46" s="1426"/>
      <c r="C46" s="1426"/>
      <c r="D46" s="1426"/>
      <c r="E46" s="1426"/>
      <c r="F46" s="1426"/>
      <c r="G46" s="1426"/>
      <c r="H46" s="1426"/>
      <c r="I46" s="1426"/>
      <c r="J46" s="1426"/>
      <c r="K46" s="1426"/>
      <c r="L46" s="1426"/>
      <c r="M46" s="1426"/>
      <c r="N46" s="1426"/>
      <c r="O46" s="1426"/>
      <c r="P46" s="1426"/>
      <c r="Q46" s="1426"/>
      <c r="R46" s="1426"/>
      <c r="S46" s="1426"/>
      <c r="T46" s="1426"/>
      <c r="U46" s="1426"/>
      <c r="V46" s="1426"/>
      <c r="W46" s="1426"/>
      <c r="X46" s="1426"/>
      <c r="Y46" s="1426"/>
      <c r="Z46" s="1426"/>
      <c r="AA46" s="1426"/>
      <c r="AB46" s="1426"/>
      <c r="AC46" s="1426"/>
      <c r="AD46" s="1426"/>
      <c r="AE46" s="1426"/>
      <c r="AF46" s="1426"/>
      <c r="AG46" s="1426"/>
      <c r="AH46" s="1426"/>
      <c r="AI46" s="1426"/>
      <c r="AJ46" s="1426"/>
      <c r="AK46" s="1426"/>
      <c r="AL46" s="1426"/>
      <c r="AM46" s="1426"/>
      <c r="AN46" s="1426"/>
      <c r="AO46" s="1426"/>
      <c r="AP46" s="1426"/>
      <c r="AQ46" s="1426"/>
      <c r="AR46" s="1426"/>
      <c r="AS46" s="1426"/>
      <c r="AT46" s="1426"/>
      <c r="AU46" s="1426"/>
      <c r="AV46" s="1426"/>
      <c r="AW46" s="1426"/>
      <c r="AX46" s="1426"/>
      <c r="AY46" s="1426"/>
      <c r="AZ46" s="1426"/>
      <c r="BA46" s="1426"/>
      <c r="BB46" s="1426"/>
      <c r="BC46" s="1426"/>
      <c r="BD46" s="1426"/>
      <c r="BE46" s="1426"/>
      <c r="BF46" s="1426"/>
      <c r="BG46" s="1426"/>
      <c r="BH46" s="1426"/>
      <c r="BI46" s="1426"/>
      <c r="BJ46" s="1426"/>
      <c r="BK46" s="1426"/>
      <c r="BL46" s="1426"/>
      <c r="BM46" s="1426"/>
    </row>
    <row r="47" spans="1:65" x14ac:dyDescent="0.3">
      <c r="A47" s="56"/>
      <c r="B47" s="1426"/>
      <c r="C47" s="1426"/>
      <c r="D47" s="1426"/>
      <c r="E47" s="1426"/>
      <c r="F47" s="1426"/>
      <c r="G47" s="1426"/>
      <c r="H47" s="1426"/>
      <c r="I47" s="1426"/>
      <c r="J47" s="1426"/>
      <c r="K47" s="1426"/>
      <c r="L47" s="1426"/>
      <c r="M47" s="1426"/>
      <c r="N47" s="1426"/>
      <c r="O47" s="1426"/>
      <c r="P47" s="1426"/>
      <c r="Q47" s="1426"/>
      <c r="R47" s="1426"/>
      <c r="S47" s="1426"/>
      <c r="T47" s="1426"/>
      <c r="U47" s="1426"/>
      <c r="V47" s="1426"/>
      <c r="W47" s="1426"/>
      <c r="X47" s="1426"/>
      <c r="Y47" s="1426"/>
      <c r="Z47" s="1426"/>
      <c r="AA47" s="1426"/>
      <c r="AB47" s="1426"/>
      <c r="AC47" s="1426"/>
      <c r="AD47" s="1426"/>
      <c r="AE47" s="1426"/>
      <c r="AF47" s="1426"/>
      <c r="AG47" s="1426"/>
      <c r="AH47" s="1426"/>
      <c r="AI47" s="1426"/>
      <c r="AJ47" s="1426"/>
      <c r="AK47" s="1426"/>
      <c r="AL47" s="1426"/>
      <c r="AM47" s="1426"/>
      <c r="AN47" s="1426"/>
      <c r="AO47" s="1426"/>
      <c r="AP47" s="1426"/>
      <c r="AQ47" s="1426"/>
      <c r="AR47" s="1426"/>
      <c r="AS47" s="1426"/>
      <c r="AT47" s="1426"/>
      <c r="AU47" s="1426"/>
      <c r="AV47" s="1426"/>
      <c r="AW47" s="1426"/>
      <c r="AX47" s="1426"/>
      <c r="AY47" s="1426"/>
      <c r="AZ47" s="1426"/>
      <c r="BA47" s="1426"/>
      <c r="BB47" s="1426"/>
      <c r="BC47" s="1426"/>
      <c r="BD47" s="1426"/>
      <c r="BE47" s="1426"/>
      <c r="BF47" s="1426"/>
      <c r="BG47" s="1426"/>
      <c r="BH47" s="1426"/>
      <c r="BI47" s="1426"/>
      <c r="BJ47" s="1426"/>
      <c r="BK47" s="1426"/>
      <c r="BL47" s="1426"/>
      <c r="BM47" s="1426"/>
    </row>
    <row r="48" spans="1:65" x14ac:dyDescent="0.3">
      <c r="A48" s="56"/>
      <c r="B48" s="1426"/>
      <c r="C48" s="1426"/>
      <c r="D48" s="1426"/>
      <c r="E48" s="1426"/>
      <c r="F48" s="1426"/>
      <c r="G48" s="1426"/>
      <c r="H48" s="1426"/>
      <c r="I48" s="1426"/>
      <c r="J48" s="1426"/>
      <c r="K48" s="1426"/>
      <c r="L48" s="1426"/>
      <c r="M48" s="1426"/>
      <c r="N48" s="1426"/>
      <c r="O48" s="1426"/>
      <c r="P48" s="1426"/>
      <c r="Q48" s="1426"/>
      <c r="R48" s="1426"/>
      <c r="S48" s="1426"/>
      <c r="T48" s="1426"/>
      <c r="U48" s="1426"/>
      <c r="V48" s="1426"/>
      <c r="W48" s="1426"/>
      <c r="X48" s="1426"/>
      <c r="Y48" s="1426"/>
      <c r="Z48" s="1426"/>
      <c r="AA48" s="1426"/>
      <c r="AB48" s="1426"/>
      <c r="AC48" s="1426"/>
      <c r="AD48" s="1426"/>
      <c r="AE48" s="1426"/>
      <c r="AF48" s="1426"/>
      <c r="AG48" s="1426"/>
      <c r="AH48" s="1426"/>
      <c r="AI48" s="1426"/>
      <c r="AJ48" s="1426"/>
      <c r="AK48" s="1426"/>
      <c r="AL48" s="1426"/>
      <c r="AM48" s="1426"/>
      <c r="AN48" s="1426"/>
      <c r="AO48" s="1426"/>
      <c r="AP48" s="1426"/>
      <c r="AQ48" s="1426"/>
      <c r="AR48" s="1426"/>
      <c r="AS48" s="1426"/>
      <c r="AT48" s="1426"/>
      <c r="AU48" s="1426"/>
      <c r="AV48" s="1426"/>
      <c r="AW48" s="1426"/>
      <c r="AX48" s="1426"/>
      <c r="AY48" s="1426"/>
      <c r="AZ48" s="1426"/>
      <c r="BA48" s="1426"/>
      <c r="BB48" s="1426"/>
      <c r="BC48" s="1426"/>
      <c r="BD48" s="1426"/>
      <c r="BE48" s="1426"/>
      <c r="BF48" s="1426"/>
      <c r="BG48" s="1426"/>
      <c r="BH48" s="1426"/>
      <c r="BI48" s="1426"/>
      <c r="BJ48" s="1426"/>
      <c r="BK48" s="1426"/>
      <c r="BL48" s="1426"/>
      <c r="BM48" s="1426"/>
    </row>
    <row r="49" spans="1:65" x14ac:dyDescent="0.3">
      <c r="A49" s="56"/>
      <c r="B49" s="1426"/>
      <c r="C49" s="1426"/>
      <c r="D49" s="1426"/>
      <c r="E49" s="1426"/>
      <c r="F49" s="1426"/>
      <c r="G49" s="1426"/>
      <c r="H49" s="1426"/>
      <c r="I49" s="1426"/>
      <c r="J49" s="1426"/>
      <c r="K49" s="1426"/>
      <c r="L49" s="1426"/>
      <c r="M49" s="1426"/>
      <c r="N49" s="1426"/>
      <c r="O49" s="1426"/>
      <c r="P49" s="1426"/>
      <c r="Q49" s="1426"/>
      <c r="R49" s="1426"/>
      <c r="S49" s="1426"/>
      <c r="T49" s="1426"/>
      <c r="U49" s="1426"/>
      <c r="V49" s="1426"/>
      <c r="W49" s="1426"/>
      <c r="X49" s="1426"/>
      <c r="Y49" s="1426"/>
      <c r="Z49" s="1426"/>
      <c r="AA49" s="1426"/>
      <c r="AB49" s="1426"/>
      <c r="AC49" s="1426"/>
      <c r="AD49" s="1426"/>
      <c r="AE49" s="1426"/>
      <c r="AF49" s="1426"/>
      <c r="AG49" s="1426"/>
      <c r="AH49" s="1426"/>
      <c r="AI49" s="1426"/>
      <c r="AJ49" s="1426"/>
      <c r="AK49" s="1426"/>
      <c r="AL49" s="1426"/>
      <c r="AM49" s="1426"/>
      <c r="AN49" s="1426"/>
      <c r="AO49" s="1426"/>
      <c r="AP49" s="1426"/>
      <c r="AQ49" s="1426"/>
      <c r="AR49" s="1426"/>
      <c r="AS49" s="1426"/>
      <c r="AT49" s="1426"/>
      <c r="AU49" s="1426"/>
      <c r="AV49" s="1426"/>
      <c r="AW49" s="1426"/>
      <c r="AX49" s="1426"/>
      <c r="AY49" s="1426"/>
      <c r="AZ49" s="1426"/>
      <c r="BA49" s="1426"/>
      <c r="BB49" s="1426"/>
      <c r="BC49" s="1426"/>
      <c r="BD49" s="1426"/>
      <c r="BE49" s="1426"/>
      <c r="BF49" s="1426"/>
      <c r="BG49" s="1426"/>
      <c r="BH49" s="1426"/>
      <c r="BI49" s="1426"/>
      <c r="BJ49" s="1426"/>
      <c r="BK49" s="1426"/>
      <c r="BL49" s="1426"/>
      <c r="BM49" s="1426"/>
    </row>
    <row r="50" spans="1:65" x14ac:dyDescent="0.3">
      <c r="A50" s="56"/>
      <c r="B50" s="1426"/>
      <c r="C50" s="1426"/>
      <c r="D50" s="1426"/>
      <c r="E50" s="1426"/>
      <c r="F50" s="1426"/>
      <c r="G50" s="1426"/>
      <c r="H50" s="1426"/>
      <c r="I50" s="1426"/>
      <c r="J50" s="1426"/>
      <c r="K50" s="1426"/>
      <c r="L50" s="1426"/>
      <c r="M50" s="1426"/>
      <c r="N50" s="1426"/>
      <c r="O50" s="1426"/>
      <c r="P50" s="1426"/>
      <c r="Q50" s="1426"/>
      <c r="R50" s="1426"/>
      <c r="S50" s="1426"/>
      <c r="T50" s="1426"/>
      <c r="U50" s="1426"/>
      <c r="V50" s="1426"/>
      <c r="W50" s="1426"/>
      <c r="X50" s="1426"/>
      <c r="Y50" s="1426"/>
      <c r="Z50" s="1426"/>
      <c r="AA50" s="1426"/>
      <c r="AB50" s="1426"/>
      <c r="AC50" s="1426"/>
      <c r="AD50" s="1426"/>
      <c r="AE50" s="1426"/>
      <c r="AF50" s="1426"/>
      <c r="AG50" s="1426"/>
      <c r="AH50" s="1426"/>
      <c r="AI50" s="1426"/>
      <c r="AJ50" s="1426"/>
      <c r="AK50" s="1426"/>
      <c r="AL50" s="1426"/>
      <c r="AM50" s="1426"/>
      <c r="AN50" s="1426"/>
      <c r="AO50" s="1426"/>
      <c r="AP50" s="1426"/>
      <c r="AQ50" s="1426"/>
      <c r="AR50" s="1426"/>
      <c r="AS50" s="1426"/>
      <c r="AT50" s="1426"/>
      <c r="AU50" s="1426"/>
      <c r="AV50" s="1426"/>
      <c r="AW50" s="1426"/>
      <c r="AX50" s="1426"/>
      <c r="AY50" s="1426"/>
      <c r="AZ50" s="1426"/>
      <c r="BA50" s="1426"/>
      <c r="BB50" s="1426"/>
      <c r="BC50" s="1426"/>
      <c r="BD50" s="1426"/>
      <c r="BE50" s="1426"/>
      <c r="BF50" s="1426"/>
      <c r="BG50" s="1426"/>
      <c r="BH50" s="1426"/>
      <c r="BI50" s="1426"/>
      <c r="BJ50" s="1426"/>
      <c r="BK50" s="1426"/>
      <c r="BL50" s="1426"/>
      <c r="BM50" s="1426"/>
    </row>
    <row r="51" spans="1:65" x14ac:dyDescent="0.3">
      <c r="A51" s="56"/>
      <c r="B51" s="1426"/>
      <c r="C51" s="1426"/>
      <c r="D51" s="1426"/>
      <c r="E51" s="1426"/>
      <c r="F51" s="1426"/>
      <c r="G51" s="1426"/>
      <c r="H51" s="1426"/>
      <c r="I51" s="1426"/>
      <c r="J51" s="1426"/>
      <c r="K51" s="1426"/>
      <c r="L51" s="1426"/>
      <c r="M51" s="1426"/>
      <c r="N51" s="1426"/>
      <c r="O51" s="1426"/>
      <c r="P51" s="1426"/>
      <c r="Q51" s="1426"/>
      <c r="R51" s="1426"/>
      <c r="S51" s="1426"/>
      <c r="T51" s="1426"/>
      <c r="U51" s="1426"/>
      <c r="V51" s="1426"/>
      <c r="W51" s="1426"/>
      <c r="X51" s="1426"/>
      <c r="Y51" s="1426"/>
      <c r="Z51" s="1426"/>
      <c r="AA51" s="1426"/>
      <c r="AB51" s="1426"/>
      <c r="AC51" s="1426"/>
      <c r="AD51" s="1426"/>
      <c r="AE51" s="1426"/>
      <c r="AF51" s="1426"/>
      <c r="AG51" s="1426"/>
      <c r="AH51" s="1426"/>
      <c r="AI51" s="1426"/>
      <c r="AJ51" s="1426"/>
      <c r="AK51" s="1426"/>
      <c r="AL51" s="1426"/>
      <c r="AM51" s="1426"/>
      <c r="AN51" s="1426"/>
      <c r="AO51" s="1426"/>
      <c r="AP51" s="1426"/>
      <c r="AQ51" s="1426"/>
      <c r="AR51" s="1426"/>
      <c r="AS51" s="1426"/>
      <c r="AT51" s="1426"/>
      <c r="AU51" s="1426"/>
      <c r="AV51" s="1426"/>
      <c r="AW51" s="1426"/>
      <c r="AX51" s="1426"/>
      <c r="AY51" s="1426"/>
      <c r="AZ51" s="1426"/>
      <c r="BA51" s="1426"/>
      <c r="BB51" s="1426"/>
      <c r="BC51" s="1426"/>
      <c r="BD51" s="1426"/>
      <c r="BE51" s="1426"/>
      <c r="BF51" s="1426"/>
      <c r="BG51" s="1426"/>
      <c r="BH51" s="1426"/>
      <c r="BI51" s="1426"/>
      <c r="BJ51" s="1426"/>
      <c r="BK51" s="1426"/>
      <c r="BL51" s="1426"/>
      <c r="BM51" s="1426"/>
    </row>
    <row r="52" spans="1:65" x14ac:dyDescent="0.3">
      <c r="A52" s="56"/>
      <c r="B52" s="1426"/>
      <c r="C52" s="1426"/>
      <c r="D52" s="1426"/>
      <c r="E52" s="1426"/>
      <c r="F52" s="1426"/>
      <c r="G52" s="1426"/>
      <c r="H52" s="1426"/>
      <c r="I52" s="1426"/>
      <c r="J52" s="1426"/>
      <c r="K52" s="1426"/>
      <c r="L52" s="1426"/>
      <c r="M52" s="1426"/>
      <c r="N52" s="1426"/>
      <c r="O52" s="1426"/>
      <c r="P52" s="1426"/>
      <c r="Q52" s="1426"/>
      <c r="R52" s="1426"/>
      <c r="S52" s="1426"/>
      <c r="T52" s="1426"/>
      <c r="U52" s="1426"/>
      <c r="V52" s="1426"/>
      <c r="W52" s="1426"/>
      <c r="X52" s="1426"/>
      <c r="Y52" s="1426"/>
      <c r="Z52" s="1426"/>
      <c r="AA52" s="1426"/>
      <c r="AB52" s="1426"/>
      <c r="AC52" s="1426"/>
      <c r="AD52" s="1426"/>
      <c r="AE52" s="1426"/>
      <c r="AF52" s="1426"/>
      <c r="AG52" s="1426"/>
      <c r="AH52" s="1426"/>
      <c r="AI52" s="1426"/>
      <c r="AJ52" s="1426"/>
      <c r="AK52" s="1426"/>
      <c r="AL52" s="1426"/>
      <c r="AM52" s="1426"/>
      <c r="AN52" s="1426"/>
      <c r="AO52" s="1426"/>
      <c r="AP52" s="1426"/>
      <c r="AQ52" s="1426"/>
      <c r="AR52" s="1426"/>
      <c r="AS52" s="1426"/>
      <c r="AT52" s="1426"/>
      <c r="AU52" s="1426"/>
      <c r="AV52" s="1426"/>
      <c r="AW52" s="1426"/>
      <c r="AX52" s="1426"/>
      <c r="AY52" s="1426"/>
      <c r="AZ52" s="1426"/>
      <c r="BA52" s="1426"/>
      <c r="BB52" s="1426"/>
      <c r="BC52" s="1426"/>
      <c r="BD52" s="1426"/>
      <c r="BE52" s="1426"/>
      <c r="BF52" s="1426"/>
      <c r="BG52" s="1426"/>
      <c r="BH52" s="1426"/>
      <c r="BI52" s="1426"/>
      <c r="BJ52" s="1426"/>
      <c r="BK52" s="1426"/>
      <c r="BL52" s="1426"/>
      <c r="BM52" s="1426"/>
    </row>
    <row r="53" spans="1:65" x14ac:dyDescent="0.3">
      <c r="A53" s="56"/>
      <c r="B53" s="1426"/>
      <c r="C53" s="1426"/>
      <c r="D53" s="1426"/>
      <c r="E53" s="1426"/>
      <c r="F53" s="1426"/>
      <c r="G53" s="1426"/>
      <c r="H53" s="1426"/>
      <c r="I53" s="1426"/>
      <c r="J53" s="1426"/>
      <c r="K53" s="1426"/>
      <c r="L53" s="1426"/>
      <c r="M53" s="1426"/>
      <c r="N53" s="1426"/>
      <c r="O53" s="1426"/>
      <c r="P53" s="1426"/>
      <c r="Q53" s="1426"/>
      <c r="R53" s="1426"/>
      <c r="S53" s="1426"/>
      <c r="T53" s="1426"/>
      <c r="U53" s="1426"/>
      <c r="V53" s="1426"/>
      <c r="W53" s="1426"/>
      <c r="X53" s="1426"/>
      <c r="Y53" s="1426"/>
      <c r="Z53" s="1426"/>
      <c r="AA53" s="1426"/>
      <c r="AB53" s="1426"/>
      <c r="AC53" s="1426"/>
      <c r="AD53" s="1426"/>
      <c r="AE53" s="1426"/>
      <c r="AF53" s="1426"/>
      <c r="AG53" s="1426"/>
      <c r="AH53" s="1426"/>
      <c r="AI53" s="1426"/>
      <c r="AJ53" s="1426"/>
      <c r="AK53" s="1426"/>
      <c r="AL53" s="1426"/>
      <c r="AM53" s="1426"/>
      <c r="AN53" s="1426"/>
      <c r="AO53" s="1426"/>
      <c r="AP53" s="1426"/>
      <c r="AQ53" s="1426"/>
      <c r="AR53" s="1426"/>
      <c r="AS53" s="1426"/>
      <c r="AT53" s="1426"/>
      <c r="AU53" s="1426"/>
      <c r="AV53" s="1426"/>
      <c r="AW53" s="1426"/>
      <c r="AX53" s="1426"/>
      <c r="AY53" s="1426"/>
      <c r="AZ53" s="1426"/>
      <c r="BA53" s="1426"/>
      <c r="BB53" s="1426"/>
      <c r="BC53" s="1426"/>
      <c r="BD53" s="1426"/>
      <c r="BE53" s="1426"/>
      <c r="BF53" s="1426"/>
      <c r="BG53" s="1426"/>
      <c r="BH53" s="1426"/>
      <c r="BI53" s="1426"/>
      <c r="BJ53" s="1426"/>
      <c r="BK53" s="1426"/>
      <c r="BL53" s="1426"/>
      <c r="BM53" s="1426"/>
    </row>
    <row r="54" spans="1:65" x14ac:dyDescent="0.3">
      <c r="A54" s="56"/>
      <c r="B54" s="1426"/>
      <c r="C54" s="1426"/>
      <c r="D54" s="1426"/>
      <c r="E54" s="1426"/>
      <c r="F54" s="1426"/>
      <c r="G54" s="1426"/>
      <c r="H54" s="1426"/>
      <c r="I54" s="1426"/>
      <c r="J54" s="1426"/>
      <c r="K54" s="1426"/>
      <c r="L54" s="1426"/>
      <c r="M54" s="1426"/>
      <c r="N54" s="1426"/>
      <c r="O54" s="1426"/>
      <c r="P54" s="1426"/>
      <c r="Q54" s="1426"/>
      <c r="R54" s="1426"/>
      <c r="S54" s="1426"/>
      <c r="T54" s="1426"/>
      <c r="U54" s="1426"/>
      <c r="V54" s="1426"/>
      <c r="W54" s="1426"/>
      <c r="X54" s="1426"/>
      <c r="Y54" s="1426"/>
      <c r="Z54" s="1426"/>
      <c r="AA54" s="1426"/>
      <c r="AB54" s="1426"/>
      <c r="AC54" s="1426"/>
      <c r="AD54" s="1426"/>
      <c r="AE54" s="1426"/>
      <c r="AF54" s="1426"/>
      <c r="AG54" s="1426"/>
      <c r="AH54" s="1426"/>
      <c r="AI54" s="1426"/>
      <c r="AJ54" s="1426"/>
      <c r="AK54" s="1426"/>
      <c r="AL54" s="1426"/>
      <c r="AM54" s="1426"/>
      <c r="AN54" s="1426"/>
      <c r="AO54" s="1426"/>
      <c r="AP54" s="1426"/>
      <c r="AQ54" s="1426"/>
      <c r="AR54" s="1426"/>
      <c r="AS54" s="1426"/>
      <c r="AT54" s="1426"/>
      <c r="AU54" s="1426"/>
      <c r="AV54" s="1426"/>
      <c r="AW54" s="1426"/>
      <c r="AX54" s="1426"/>
      <c r="AY54" s="1426"/>
      <c r="AZ54" s="1426"/>
      <c r="BA54" s="1426"/>
      <c r="BB54" s="1426"/>
      <c r="BC54" s="1426"/>
      <c r="BD54" s="1426"/>
      <c r="BE54" s="1426"/>
      <c r="BF54" s="1426"/>
      <c r="BG54" s="1426"/>
      <c r="BH54" s="1426"/>
      <c r="BI54" s="1426"/>
      <c r="BJ54" s="1426"/>
      <c r="BK54" s="1426"/>
      <c r="BL54" s="1426"/>
      <c r="BM54" s="1426"/>
    </row>
    <row r="55" spans="1:65" x14ac:dyDescent="0.3">
      <c r="A55" s="56"/>
      <c r="B55" s="1426"/>
      <c r="C55" s="1426"/>
      <c r="D55" s="1426"/>
      <c r="E55" s="1426"/>
      <c r="F55" s="1426"/>
      <c r="G55" s="1426"/>
      <c r="H55" s="1426"/>
      <c r="I55" s="1426"/>
      <c r="J55" s="1426"/>
      <c r="K55" s="1426"/>
      <c r="L55" s="1426"/>
      <c r="M55" s="1426"/>
      <c r="N55" s="1426"/>
      <c r="O55" s="1426"/>
      <c r="P55" s="1426"/>
      <c r="Q55" s="1426"/>
      <c r="R55" s="1426"/>
      <c r="S55" s="1426"/>
      <c r="T55" s="1426"/>
      <c r="U55" s="1426"/>
      <c r="V55" s="1426"/>
      <c r="W55" s="1426"/>
      <c r="X55" s="1426"/>
      <c r="Y55" s="1426"/>
      <c r="Z55" s="1426"/>
      <c r="AA55" s="1426"/>
      <c r="AB55" s="1426"/>
      <c r="AC55" s="1426"/>
      <c r="AD55" s="1426"/>
      <c r="AE55" s="1426"/>
      <c r="AF55" s="1426"/>
      <c r="AG55" s="1426"/>
      <c r="AH55" s="1426"/>
      <c r="AI55" s="1426"/>
      <c r="AJ55" s="1426"/>
      <c r="AK55" s="1426"/>
      <c r="AL55" s="1426"/>
      <c r="AM55" s="1426"/>
      <c r="AN55" s="1426"/>
      <c r="AO55" s="1426"/>
      <c r="AP55" s="1426"/>
      <c r="AQ55" s="1426"/>
      <c r="AR55" s="1426"/>
      <c r="AS55" s="1426"/>
      <c r="AT55" s="1426"/>
      <c r="AU55" s="1426"/>
      <c r="AV55" s="1426"/>
      <c r="AW55" s="1426"/>
      <c r="AX55" s="1426"/>
      <c r="AY55" s="1426"/>
      <c r="AZ55" s="1426"/>
      <c r="BA55" s="1426"/>
      <c r="BB55" s="1426"/>
      <c r="BC55" s="1426"/>
      <c r="BD55" s="1426"/>
      <c r="BE55" s="1426"/>
      <c r="BF55" s="1426"/>
      <c r="BG55" s="1426"/>
      <c r="BH55" s="1426"/>
      <c r="BI55" s="1426"/>
      <c r="BJ55" s="1426"/>
      <c r="BK55" s="1426"/>
      <c r="BL55" s="1426"/>
      <c r="BM55" s="1426"/>
    </row>
    <row r="56" spans="1:65" x14ac:dyDescent="0.3">
      <c r="A56" s="56"/>
      <c r="B56" s="1426"/>
      <c r="C56" s="1426"/>
      <c r="D56" s="1426"/>
      <c r="E56" s="1426"/>
      <c r="F56" s="1426"/>
      <c r="G56" s="1426"/>
      <c r="H56" s="1426"/>
      <c r="I56" s="1426"/>
      <c r="J56" s="1426"/>
      <c r="K56" s="1426"/>
      <c r="L56" s="1426"/>
      <c r="M56" s="1426"/>
      <c r="N56" s="1426"/>
      <c r="O56" s="1426"/>
      <c r="P56" s="1426"/>
      <c r="Q56" s="1426"/>
      <c r="R56" s="1426"/>
      <c r="S56" s="1426"/>
      <c r="T56" s="1426"/>
      <c r="U56" s="1426"/>
      <c r="V56" s="1426"/>
      <c r="W56" s="1426"/>
      <c r="X56" s="1426"/>
      <c r="Y56" s="1426"/>
      <c r="Z56" s="1426"/>
      <c r="AA56" s="1426"/>
      <c r="AB56" s="1426"/>
      <c r="AC56" s="1426"/>
      <c r="AD56" s="1426"/>
      <c r="AE56" s="1426"/>
      <c r="AF56" s="1426"/>
      <c r="AG56" s="1426"/>
      <c r="AH56" s="1426"/>
      <c r="AI56" s="1426"/>
      <c r="AJ56" s="1426"/>
      <c r="AK56" s="1426"/>
      <c r="AL56" s="1426"/>
      <c r="AM56" s="1426"/>
      <c r="AN56" s="1426"/>
      <c r="AO56" s="1426"/>
      <c r="AP56" s="1426"/>
      <c r="AQ56" s="1426"/>
      <c r="AR56" s="1426"/>
      <c r="AS56" s="1426"/>
      <c r="AT56" s="1426"/>
      <c r="AU56" s="1426"/>
      <c r="AV56" s="1426"/>
      <c r="AW56" s="1426"/>
      <c r="AX56" s="1426"/>
      <c r="AY56" s="1426"/>
      <c r="AZ56" s="1426"/>
      <c r="BA56" s="1426"/>
      <c r="BB56" s="1426"/>
      <c r="BC56" s="1426"/>
      <c r="BD56" s="1426"/>
      <c r="BE56" s="1426"/>
      <c r="BF56" s="1426"/>
      <c r="BG56" s="1426"/>
      <c r="BH56" s="1426"/>
      <c r="BI56" s="1426"/>
      <c r="BJ56" s="1426"/>
      <c r="BK56" s="1426"/>
      <c r="BL56" s="1426"/>
      <c r="BM56" s="1426"/>
    </row>
    <row r="57" spans="1:65" x14ac:dyDescent="0.3">
      <c r="A57" s="56"/>
      <c r="B57" s="1426"/>
      <c r="C57" s="1426"/>
      <c r="D57" s="1426"/>
      <c r="E57" s="1426"/>
      <c r="F57" s="1426"/>
      <c r="G57" s="1426"/>
      <c r="H57" s="1426"/>
      <c r="I57" s="1426"/>
      <c r="J57" s="1426"/>
      <c r="K57" s="1426"/>
      <c r="L57" s="1426"/>
      <c r="M57" s="1426"/>
      <c r="N57" s="1426"/>
      <c r="O57" s="1426"/>
      <c r="P57" s="1426"/>
      <c r="Q57" s="1426"/>
      <c r="R57" s="1426"/>
      <c r="S57" s="1426"/>
      <c r="T57" s="1426"/>
      <c r="U57" s="1426"/>
      <c r="V57" s="1426"/>
      <c r="W57" s="1426"/>
      <c r="X57" s="1426"/>
      <c r="Y57" s="1426"/>
      <c r="Z57" s="1426"/>
      <c r="AA57" s="1426"/>
      <c r="AB57" s="1426"/>
      <c r="AC57" s="1426"/>
      <c r="AD57" s="1426"/>
      <c r="AE57" s="1426"/>
      <c r="AF57" s="1426"/>
      <c r="AG57" s="1426"/>
      <c r="AH57" s="1426"/>
      <c r="AI57" s="1426"/>
      <c r="AJ57" s="1426"/>
      <c r="AK57" s="1426"/>
      <c r="AL57" s="1426"/>
      <c r="AM57" s="1426"/>
      <c r="AN57" s="1426"/>
      <c r="AO57" s="1426"/>
      <c r="AP57" s="1426"/>
      <c r="AQ57" s="1426"/>
      <c r="AR57" s="1426"/>
      <c r="AS57" s="1426"/>
      <c r="AT57" s="1426"/>
      <c r="AU57" s="1426"/>
      <c r="AV57" s="1426"/>
      <c r="AW57" s="1426"/>
      <c r="AX57" s="1426"/>
      <c r="AY57" s="1426"/>
      <c r="AZ57" s="1426"/>
      <c r="BA57" s="1426"/>
      <c r="BB57" s="1426"/>
      <c r="BC57" s="1426"/>
      <c r="BD57" s="1426"/>
      <c r="BE57" s="1426"/>
      <c r="BF57" s="1426"/>
      <c r="BG57" s="1426"/>
      <c r="BH57" s="1426"/>
      <c r="BI57" s="1426"/>
      <c r="BJ57" s="1426"/>
      <c r="BK57" s="1426"/>
      <c r="BL57" s="1426"/>
      <c r="BM57" s="1426"/>
    </row>
    <row r="58" spans="1:65" x14ac:dyDescent="0.3">
      <c r="A58" s="56"/>
      <c r="B58" s="1426"/>
      <c r="C58" s="1426"/>
      <c r="D58" s="1426"/>
      <c r="E58" s="1426"/>
      <c r="F58" s="1426"/>
      <c r="G58" s="1426"/>
      <c r="H58" s="1426"/>
      <c r="I58" s="1426"/>
      <c r="J58" s="1426"/>
      <c r="K58" s="1426"/>
      <c r="L58" s="1426"/>
      <c r="M58" s="1426"/>
      <c r="N58" s="1426"/>
      <c r="O58" s="1426"/>
      <c r="P58" s="1426"/>
      <c r="Q58" s="1426"/>
      <c r="R58" s="1426"/>
      <c r="S58" s="1426"/>
      <c r="T58" s="1426"/>
      <c r="U58" s="1426"/>
      <c r="V58" s="1426"/>
      <c r="W58" s="1426"/>
      <c r="X58" s="1426"/>
      <c r="Y58" s="1426"/>
      <c r="Z58" s="1426"/>
      <c r="AA58" s="1426"/>
      <c r="AB58" s="1426"/>
      <c r="AC58" s="1426"/>
      <c r="AD58" s="1426"/>
      <c r="AE58" s="1426"/>
      <c r="AF58" s="1426"/>
      <c r="AG58" s="1426"/>
      <c r="AH58" s="1426"/>
      <c r="AI58" s="1426"/>
      <c r="AJ58" s="1426"/>
      <c r="AK58" s="1426"/>
      <c r="AL58" s="1426"/>
      <c r="AM58" s="1426"/>
      <c r="AN58" s="1426"/>
      <c r="AO58" s="1426"/>
      <c r="AP58" s="1426"/>
      <c r="AQ58" s="1426"/>
      <c r="AR58" s="1426"/>
      <c r="AS58" s="1426"/>
      <c r="AT58" s="1426"/>
      <c r="AU58" s="1426"/>
      <c r="AV58" s="1426"/>
      <c r="AW58" s="1426"/>
      <c r="AX58" s="1426"/>
      <c r="AY58" s="1426"/>
      <c r="AZ58" s="1426"/>
      <c r="BA58" s="1426"/>
      <c r="BB58" s="1426"/>
      <c r="BC58" s="1426"/>
      <c r="BD58" s="1426"/>
      <c r="BE58" s="1426"/>
      <c r="BF58" s="1426"/>
      <c r="BG58" s="1426"/>
      <c r="BH58" s="1426"/>
      <c r="BI58" s="1426"/>
      <c r="BJ58" s="1426"/>
      <c r="BK58" s="1426"/>
      <c r="BL58" s="1426"/>
      <c r="BM58" s="1426"/>
    </row>
    <row r="59" spans="1:65" x14ac:dyDescent="0.3">
      <c r="A59" s="56"/>
      <c r="B59" s="1426"/>
      <c r="C59" s="1426"/>
      <c r="D59" s="1426"/>
      <c r="E59" s="1426"/>
      <c r="F59" s="1426"/>
      <c r="G59" s="1426"/>
      <c r="H59" s="1426"/>
      <c r="I59" s="1426"/>
      <c r="J59" s="1426"/>
      <c r="K59" s="1426"/>
      <c r="L59" s="1426"/>
      <c r="M59" s="1426"/>
      <c r="N59" s="1426"/>
      <c r="O59" s="1426"/>
      <c r="P59" s="1426"/>
      <c r="Q59" s="1426"/>
      <c r="R59" s="1426"/>
      <c r="S59" s="1426"/>
      <c r="T59" s="1426"/>
      <c r="U59" s="1426"/>
      <c r="V59" s="1426"/>
      <c r="W59" s="1426"/>
      <c r="X59" s="1426"/>
      <c r="Y59" s="1426"/>
      <c r="Z59" s="1426"/>
      <c r="AA59" s="1426"/>
      <c r="AB59" s="1426"/>
      <c r="AC59" s="1426"/>
      <c r="AD59" s="1426"/>
      <c r="AE59" s="1426"/>
      <c r="AF59" s="1426"/>
      <c r="AG59" s="1426"/>
      <c r="AH59" s="1426"/>
      <c r="AI59" s="1426"/>
      <c r="AJ59" s="1426"/>
      <c r="AK59" s="1426"/>
      <c r="AL59" s="1426"/>
      <c r="AM59" s="1426"/>
      <c r="AN59" s="1426"/>
      <c r="AO59" s="1426"/>
      <c r="AP59" s="1426"/>
      <c r="AQ59" s="1426"/>
      <c r="AR59" s="1426"/>
      <c r="AS59" s="1426"/>
      <c r="AT59" s="1426"/>
      <c r="AU59" s="1426"/>
      <c r="AV59" s="1426"/>
      <c r="AW59" s="1426"/>
      <c r="AX59" s="1426"/>
      <c r="AY59" s="1426"/>
      <c r="AZ59" s="1426"/>
      <c r="BA59" s="1426"/>
      <c r="BB59" s="1426"/>
      <c r="BC59" s="1426"/>
      <c r="BD59" s="1426"/>
      <c r="BE59" s="1426"/>
      <c r="BF59" s="1426"/>
      <c r="BG59" s="1426"/>
      <c r="BH59" s="1426"/>
      <c r="BI59" s="1426"/>
      <c r="BJ59" s="1426"/>
      <c r="BK59" s="1426"/>
      <c r="BL59" s="1426"/>
      <c r="BM59" s="1426"/>
    </row>
    <row r="60" spans="1:65" x14ac:dyDescent="0.3">
      <c r="A60" s="56"/>
      <c r="B60" s="1426"/>
      <c r="C60" s="1426"/>
      <c r="D60" s="1426"/>
      <c r="E60" s="1426"/>
      <c r="F60" s="1426"/>
      <c r="G60" s="1426"/>
      <c r="H60" s="1426"/>
      <c r="I60" s="1426"/>
      <c r="J60" s="1426"/>
      <c r="K60" s="1426"/>
      <c r="L60" s="1426"/>
      <c r="M60" s="1426"/>
      <c r="N60" s="1426"/>
      <c r="O60" s="1426"/>
      <c r="P60" s="1426"/>
      <c r="Q60" s="1426"/>
      <c r="R60" s="1426"/>
      <c r="S60" s="1426"/>
      <c r="T60" s="1426"/>
      <c r="U60" s="1426"/>
      <c r="V60" s="1426"/>
      <c r="W60" s="1426"/>
      <c r="X60" s="1426"/>
      <c r="Y60" s="1426"/>
      <c r="Z60" s="1426"/>
      <c r="AA60" s="1426"/>
      <c r="AB60" s="1426"/>
      <c r="AC60" s="1426"/>
      <c r="AD60" s="1426"/>
      <c r="AE60" s="1426"/>
      <c r="AF60" s="1426"/>
      <c r="AG60" s="1426"/>
      <c r="AH60" s="1426"/>
      <c r="AI60" s="1426"/>
      <c r="AJ60" s="1426"/>
      <c r="AK60" s="1426"/>
      <c r="AL60" s="1426"/>
      <c r="AM60" s="1426"/>
      <c r="AN60" s="1426"/>
      <c r="AO60" s="1426"/>
      <c r="AP60" s="1426"/>
      <c r="AQ60" s="1426"/>
      <c r="AR60" s="1426"/>
      <c r="AS60" s="1426"/>
      <c r="AT60" s="1426"/>
      <c r="AU60" s="1426"/>
      <c r="AV60" s="1426"/>
      <c r="AW60" s="1426"/>
      <c r="AX60" s="1426"/>
      <c r="AY60" s="1426"/>
      <c r="AZ60" s="1426"/>
      <c r="BA60" s="1426"/>
      <c r="BB60" s="1426"/>
      <c r="BC60" s="1426"/>
      <c r="BD60" s="1426"/>
      <c r="BE60" s="1426"/>
      <c r="BF60" s="1426"/>
      <c r="BG60" s="1426"/>
      <c r="BH60" s="1426"/>
      <c r="BI60" s="1426"/>
      <c r="BJ60" s="1426"/>
      <c r="BK60" s="1426"/>
      <c r="BL60" s="1426"/>
      <c r="BM60" s="1426"/>
    </row>
    <row r="61" spans="1:65" x14ac:dyDescent="0.3">
      <c r="A61" s="56"/>
      <c r="B61" s="1426"/>
      <c r="C61" s="1426"/>
      <c r="D61" s="1426"/>
      <c r="E61" s="1426"/>
      <c r="F61" s="1426"/>
      <c r="G61" s="1426"/>
      <c r="H61" s="1426"/>
      <c r="I61" s="1426"/>
      <c r="J61" s="1426"/>
      <c r="K61" s="1426"/>
      <c r="L61" s="1426"/>
      <c r="M61" s="1426"/>
      <c r="N61" s="1426"/>
      <c r="O61" s="1426"/>
      <c r="P61" s="1426"/>
      <c r="Q61" s="1426"/>
      <c r="R61" s="1426"/>
      <c r="S61" s="1426"/>
      <c r="T61" s="1426"/>
      <c r="U61" s="1426"/>
      <c r="V61" s="1426"/>
      <c r="W61" s="1426"/>
      <c r="X61" s="1426"/>
      <c r="Y61" s="1426"/>
      <c r="Z61" s="1426"/>
      <c r="AA61" s="1426"/>
      <c r="AB61" s="1426"/>
      <c r="AC61" s="1426"/>
      <c r="AD61" s="1426"/>
      <c r="AE61" s="1426"/>
      <c r="AF61" s="1426"/>
      <c r="AG61" s="1426"/>
      <c r="AH61" s="1426"/>
      <c r="AI61" s="1426"/>
      <c r="AJ61" s="1426"/>
      <c r="AK61" s="1426"/>
      <c r="AL61" s="1426"/>
      <c r="AM61" s="1426"/>
      <c r="AN61" s="1426"/>
      <c r="AO61" s="1426"/>
      <c r="AP61" s="1426"/>
      <c r="AQ61" s="1426"/>
      <c r="AR61" s="1426"/>
      <c r="AS61" s="1426"/>
      <c r="AT61" s="1426"/>
      <c r="AU61" s="1426"/>
      <c r="AV61" s="1426"/>
      <c r="AW61" s="1426"/>
      <c r="AX61" s="1426"/>
      <c r="AY61" s="1426"/>
      <c r="AZ61" s="1426"/>
      <c r="BA61" s="1426"/>
      <c r="BB61" s="1426"/>
      <c r="BC61" s="1426"/>
      <c r="BD61" s="1426"/>
      <c r="BE61" s="1426"/>
      <c r="BF61" s="1426"/>
      <c r="BG61" s="1426"/>
      <c r="BH61" s="1426"/>
      <c r="BI61" s="1426"/>
      <c r="BJ61" s="1426"/>
      <c r="BK61" s="1426"/>
      <c r="BL61" s="1426"/>
      <c r="BM61" s="1426"/>
    </row>
    <row r="62" spans="1:65" x14ac:dyDescent="0.3">
      <c r="A62" s="56"/>
      <c r="B62" s="1426"/>
      <c r="C62" s="1426"/>
      <c r="D62" s="1426"/>
      <c r="E62" s="1426"/>
      <c r="F62" s="1426"/>
      <c r="G62" s="1426"/>
      <c r="H62" s="1426"/>
      <c r="I62" s="1426"/>
      <c r="J62" s="1426"/>
      <c r="K62" s="1426"/>
      <c r="L62" s="1426"/>
      <c r="M62" s="1426"/>
      <c r="N62" s="1426"/>
      <c r="O62" s="1426"/>
      <c r="P62" s="1426"/>
      <c r="Q62" s="1426"/>
      <c r="R62" s="1426"/>
      <c r="S62" s="1426"/>
      <c r="T62" s="1426"/>
      <c r="U62" s="1426"/>
      <c r="V62" s="1426"/>
      <c r="W62" s="1426"/>
      <c r="X62" s="1426"/>
      <c r="Y62" s="1426"/>
      <c r="Z62" s="1426"/>
      <c r="AA62" s="1426"/>
      <c r="AB62" s="1426"/>
      <c r="AC62" s="1426"/>
      <c r="AD62" s="1426"/>
      <c r="AE62" s="1426"/>
      <c r="AF62" s="1426"/>
      <c r="AG62" s="1426"/>
      <c r="AH62" s="1426"/>
      <c r="AI62" s="1426"/>
      <c r="AJ62" s="1426"/>
      <c r="AK62" s="1426"/>
      <c r="AL62" s="1426"/>
      <c r="AM62" s="1426"/>
      <c r="AN62" s="1426"/>
      <c r="AO62" s="1426"/>
      <c r="AP62" s="1426"/>
      <c r="AQ62" s="1426"/>
      <c r="AR62" s="1426"/>
      <c r="AS62" s="1426"/>
      <c r="AT62" s="1426"/>
      <c r="AU62" s="1426"/>
      <c r="AV62" s="1426"/>
      <c r="AW62" s="1426"/>
      <c r="AX62" s="1426"/>
      <c r="AY62" s="1426"/>
      <c r="AZ62" s="1426"/>
      <c r="BA62" s="1426"/>
      <c r="BB62" s="1426"/>
      <c r="BC62" s="1426"/>
      <c r="BD62" s="1426"/>
      <c r="BE62" s="1426"/>
      <c r="BF62" s="1426"/>
      <c r="BG62" s="1426"/>
      <c r="BH62" s="1426"/>
      <c r="BI62" s="1426"/>
      <c r="BJ62" s="1426"/>
      <c r="BK62" s="1426"/>
      <c r="BL62" s="1426"/>
      <c r="BM62" s="1426"/>
    </row>
    <row r="63" spans="1:65" x14ac:dyDescent="0.3">
      <c r="A63" s="56"/>
      <c r="B63" s="1426"/>
      <c r="C63" s="1426"/>
      <c r="D63" s="1426"/>
      <c r="E63" s="1426"/>
      <c r="F63" s="1426"/>
      <c r="G63" s="1426"/>
      <c r="H63" s="1426"/>
      <c r="I63" s="1426"/>
      <c r="J63" s="1426"/>
      <c r="K63" s="1426"/>
      <c r="L63" s="1426"/>
      <c r="M63" s="1426"/>
      <c r="N63" s="1426"/>
      <c r="O63" s="1426"/>
      <c r="P63" s="1426"/>
      <c r="Q63" s="1426"/>
      <c r="R63" s="1426"/>
      <c r="S63" s="1426"/>
      <c r="T63" s="1426"/>
      <c r="U63" s="1426"/>
      <c r="V63" s="1426"/>
      <c r="W63" s="1426"/>
      <c r="X63" s="1426"/>
      <c r="Y63" s="1426"/>
      <c r="Z63" s="1426"/>
      <c r="AA63" s="1426"/>
      <c r="AB63" s="1426"/>
      <c r="AC63" s="1426"/>
      <c r="AD63" s="1426"/>
      <c r="AE63" s="1426"/>
      <c r="AF63" s="1426"/>
      <c r="AG63" s="1426"/>
      <c r="AH63" s="1426"/>
      <c r="AI63" s="1426"/>
      <c r="AJ63" s="1426"/>
      <c r="AK63" s="1426"/>
      <c r="AL63" s="1426"/>
      <c r="AM63" s="1426"/>
      <c r="AN63" s="1426"/>
      <c r="AO63" s="1426"/>
      <c r="AP63" s="1426"/>
      <c r="AQ63" s="1426"/>
      <c r="AR63" s="1426"/>
      <c r="AS63" s="1426"/>
      <c r="AT63" s="1426"/>
      <c r="AU63" s="1426"/>
      <c r="AV63" s="1426"/>
      <c r="AW63" s="1426"/>
      <c r="AX63" s="1426"/>
      <c r="AY63" s="1426"/>
      <c r="AZ63" s="1426"/>
      <c r="BA63" s="1426"/>
      <c r="BB63" s="1426"/>
      <c r="BC63" s="1426"/>
      <c r="BD63" s="1426"/>
      <c r="BE63" s="1426"/>
      <c r="BF63" s="1426"/>
      <c r="BG63" s="1426"/>
      <c r="BH63" s="1426"/>
      <c r="BI63" s="1426"/>
      <c r="BJ63" s="1426"/>
      <c r="BK63" s="1426"/>
      <c r="BL63" s="1426"/>
      <c r="BM63" s="1426"/>
    </row>
    <row r="64" spans="1:65" x14ac:dyDescent="0.3">
      <c r="A64" s="56"/>
      <c r="B64" s="1426"/>
      <c r="C64" s="1426"/>
      <c r="D64" s="1426"/>
      <c r="E64" s="1426"/>
      <c r="F64" s="1426"/>
      <c r="G64" s="1426"/>
      <c r="H64" s="1426"/>
      <c r="I64" s="1426"/>
      <c r="J64" s="1426"/>
      <c r="K64" s="1426"/>
      <c r="L64" s="1426"/>
      <c r="M64" s="1426"/>
      <c r="N64" s="1426"/>
      <c r="O64" s="1426"/>
      <c r="P64" s="1426"/>
      <c r="Q64" s="1426"/>
      <c r="R64" s="1426"/>
      <c r="S64" s="1426"/>
      <c r="T64" s="1426"/>
      <c r="U64" s="1426"/>
      <c r="V64" s="1426"/>
      <c r="W64" s="1426"/>
      <c r="X64" s="1426"/>
      <c r="Y64" s="1426"/>
      <c r="Z64" s="1426"/>
      <c r="AA64" s="1426"/>
      <c r="AB64" s="1426"/>
      <c r="AC64" s="1426"/>
      <c r="AD64" s="1426"/>
      <c r="AE64" s="1426"/>
      <c r="AF64" s="1426"/>
      <c r="AG64" s="1426"/>
      <c r="AH64" s="1426"/>
      <c r="AI64" s="1426"/>
      <c r="AJ64" s="1426"/>
      <c r="AK64" s="1426"/>
      <c r="AL64" s="1426"/>
      <c r="AM64" s="1426"/>
      <c r="AN64" s="1426"/>
      <c r="AO64" s="1426"/>
      <c r="AP64" s="1426"/>
      <c r="AQ64" s="1426"/>
      <c r="AR64" s="1426"/>
      <c r="AS64" s="1426"/>
      <c r="AT64" s="1426"/>
      <c r="AU64" s="1426"/>
      <c r="AV64" s="1426"/>
      <c r="AW64" s="1426"/>
      <c r="AX64" s="1426"/>
      <c r="AY64" s="1426"/>
      <c r="AZ64" s="1426"/>
      <c r="BA64" s="1426"/>
      <c r="BB64" s="1426"/>
      <c r="BC64" s="1426"/>
      <c r="BD64" s="1426"/>
      <c r="BE64" s="1426"/>
      <c r="BF64" s="1426"/>
      <c r="BG64" s="1426"/>
      <c r="BH64" s="1426"/>
      <c r="BI64" s="1426"/>
      <c r="BJ64" s="1426"/>
      <c r="BK64" s="1426"/>
      <c r="BL64" s="1426"/>
      <c r="BM64" s="1426"/>
    </row>
    <row r="65" spans="1:65" x14ac:dyDescent="0.3">
      <c r="A65" s="56"/>
      <c r="B65" s="1426"/>
      <c r="C65" s="1426"/>
      <c r="D65" s="1426"/>
      <c r="E65" s="1426"/>
      <c r="F65" s="1426"/>
      <c r="G65" s="1426"/>
      <c r="H65" s="1426"/>
      <c r="I65" s="1426"/>
      <c r="J65" s="1426"/>
      <c r="K65" s="1426"/>
      <c r="L65" s="1426"/>
      <c r="M65" s="1426"/>
      <c r="N65" s="1426"/>
      <c r="O65" s="1426"/>
      <c r="P65" s="1426"/>
      <c r="Q65" s="1426"/>
      <c r="R65" s="1426"/>
      <c r="S65" s="1426"/>
      <c r="T65" s="1426"/>
      <c r="U65" s="1426"/>
      <c r="V65" s="1426"/>
      <c r="W65" s="1426"/>
      <c r="X65" s="1426"/>
      <c r="Y65" s="1426"/>
      <c r="Z65" s="1426"/>
      <c r="AA65" s="1426"/>
      <c r="AB65" s="1426"/>
      <c r="AC65" s="1426"/>
      <c r="AD65" s="1426"/>
      <c r="AE65" s="1426"/>
      <c r="AF65" s="1426"/>
      <c r="AG65" s="1426"/>
      <c r="AH65" s="1426"/>
      <c r="AI65" s="1426"/>
      <c r="AJ65" s="1426"/>
      <c r="AK65" s="1426"/>
      <c r="AL65" s="1426"/>
      <c r="AM65" s="1426"/>
      <c r="AN65" s="1426"/>
      <c r="AO65" s="1426"/>
      <c r="AP65" s="1426"/>
      <c r="AQ65" s="1426"/>
      <c r="AR65" s="1426"/>
      <c r="AS65" s="1426"/>
      <c r="AT65" s="1426"/>
      <c r="AU65" s="1426"/>
      <c r="AV65" s="1426"/>
      <c r="AW65" s="1426"/>
      <c r="AX65" s="1426"/>
      <c r="AY65" s="1426"/>
      <c r="AZ65" s="1426"/>
      <c r="BA65" s="1426"/>
      <c r="BB65" s="1426"/>
      <c r="BC65" s="1426"/>
      <c r="BD65" s="1426"/>
      <c r="BE65" s="1426"/>
      <c r="BF65" s="1426"/>
      <c r="BG65" s="1426"/>
      <c r="BH65" s="1426"/>
      <c r="BI65" s="1426"/>
      <c r="BJ65" s="1426"/>
      <c r="BK65" s="1426"/>
      <c r="BL65" s="1426"/>
      <c r="BM65" s="1426"/>
    </row>
    <row r="66" spans="1:65" x14ac:dyDescent="0.3">
      <c r="A66" s="56"/>
      <c r="B66" s="1426"/>
      <c r="C66" s="1426"/>
      <c r="D66" s="1426"/>
      <c r="E66" s="1426"/>
      <c r="F66" s="1426"/>
      <c r="G66" s="1426"/>
      <c r="H66" s="1426"/>
      <c r="I66" s="1426"/>
      <c r="J66" s="1426"/>
      <c r="K66" s="1426"/>
      <c r="L66" s="1426"/>
      <c r="M66" s="1426"/>
      <c r="N66" s="1426"/>
      <c r="O66" s="1426"/>
      <c r="P66" s="1426"/>
      <c r="Q66" s="1426"/>
      <c r="R66" s="1426"/>
      <c r="S66" s="1426"/>
      <c r="T66" s="1426"/>
      <c r="U66" s="1426"/>
      <c r="V66" s="1426"/>
      <c r="W66" s="1426"/>
      <c r="X66" s="1426"/>
      <c r="Y66" s="1426"/>
      <c r="Z66" s="1426"/>
      <c r="AA66" s="1426"/>
      <c r="AB66" s="1426"/>
      <c r="AC66" s="1426"/>
      <c r="AD66" s="1426"/>
      <c r="AE66" s="1426"/>
      <c r="AF66" s="1426"/>
      <c r="AG66" s="1426"/>
      <c r="AH66" s="1426"/>
      <c r="AI66" s="1426"/>
      <c r="AJ66" s="1426"/>
      <c r="AK66" s="1426"/>
      <c r="AL66" s="1426"/>
      <c r="AM66" s="1426"/>
      <c r="AN66" s="1426"/>
      <c r="AO66" s="1426"/>
      <c r="AP66" s="1426"/>
      <c r="AQ66" s="1426"/>
      <c r="AR66" s="1426"/>
      <c r="AS66" s="1426"/>
      <c r="AT66" s="1426"/>
      <c r="AU66" s="1426"/>
      <c r="AV66" s="1426"/>
      <c r="AW66" s="1426"/>
      <c r="AX66" s="1426"/>
      <c r="AY66" s="1426"/>
      <c r="AZ66" s="1426"/>
      <c r="BA66" s="1426"/>
      <c r="BB66" s="1426"/>
      <c r="BC66" s="1426"/>
      <c r="BD66" s="1426"/>
      <c r="BE66" s="1426"/>
      <c r="BF66" s="1426"/>
      <c r="BG66" s="1426"/>
      <c r="BH66" s="1426"/>
      <c r="BI66" s="1426"/>
      <c r="BJ66" s="1426"/>
      <c r="BK66" s="1426"/>
      <c r="BL66" s="1426"/>
      <c r="BM66" s="1426"/>
    </row>
    <row r="67" spans="1:65" x14ac:dyDescent="0.3">
      <c r="A67" s="56"/>
      <c r="B67" s="1426"/>
      <c r="C67" s="1426"/>
      <c r="D67" s="1426"/>
      <c r="E67" s="1426"/>
      <c r="F67" s="1426"/>
      <c r="G67" s="1426"/>
      <c r="H67" s="1426"/>
      <c r="I67" s="1426"/>
      <c r="J67" s="1426"/>
      <c r="K67" s="1426"/>
      <c r="L67" s="1426"/>
      <c r="M67" s="1426"/>
      <c r="N67" s="1426"/>
      <c r="O67" s="1426"/>
      <c r="P67" s="1426"/>
      <c r="Q67" s="1426"/>
      <c r="R67" s="1426"/>
      <c r="S67" s="1426"/>
      <c r="T67" s="1426"/>
      <c r="U67" s="1426"/>
      <c r="V67" s="1426"/>
      <c r="W67" s="1426"/>
      <c r="X67" s="1426"/>
      <c r="Y67" s="1426"/>
      <c r="Z67" s="1426"/>
      <c r="AA67" s="1426"/>
      <c r="AB67" s="1426"/>
      <c r="AC67" s="1426"/>
      <c r="AD67" s="1426"/>
      <c r="AE67" s="1426"/>
      <c r="AF67" s="1426"/>
      <c r="AG67" s="1426"/>
      <c r="AH67" s="1426"/>
      <c r="AI67" s="1426"/>
      <c r="AJ67" s="1426"/>
      <c r="AK67" s="1426"/>
      <c r="AL67" s="1426"/>
      <c r="AM67" s="1426"/>
      <c r="AN67" s="1426"/>
      <c r="AO67" s="1426"/>
      <c r="AP67" s="1426"/>
      <c r="AQ67" s="1426"/>
      <c r="AR67" s="1426"/>
      <c r="AS67" s="1426"/>
      <c r="AT67" s="1426"/>
      <c r="AU67" s="1426"/>
      <c r="AV67" s="1426"/>
      <c r="AW67" s="1426"/>
      <c r="AX67" s="1426"/>
      <c r="AY67" s="1426"/>
      <c r="AZ67" s="1426"/>
      <c r="BA67" s="1426"/>
      <c r="BB67" s="1426"/>
      <c r="BC67" s="1426"/>
      <c r="BD67" s="1426"/>
      <c r="BE67" s="1426"/>
      <c r="BF67" s="1426"/>
      <c r="BG67" s="1426"/>
      <c r="BH67" s="1426"/>
      <c r="BI67" s="1426"/>
      <c r="BJ67" s="1426"/>
      <c r="BK67" s="1426"/>
      <c r="BL67" s="1426"/>
      <c r="BM67" s="1426"/>
    </row>
    <row r="68" spans="1:65" x14ac:dyDescent="0.3">
      <c r="A68" s="56"/>
      <c r="B68" s="1426"/>
      <c r="C68" s="1426"/>
      <c r="D68" s="1426"/>
      <c r="E68" s="1426"/>
      <c r="F68" s="1426"/>
      <c r="G68" s="1426"/>
      <c r="H68" s="1426"/>
      <c r="I68" s="1426"/>
      <c r="J68" s="1426"/>
      <c r="K68" s="1426"/>
      <c r="L68" s="1426"/>
      <c r="M68" s="1426"/>
      <c r="N68" s="1426"/>
      <c r="O68" s="1426"/>
      <c r="P68" s="1426"/>
      <c r="Q68" s="1426"/>
      <c r="R68" s="1426"/>
      <c r="S68" s="1426"/>
      <c r="T68" s="1426"/>
      <c r="U68" s="1426"/>
      <c r="V68" s="1426"/>
      <c r="W68" s="1426"/>
      <c r="X68" s="1426"/>
      <c r="Y68" s="1426"/>
      <c r="Z68" s="1426"/>
      <c r="AA68" s="1426"/>
      <c r="AB68" s="1426"/>
      <c r="AC68" s="1426"/>
      <c r="AD68" s="1426"/>
      <c r="AE68" s="1426"/>
      <c r="AF68" s="1426"/>
      <c r="AG68" s="1426"/>
      <c r="AH68" s="1426"/>
      <c r="AI68" s="1426"/>
      <c r="AJ68" s="1426"/>
      <c r="AK68" s="1426"/>
      <c r="AL68" s="1426"/>
      <c r="AM68" s="1426"/>
      <c r="AN68" s="1426"/>
      <c r="AO68" s="1426"/>
      <c r="AP68" s="1426"/>
      <c r="AQ68" s="1426"/>
      <c r="AR68" s="1426"/>
      <c r="AS68" s="1426"/>
      <c r="AT68" s="1426"/>
      <c r="AU68" s="1426"/>
      <c r="AV68" s="1426"/>
      <c r="AW68" s="1426"/>
      <c r="AX68" s="1426"/>
      <c r="AY68" s="1426"/>
      <c r="AZ68" s="1426"/>
      <c r="BA68" s="1426"/>
      <c r="BB68" s="1426"/>
      <c r="BC68" s="1426"/>
      <c r="BD68" s="1426"/>
      <c r="BE68" s="1426"/>
      <c r="BF68" s="1426"/>
      <c r="BG68" s="1426"/>
      <c r="BH68" s="1426"/>
      <c r="BI68" s="1426"/>
      <c r="BJ68" s="1426"/>
      <c r="BK68" s="1426"/>
      <c r="BL68" s="1426"/>
      <c r="BM68" s="1426"/>
    </row>
    <row r="69" spans="1:65" x14ac:dyDescent="0.3">
      <c r="A69" s="56"/>
      <c r="B69" s="1426"/>
      <c r="C69" s="1426"/>
      <c r="D69" s="1426"/>
      <c r="E69" s="1426"/>
      <c r="F69" s="1426"/>
      <c r="G69" s="1426"/>
      <c r="H69" s="1426"/>
      <c r="I69" s="1426"/>
      <c r="J69" s="1426"/>
      <c r="K69" s="1426"/>
      <c r="L69" s="1426"/>
      <c r="M69" s="1426"/>
      <c r="N69" s="1426"/>
      <c r="O69" s="1426"/>
      <c r="P69" s="1426"/>
      <c r="Q69" s="1426"/>
      <c r="R69" s="1426"/>
      <c r="S69" s="1426"/>
      <c r="T69" s="1426"/>
      <c r="U69" s="1426"/>
      <c r="V69" s="1426"/>
      <c r="W69" s="1426"/>
      <c r="X69" s="1426"/>
      <c r="Y69" s="1426"/>
      <c r="Z69" s="1426"/>
      <c r="AA69" s="1426"/>
      <c r="AB69" s="1426"/>
      <c r="AC69" s="1426"/>
      <c r="AD69" s="1426"/>
      <c r="AE69" s="1426"/>
      <c r="AF69" s="1426"/>
      <c r="AG69" s="1426"/>
      <c r="AH69" s="1426"/>
      <c r="AI69" s="1426"/>
      <c r="AJ69" s="1426"/>
      <c r="AK69" s="1426"/>
      <c r="AL69" s="1426"/>
      <c r="AM69" s="1426"/>
      <c r="AN69" s="1426"/>
      <c r="AO69" s="1426"/>
      <c r="AP69" s="1426"/>
      <c r="AQ69" s="1426"/>
      <c r="AR69" s="1426"/>
      <c r="AS69" s="1426"/>
      <c r="AT69" s="1426"/>
      <c r="AU69" s="1426"/>
      <c r="AV69" s="1426"/>
      <c r="AW69" s="1426"/>
      <c r="AX69" s="1426"/>
      <c r="AY69" s="1426"/>
      <c r="AZ69" s="1426"/>
      <c r="BA69" s="1426"/>
      <c r="BB69" s="1426"/>
      <c r="BC69" s="1426"/>
      <c r="BD69" s="1426"/>
      <c r="BE69" s="1426"/>
      <c r="BF69" s="1426"/>
      <c r="BG69" s="1426"/>
      <c r="BH69" s="1426"/>
      <c r="BI69" s="1426"/>
      <c r="BJ69" s="1426"/>
      <c r="BK69" s="1426"/>
      <c r="BL69" s="1426"/>
      <c r="BM69" s="1426"/>
    </row>
    <row r="70" spans="1:65" x14ac:dyDescent="0.3">
      <c r="A70" s="56"/>
      <c r="B70" s="1426"/>
      <c r="C70" s="1426"/>
      <c r="D70" s="1426"/>
      <c r="E70" s="1426"/>
      <c r="F70" s="1426"/>
      <c r="G70" s="1426"/>
      <c r="H70" s="1426"/>
      <c r="I70" s="1426"/>
      <c r="J70" s="1426"/>
      <c r="K70" s="1426"/>
      <c r="L70" s="1426"/>
      <c r="M70" s="1426"/>
      <c r="N70" s="1426"/>
      <c r="O70" s="1426"/>
      <c r="P70" s="1426"/>
      <c r="Q70" s="1426"/>
      <c r="R70" s="1426"/>
      <c r="S70" s="1426"/>
      <c r="T70" s="1426"/>
      <c r="U70" s="1426"/>
      <c r="V70" s="1426"/>
      <c r="W70" s="1426"/>
      <c r="X70" s="1426"/>
      <c r="Y70" s="1426"/>
      <c r="Z70" s="1426"/>
      <c r="AA70" s="1426"/>
      <c r="AB70" s="1426"/>
      <c r="AC70" s="1426"/>
      <c r="AD70" s="1426"/>
      <c r="AE70" s="1426"/>
      <c r="AF70" s="1426"/>
      <c r="AG70" s="1426"/>
      <c r="AH70" s="1426"/>
      <c r="AI70" s="1426"/>
      <c r="AJ70" s="1426"/>
      <c r="AK70" s="1426"/>
      <c r="AL70" s="1426"/>
      <c r="AM70" s="1426"/>
      <c r="AN70" s="1426"/>
      <c r="AO70" s="1426"/>
      <c r="AP70" s="1426"/>
      <c r="AQ70" s="1426"/>
      <c r="AR70" s="1426"/>
      <c r="AS70" s="1426"/>
      <c r="AT70" s="1426"/>
      <c r="AU70" s="1426"/>
      <c r="AV70" s="1426"/>
      <c r="AW70" s="1426"/>
      <c r="AX70" s="1426"/>
      <c r="AY70" s="1426"/>
      <c r="AZ70" s="1426"/>
      <c r="BA70" s="1426"/>
      <c r="BB70" s="1426"/>
      <c r="BC70" s="1426"/>
      <c r="BD70" s="1426"/>
      <c r="BE70" s="1426"/>
      <c r="BF70" s="1426"/>
      <c r="BG70" s="1426"/>
      <c r="BH70" s="1426"/>
      <c r="BI70" s="1426"/>
      <c r="BJ70" s="1426"/>
      <c r="BK70" s="1426"/>
      <c r="BL70" s="1426"/>
      <c r="BM70" s="1426"/>
    </row>
    <row r="71" spans="1:65" x14ac:dyDescent="0.3">
      <c r="A71" s="56"/>
      <c r="B71" s="1426"/>
      <c r="C71" s="1426"/>
      <c r="D71" s="1426"/>
      <c r="E71" s="1426"/>
      <c r="F71" s="1426"/>
      <c r="G71" s="1426"/>
      <c r="H71" s="1426"/>
      <c r="I71" s="1426"/>
      <c r="J71" s="1426"/>
      <c r="K71" s="1426"/>
      <c r="L71" s="1426"/>
      <c r="M71" s="1426"/>
      <c r="N71" s="1426"/>
      <c r="O71" s="1426"/>
      <c r="P71" s="1426"/>
      <c r="Q71" s="1426"/>
      <c r="R71" s="1426"/>
      <c r="S71" s="1426"/>
      <c r="T71" s="1426"/>
      <c r="U71" s="1426"/>
      <c r="V71" s="1426"/>
      <c r="W71" s="1426"/>
      <c r="X71" s="1426"/>
      <c r="Y71" s="1426"/>
      <c r="Z71" s="1426"/>
      <c r="AA71" s="1426"/>
      <c r="AB71" s="1426"/>
      <c r="AC71" s="1426"/>
      <c r="AD71" s="1426"/>
      <c r="AE71" s="1426"/>
      <c r="AF71" s="1426"/>
      <c r="AG71" s="1426"/>
      <c r="AH71" s="1426"/>
      <c r="AI71" s="1426"/>
      <c r="AJ71" s="1426"/>
      <c r="AK71" s="1426"/>
      <c r="AL71" s="1426"/>
      <c r="AM71" s="1426"/>
      <c r="AN71" s="1426"/>
      <c r="AO71" s="1426"/>
      <c r="AP71" s="1426"/>
      <c r="AQ71" s="1426"/>
      <c r="AR71" s="1426"/>
      <c r="AS71" s="1426"/>
      <c r="AT71" s="1426"/>
      <c r="AU71" s="1426"/>
      <c r="AV71" s="1426"/>
      <c r="AW71" s="1426"/>
      <c r="AX71" s="1426"/>
      <c r="AY71" s="1426"/>
      <c r="AZ71" s="1426"/>
      <c r="BA71" s="1426"/>
      <c r="BB71" s="1426"/>
      <c r="BC71" s="1426"/>
      <c r="BD71" s="1426"/>
      <c r="BE71" s="1426"/>
      <c r="BF71" s="1426"/>
      <c r="BG71" s="1426"/>
      <c r="BH71" s="1426"/>
      <c r="BI71" s="1426"/>
      <c r="BJ71" s="1426"/>
      <c r="BK71" s="1426"/>
      <c r="BL71" s="1426"/>
      <c r="BM71" s="1426"/>
    </row>
    <row r="72" spans="1:65" x14ac:dyDescent="0.3">
      <c r="A72" s="56"/>
      <c r="B72" s="1426"/>
      <c r="C72" s="1426"/>
      <c r="D72" s="1426"/>
      <c r="E72" s="1426"/>
      <c r="F72" s="1426"/>
      <c r="G72" s="1426"/>
      <c r="H72" s="1426"/>
      <c r="I72" s="1426"/>
      <c r="J72" s="1426"/>
      <c r="K72" s="1426"/>
      <c r="L72" s="1426"/>
      <c r="M72" s="1426"/>
      <c r="N72" s="1426"/>
      <c r="O72" s="1426"/>
      <c r="P72" s="1426"/>
      <c r="Q72" s="1426"/>
      <c r="R72" s="1426"/>
      <c r="S72" s="1426"/>
      <c r="T72" s="1426"/>
      <c r="U72" s="1426"/>
      <c r="V72" s="1426"/>
      <c r="W72" s="1426"/>
      <c r="X72" s="1426"/>
      <c r="Y72" s="1426"/>
      <c r="Z72" s="1426"/>
      <c r="AA72" s="1426"/>
      <c r="AB72" s="1426"/>
      <c r="AC72" s="1426"/>
      <c r="AD72" s="1426"/>
      <c r="AE72" s="1426"/>
      <c r="AF72" s="1426"/>
      <c r="AG72" s="1426"/>
      <c r="AH72" s="1426"/>
      <c r="AI72" s="1426"/>
      <c r="AJ72" s="1426"/>
      <c r="AK72" s="1426"/>
      <c r="AL72" s="1426"/>
      <c r="AM72" s="1426"/>
      <c r="AN72" s="1426"/>
      <c r="AO72" s="1426"/>
      <c r="AP72" s="1426"/>
      <c r="AQ72" s="1426"/>
      <c r="AR72" s="1426"/>
      <c r="AS72" s="1426"/>
      <c r="AT72" s="1426"/>
      <c r="AU72" s="1426"/>
      <c r="AV72" s="1426"/>
      <c r="AW72" s="1426"/>
      <c r="AX72" s="1426"/>
      <c r="AY72" s="1426"/>
      <c r="AZ72" s="1426"/>
      <c r="BA72" s="1426"/>
      <c r="BB72" s="1426"/>
      <c r="BC72" s="1426"/>
      <c r="BD72" s="1426"/>
      <c r="BE72" s="1426"/>
      <c r="BF72" s="1426"/>
      <c r="BG72" s="1426"/>
      <c r="BH72" s="1426"/>
      <c r="BI72" s="1426"/>
      <c r="BJ72" s="1426"/>
      <c r="BK72" s="1426"/>
      <c r="BL72" s="1426"/>
      <c r="BM72" s="1426"/>
    </row>
    <row r="73" spans="1:65" x14ac:dyDescent="0.3">
      <c r="A73" s="56"/>
      <c r="B73" s="1426"/>
      <c r="C73" s="1426"/>
      <c r="D73" s="1426"/>
      <c r="E73" s="1426"/>
      <c r="F73" s="1426"/>
      <c r="G73" s="1426"/>
      <c r="H73" s="1426"/>
      <c r="I73" s="1426"/>
      <c r="J73" s="1426"/>
      <c r="K73" s="1426"/>
      <c r="L73" s="1426"/>
      <c r="M73" s="1426"/>
      <c r="N73" s="1426"/>
      <c r="O73" s="1426"/>
      <c r="P73" s="1426"/>
      <c r="Q73" s="1426"/>
      <c r="R73" s="1426"/>
      <c r="S73" s="1426"/>
      <c r="T73" s="1426"/>
      <c r="U73" s="1426"/>
      <c r="V73" s="1426"/>
      <c r="W73" s="1426"/>
      <c r="X73" s="1426"/>
      <c r="Y73" s="1426"/>
      <c r="Z73" s="1426"/>
      <c r="AA73" s="1426"/>
      <c r="AB73" s="1426"/>
      <c r="AC73" s="1426"/>
      <c r="AD73" s="1426"/>
      <c r="AE73" s="1426"/>
      <c r="AF73" s="1426"/>
      <c r="AG73" s="1426"/>
      <c r="AH73" s="1426"/>
      <c r="AI73" s="1426"/>
      <c r="AJ73" s="1426"/>
      <c r="AK73" s="1426"/>
      <c r="AL73" s="1426"/>
      <c r="AM73" s="1426"/>
      <c r="AN73" s="1426"/>
      <c r="AO73" s="1426"/>
      <c r="AP73" s="1426"/>
      <c r="AQ73" s="1426"/>
      <c r="AR73" s="1426"/>
      <c r="AS73" s="1426"/>
      <c r="AT73" s="1426"/>
      <c r="AU73" s="1426"/>
      <c r="AV73" s="1426"/>
      <c r="AW73" s="1426"/>
      <c r="AX73" s="1426"/>
      <c r="AY73" s="1426"/>
      <c r="AZ73" s="1426"/>
      <c r="BA73" s="1426"/>
      <c r="BB73" s="1426"/>
      <c r="BC73" s="1426"/>
      <c r="BD73" s="1426"/>
      <c r="BE73" s="1426"/>
      <c r="BF73" s="1426"/>
      <c r="BG73" s="1426"/>
      <c r="BH73" s="1426"/>
      <c r="BI73" s="1426"/>
      <c r="BJ73" s="1426"/>
      <c r="BK73" s="1426"/>
      <c r="BL73" s="1426"/>
      <c r="BM73" s="1426"/>
    </row>
    <row r="74" spans="1:65" x14ac:dyDescent="0.3">
      <c r="A74" s="56"/>
      <c r="B74" s="1426"/>
      <c r="C74" s="1426"/>
      <c r="D74" s="1426"/>
      <c r="E74" s="1426"/>
      <c r="F74" s="1426"/>
      <c r="G74" s="1426"/>
      <c r="H74" s="1426"/>
      <c r="I74" s="1426"/>
      <c r="J74" s="1426"/>
      <c r="K74" s="1426"/>
      <c r="L74" s="1426"/>
      <c r="M74" s="1426"/>
      <c r="N74" s="1426"/>
      <c r="O74" s="1426"/>
      <c r="P74" s="1426"/>
      <c r="Q74" s="1426"/>
      <c r="R74" s="1426"/>
      <c r="S74" s="1426"/>
      <c r="T74" s="1426"/>
      <c r="U74" s="1426"/>
      <c r="V74" s="1426"/>
      <c r="W74" s="1426"/>
      <c r="X74" s="1426"/>
      <c r="Y74" s="1426"/>
      <c r="Z74" s="1426"/>
      <c r="AA74" s="1426"/>
      <c r="AB74" s="1426"/>
      <c r="AC74" s="1426"/>
      <c r="AD74" s="1426"/>
      <c r="AE74" s="1426"/>
      <c r="AF74" s="1426"/>
      <c r="AG74" s="1426"/>
      <c r="AH74" s="1426"/>
      <c r="AI74" s="1426"/>
      <c r="AJ74" s="1426"/>
      <c r="AK74" s="1426"/>
      <c r="AL74" s="1426"/>
      <c r="AM74" s="1426"/>
      <c r="AN74" s="1426"/>
      <c r="AO74" s="1426"/>
      <c r="AP74" s="1426"/>
      <c r="AQ74" s="1426"/>
      <c r="AR74" s="1426"/>
      <c r="AS74" s="1426"/>
      <c r="AT74" s="1426"/>
      <c r="AU74" s="1426"/>
      <c r="AV74" s="1426"/>
      <c r="AW74" s="1426"/>
      <c r="AX74" s="1426"/>
      <c r="AY74" s="1426"/>
      <c r="AZ74" s="1426"/>
      <c r="BA74" s="1426"/>
      <c r="BB74" s="1426"/>
      <c r="BC74" s="1426"/>
      <c r="BD74" s="1426"/>
      <c r="BE74" s="1426"/>
      <c r="BF74" s="1426"/>
      <c r="BG74" s="1426"/>
      <c r="BH74" s="1426"/>
      <c r="BI74" s="1426"/>
      <c r="BJ74" s="1426"/>
      <c r="BK74" s="1426"/>
      <c r="BL74" s="1426"/>
      <c r="BM74" s="1426"/>
    </row>
    <row r="75" spans="1:65" x14ac:dyDescent="0.3">
      <c r="A75" s="56"/>
      <c r="B75" s="1426"/>
      <c r="C75" s="1426"/>
      <c r="D75" s="1426"/>
      <c r="E75" s="1426"/>
      <c r="F75" s="1426"/>
      <c r="G75" s="1426"/>
      <c r="H75" s="1426"/>
      <c r="I75" s="1426"/>
      <c r="J75" s="1426"/>
      <c r="K75" s="1426"/>
      <c r="L75" s="1426"/>
      <c r="M75" s="1426"/>
      <c r="N75" s="1426"/>
      <c r="O75" s="1426"/>
      <c r="P75" s="1426"/>
      <c r="Q75" s="1426"/>
      <c r="R75" s="1426"/>
      <c r="S75" s="1426"/>
      <c r="T75" s="1426"/>
      <c r="U75" s="1426"/>
      <c r="V75" s="1426"/>
      <c r="W75" s="1426"/>
      <c r="X75" s="1426"/>
      <c r="Y75" s="1426"/>
      <c r="Z75" s="1426"/>
      <c r="AA75" s="1426"/>
      <c r="AB75" s="1426"/>
      <c r="AC75" s="1426"/>
      <c r="AD75" s="1426"/>
      <c r="AE75" s="1426"/>
      <c r="AF75" s="1426"/>
      <c r="AG75" s="1426"/>
      <c r="AH75" s="1426"/>
      <c r="AI75" s="1426"/>
      <c r="AJ75" s="1426"/>
      <c r="AK75" s="1426"/>
      <c r="AL75" s="1426"/>
      <c r="AM75" s="1426"/>
      <c r="AN75" s="1426"/>
      <c r="AO75" s="1426"/>
      <c r="AP75" s="1426"/>
      <c r="AQ75" s="1426"/>
      <c r="AR75" s="1426"/>
      <c r="AS75" s="1426"/>
      <c r="AT75" s="1426"/>
      <c r="AU75" s="1426"/>
      <c r="AV75" s="1426"/>
      <c r="AW75" s="1426"/>
      <c r="AX75" s="1426"/>
      <c r="AY75" s="1426"/>
      <c r="AZ75" s="1426"/>
      <c r="BA75" s="1426"/>
      <c r="BB75" s="1426"/>
      <c r="BC75" s="1426"/>
      <c r="BD75" s="1426"/>
      <c r="BE75" s="1426"/>
      <c r="BF75" s="1426"/>
      <c r="BG75" s="1426"/>
      <c r="BH75" s="1426"/>
      <c r="BI75" s="1426"/>
      <c r="BJ75" s="1426"/>
      <c r="BK75" s="1426"/>
      <c r="BL75" s="1426"/>
      <c r="BM75" s="1426"/>
    </row>
    <row r="76" spans="1:65" x14ac:dyDescent="0.3">
      <c r="A76" s="56"/>
      <c r="B76" s="1426"/>
      <c r="C76" s="1426"/>
      <c r="D76" s="1426"/>
      <c r="E76" s="1426"/>
      <c r="F76" s="1426"/>
      <c r="G76" s="1426"/>
      <c r="H76" s="1426"/>
      <c r="I76" s="1426"/>
      <c r="J76" s="1426"/>
      <c r="K76" s="1426"/>
      <c r="L76" s="1426"/>
      <c r="M76" s="1426"/>
      <c r="N76" s="1426"/>
      <c r="O76" s="1426"/>
      <c r="P76" s="1426"/>
      <c r="Q76" s="1426"/>
      <c r="R76" s="1426"/>
      <c r="S76" s="1426"/>
      <c r="T76" s="1426"/>
      <c r="U76" s="1426"/>
      <c r="V76" s="1426"/>
      <c r="W76" s="1426"/>
      <c r="X76" s="1426"/>
      <c r="Y76" s="1426"/>
      <c r="Z76" s="1426"/>
      <c r="AA76" s="1426"/>
      <c r="AB76" s="1426"/>
      <c r="AC76" s="1426"/>
      <c r="AD76" s="1426"/>
      <c r="AE76" s="1426"/>
      <c r="AF76" s="1426"/>
      <c r="AG76" s="1426"/>
      <c r="AH76" s="1426"/>
      <c r="AI76" s="1426"/>
      <c r="AJ76" s="1426"/>
      <c r="AK76" s="1426"/>
      <c r="AL76" s="1426"/>
      <c r="AM76" s="1426"/>
      <c r="AN76" s="1426"/>
      <c r="AO76" s="1426"/>
      <c r="AP76" s="1426"/>
      <c r="AQ76" s="1426"/>
      <c r="AR76" s="1426"/>
      <c r="AS76" s="1426"/>
      <c r="AT76" s="1426"/>
      <c r="AU76" s="1426"/>
      <c r="AV76" s="1426"/>
      <c r="AW76" s="1426"/>
      <c r="AX76" s="1426"/>
      <c r="AY76" s="1426"/>
      <c r="AZ76" s="1426"/>
      <c r="BA76" s="1426"/>
      <c r="BB76" s="1426"/>
      <c r="BC76" s="1426"/>
      <c r="BD76" s="1426"/>
      <c r="BE76" s="1426"/>
      <c r="BF76" s="1426"/>
      <c r="BG76" s="1426"/>
      <c r="BH76" s="1426"/>
      <c r="BI76" s="1426"/>
      <c r="BJ76" s="1426"/>
      <c r="BK76" s="1426"/>
      <c r="BL76" s="1426"/>
      <c r="BM76" s="1426"/>
    </row>
    <row r="77" spans="1:65" x14ac:dyDescent="0.3">
      <c r="A77" s="56"/>
      <c r="B77" s="1426"/>
      <c r="C77" s="1426"/>
      <c r="D77" s="1426"/>
      <c r="E77" s="1426"/>
      <c r="F77" s="1426"/>
      <c r="G77" s="1426"/>
      <c r="H77" s="1426"/>
      <c r="I77" s="1426"/>
      <c r="J77" s="1426"/>
      <c r="K77" s="1426"/>
      <c r="L77" s="1426"/>
      <c r="M77" s="1426"/>
      <c r="N77" s="1426"/>
      <c r="O77" s="1426"/>
      <c r="P77" s="1426"/>
      <c r="Q77" s="1426"/>
      <c r="R77" s="1426"/>
      <c r="S77" s="1426"/>
      <c r="T77" s="1426"/>
      <c r="U77" s="1426"/>
      <c r="V77" s="1426"/>
      <c r="W77" s="1426"/>
      <c r="X77" s="1426"/>
      <c r="Y77" s="1426"/>
      <c r="Z77" s="1426"/>
      <c r="AA77" s="1426"/>
      <c r="AB77" s="1426"/>
      <c r="AC77" s="1426"/>
      <c r="AD77" s="1426"/>
      <c r="AE77" s="1426"/>
      <c r="AF77" s="1426"/>
      <c r="AG77" s="1426"/>
      <c r="AH77" s="1426"/>
      <c r="AI77" s="1426"/>
      <c r="AJ77" s="1426"/>
      <c r="AK77" s="1426"/>
      <c r="AL77" s="1426"/>
      <c r="AM77" s="1426"/>
      <c r="AN77" s="1426"/>
      <c r="AO77" s="1426"/>
      <c r="AP77" s="1426"/>
      <c r="AQ77" s="1426"/>
      <c r="AR77" s="1426"/>
      <c r="AS77" s="1426"/>
      <c r="AT77" s="1426"/>
      <c r="AU77" s="1426"/>
      <c r="AV77" s="1426"/>
      <c r="AW77" s="1426"/>
      <c r="AX77" s="1426"/>
      <c r="AY77" s="1426"/>
      <c r="AZ77" s="1426"/>
      <c r="BA77" s="1426"/>
      <c r="BB77" s="1426"/>
      <c r="BC77" s="1426"/>
      <c r="BD77" s="1426"/>
      <c r="BE77" s="1426"/>
      <c r="BF77" s="1426"/>
      <c r="BG77" s="1426"/>
      <c r="BH77" s="1426"/>
      <c r="BI77" s="1426"/>
      <c r="BJ77" s="1426"/>
      <c r="BK77" s="1426"/>
      <c r="BL77" s="1426"/>
      <c r="BM77" s="1426"/>
    </row>
    <row r="78" spans="1:65" x14ac:dyDescent="0.3">
      <c r="A78" s="56"/>
      <c r="B78" s="1426"/>
      <c r="C78" s="1426"/>
      <c r="D78" s="1426"/>
      <c r="E78" s="1426"/>
      <c r="F78" s="1426"/>
      <c r="G78" s="1426"/>
      <c r="H78" s="1426"/>
      <c r="I78" s="1426"/>
      <c r="J78" s="1426"/>
      <c r="K78" s="1426"/>
      <c r="L78" s="1426"/>
      <c r="M78" s="1426"/>
      <c r="N78" s="1426"/>
      <c r="O78" s="1426"/>
      <c r="P78" s="1426"/>
      <c r="Q78" s="1426"/>
      <c r="R78" s="1426"/>
      <c r="S78" s="1426"/>
      <c r="T78" s="1426"/>
      <c r="U78" s="1426"/>
      <c r="V78" s="1426"/>
      <c r="W78" s="1426"/>
      <c r="X78" s="1426"/>
      <c r="Y78" s="1426"/>
      <c r="Z78" s="1426"/>
      <c r="AA78" s="1426"/>
      <c r="AB78" s="1426"/>
      <c r="AC78" s="1426"/>
      <c r="AD78" s="1426"/>
      <c r="AE78" s="1426"/>
      <c r="AF78" s="1426"/>
      <c r="AG78" s="1426"/>
      <c r="AH78" s="1426"/>
      <c r="AI78" s="1426"/>
      <c r="AJ78" s="1426"/>
      <c r="AK78" s="1426"/>
      <c r="AL78" s="1426"/>
      <c r="AM78" s="1426"/>
      <c r="AN78" s="1426"/>
      <c r="AO78" s="1426"/>
      <c r="AP78" s="1426"/>
      <c r="AQ78" s="1426"/>
      <c r="AR78" s="1426"/>
      <c r="AS78" s="1426"/>
      <c r="AT78" s="1426"/>
      <c r="AU78" s="1426"/>
      <c r="AV78" s="1426"/>
      <c r="AW78" s="1426"/>
      <c r="AX78" s="1426"/>
      <c r="AY78" s="1426"/>
      <c r="AZ78" s="1426"/>
      <c r="BA78" s="1426"/>
      <c r="BB78" s="1426"/>
      <c r="BC78" s="1426"/>
      <c r="BD78" s="1426"/>
      <c r="BE78" s="1426"/>
      <c r="BF78" s="1426"/>
      <c r="BG78" s="1426"/>
      <c r="BH78" s="1426"/>
      <c r="BI78" s="1426"/>
      <c r="BJ78" s="1426"/>
      <c r="BK78" s="1426"/>
      <c r="BL78" s="1426"/>
      <c r="BM78" s="1426"/>
    </row>
    <row r="79" spans="1:65" x14ac:dyDescent="0.3">
      <c r="A79" s="56"/>
      <c r="B79" s="1426"/>
      <c r="C79" s="1426"/>
      <c r="D79" s="1426"/>
      <c r="E79" s="1426"/>
      <c r="F79" s="1426"/>
      <c r="G79" s="1426"/>
      <c r="H79" s="1426"/>
      <c r="I79" s="1426"/>
      <c r="J79" s="1426"/>
      <c r="K79" s="1426"/>
      <c r="L79" s="1426"/>
      <c r="M79" s="1426"/>
      <c r="N79" s="1426"/>
      <c r="O79" s="1426"/>
      <c r="P79" s="1426"/>
      <c r="Q79" s="1426"/>
      <c r="R79" s="1426"/>
      <c r="S79" s="1426"/>
      <c r="T79" s="1426"/>
      <c r="U79" s="1426"/>
      <c r="V79" s="1426"/>
      <c r="W79" s="1426"/>
      <c r="X79" s="1426"/>
      <c r="Y79" s="1426"/>
      <c r="Z79" s="1426"/>
      <c r="AA79" s="1426"/>
      <c r="AB79" s="1426"/>
      <c r="AC79" s="1426"/>
      <c r="AD79" s="1426"/>
      <c r="AE79" s="1426"/>
      <c r="AF79" s="1426"/>
      <c r="AG79" s="1426"/>
      <c r="AH79" s="1426"/>
      <c r="AI79" s="1426"/>
      <c r="AJ79" s="1426"/>
      <c r="AK79" s="1426"/>
      <c r="AL79" s="1426"/>
      <c r="AM79" s="1426"/>
      <c r="AN79" s="1426"/>
      <c r="AO79" s="1426"/>
      <c r="AP79" s="1426"/>
      <c r="AQ79" s="1426"/>
      <c r="AR79" s="1426"/>
      <c r="AS79" s="1426"/>
      <c r="AT79" s="1426"/>
      <c r="AU79" s="1426"/>
      <c r="AV79" s="1426"/>
      <c r="AW79" s="1426"/>
      <c r="AX79" s="1426"/>
      <c r="AY79" s="1426"/>
      <c r="AZ79" s="1426"/>
      <c r="BA79" s="1426"/>
      <c r="BB79" s="1426"/>
      <c r="BC79" s="1426"/>
      <c r="BD79" s="1426"/>
      <c r="BE79" s="1426"/>
      <c r="BF79" s="1426"/>
      <c r="BG79" s="1426"/>
      <c r="BH79" s="1426"/>
      <c r="BI79" s="1426"/>
      <c r="BJ79" s="1426"/>
      <c r="BK79" s="1426"/>
      <c r="BL79" s="1426"/>
      <c r="BM79" s="1426"/>
    </row>
    <row r="80" spans="1:65" x14ac:dyDescent="0.3">
      <c r="A80" s="56"/>
      <c r="B80" s="1426"/>
      <c r="C80" s="1426"/>
      <c r="D80" s="1426"/>
      <c r="E80" s="1426"/>
      <c r="F80" s="1426"/>
      <c r="G80" s="1426"/>
      <c r="H80" s="1426"/>
      <c r="I80" s="1426"/>
      <c r="J80" s="1426"/>
      <c r="K80" s="1426"/>
      <c r="L80" s="1426"/>
      <c r="M80" s="1426"/>
      <c r="N80" s="1426"/>
      <c r="O80" s="1426"/>
      <c r="P80" s="1426"/>
      <c r="Q80" s="1426"/>
      <c r="R80" s="1426"/>
      <c r="S80" s="1426"/>
      <c r="T80" s="1426"/>
      <c r="U80" s="1426"/>
      <c r="V80" s="1426"/>
      <c r="W80" s="1426"/>
      <c r="X80" s="1426"/>
      <c r="Y80" s="1426"/>
      <c r="Z80" s="1426"/>
      <c r="AA80" s="1426"/>
      <c r="AB80" s="1426"/>
      <c r="AC80" s="1426"/>
      <c r="AD80" s="1426"/>
      <c r="AE80" s="1426"/>
      <c r="AF80" s="1426"/>
      <c r="AG80" s="1426"/>
      <c r="AH80" s="1426"/>
      <c r="AI80" s="1426"/>
      <c r="AJ80" s="1426"/>
      <c r="AK80" s="1426"/>
      <c r="AL80" s="1426"/>
      <c r="AM80" s="1426"/>
      <c r="AN80" s="1426"/>
      <c r="AO80" s="1426"/>
      <c r="AP80" s="1426"/>
      <c r="AQ80" s="1426"/>
      <c r="AR80" s="1426"/>
      <c r="AS80" s="1426"/>
      <c r="AT80" s="1426"/>
      <c r="AU80" s="1426"/>
      <c r="AV80" s="1426"/>
      <c r="AW80" s="1426"/>
      <c r="AX80" s="1426"/>
      <c r="AY80" s="1426"/>
      <c r="AZ80" s="1426"/>
      <c r="BA80" s="1426"/>
      <c r="BB80" s="1426"/>
      <c r="BC80" s="1426"/>
      <c r="BD80" s="1426"/>
      <c r="BE80" s="1426"/>
      <c r="BF80" s="1426"/>
      <c r="BG80" s="1426"/>
      <c r="BH80" s="1426"/>
      <c r="BI80" s="1426"/>
      <c r="BJ80" s="1426"/>
      <c r="BK80" s="1426"/>
      <c r="BL80" s="1426"/>
      <c r="BM80" s="1426"/>
    </row>
    <row r="81" spans="1:65" x14ac:dyDescent="0.3">
      <c r="A81" s="56"/>
      <c r="B81" s="1426"/>
      <c r="C81" s="1426"/>
      <c r="D81" s="1426"/>
      <c r="E81" s="1426"/>
      <c r="F81" s="1426"/>
      <c r="G81" s="1426"/>
      <c r="H81" s="1426"/>
      <c r="I81" s="1426"/>
      <c r="J81" s="1426"/>
      <c r="K81" s="1426"/>
      <c r="L81" s="1426"/>
      <c r="M81" s="1426"/>
      <c r="N81" s="1426"/>
      <c r="O81" s="1426"/>
      <c r="P81" s="1426"/>
      <c r="Q81" s="1426"/>
      <c r="R81" s="1426"/>
      <c r="S81" s="1426"/>
      <c r="T81" s="1426"/>
      <c r="U81" s="1426"/>
      <c r="V81" s="1426"/>
      <c r="W81" s="1426"/>
      <c r="X81" s="1426"/>
      <c r="Y81" s="1426"/>
      <c r="Z81" s="1426"/>
      <c r="AA81" s="1426"/>
      <c r="AB81" s="1426"/>
      <c r="AC81" s="1426"/>
      <c r="AD81" s="1426"/>
      <c r="AE81" s="1426"/>
      <c r="AF81" s="1426"/>
      <c r="AG81" s="1426"/>
      <c r="AH81" s="1426"/>
      <c r="AI81" s="1426"/>
      <c r="AJ81" s="1426"/>
      <c r="AK81" s="1426"/>
      <c r="AL81" s="1426"/>
      <c r="AM81" s="1426"/>
      <c r="AN81" s="1426"/>
      <c r="AO81" s="1426"/>
      <c r="AP81" s="1426"/>
      <c r="AQ81" s="1426"/>
      <c r="AR81" s="1426"/>
      <c r="AS81" s="1426"/>
      <c r="AT81" s="1426"/>
      <c r="AU81" s="1426"/>
      <c r="AV81" s="1426"/>
      <c r="AW81" s="1426"/>
      <c r="AX81" s="1426"/>
      <c r="AY81" s="1426"/>
      <c r="AZ81" s="1426"/>
      <c r="BA81" s="1426"/>
      <c r="BB81" s="1426"/>
      <c r="BC81" s="1426"/>
      <c r="BD81" s="1426"/>
      <c r="BE81" s="1426"/>
      <c r="BF81" s="1426"/>
      <c r="BG81" s="1426"/>
      <c r="BH81" s="1426"/>
      <c r="BI81" s="1426"/>
      <c r="BJ81" s="1426"/>
      <c r="BK81" s="1426"/>
      <c r="BL81" s="1426"/>
      <c r="BM81" s="1426"/>
    </row>
    <row r="82" spans="1:65" x14ac:dyDescent="0.3">
      <c r="A82" s="56"/>
      <c r="B82" s="1426"/>
      <c r="C82" s="1426"/>
      <c r="D82" s="1426"/>
      <c r="E82" s="1426"/>
      <c r="F82" s="1426"/>
      <c r="G82" s="1426"/>
      <c r="H82" s="1426"/>
      <c r="I82" s="1426"/>
      <c r="J82" s="1426"/>
      <c r="K82" s="1426"/>
      <c r="L82" s="1426"/>
      <c r="M82" s="1426"/>
      <c r="N82" s="1426"/>
      <c r="O82" s="1426"/>
      <c r="P82" s="1426"/>
      <c r="Q82" s="1426"/>
      <c r="R82" s="1426"/>
      <c r="S82" s="1426"/>
      <c r="T82" s="1426"/>
      <c r="U82" s="1426"/>
      <c r="V82" s="1426"/>
      <c r="W82" s="1426"/>
      <c r="X82" s="1426"/>
      <c r="Y82" s="1426"/>
      <c r="Z82" s="1426"/>
      <c r="AA82" s="1426"/>
      <c r="AB82" s="1426"/>
      <c r="AC82" s="1426"/>
      <c r="AD82" s="1426"/>
      <c r="AE82" s="1426"/>
      <c r="AF82" s="1426"/>
      <c r="AG82" s="1426"/>
      <c r="AH82" s="1426"/>
      <c r="AI82" s="1426"/>
      <c r="AJ82" s="1426"/>
      <c r="AK82" s="1426"/>
      <c r="AL82" s="1426"/>
      <c r="AM82" s="1426"/>
      <c r="AN82" s="1426"/>
      <c r="AO82" s="1426"/>
      <c r="AP82" s="1426"/>
      <c r="AQ82" s="1426"/>
      <c r="AR82" s="1426"/>
      <c r="AS82" s="1426"/>
      <c r="AT82" s="1426"/>
      <c r="AU82" s="1426"/>
      <c r="AV82" s="1426"/>
      <c r="AW82" s="1426"/>
      <c r="AX82" s="1426"/>
      <c r="AY82" s="1426"/>
      <c r="AZ82" s="1426"/>
      <c r="BA82" s="1426"/>
      <c r="BB82" s="1426"/>
      <c r="BC82" s="1426"/>
      <c r="BD82" s="1426"/>
      <c r="BE82" s="1426"/>
      <c r="BF82" s="1426"/>
      <c r="BG82" s="1426"/>
      <c r="BH82" s="1426"/>
      <c r="BI82" s="1426"/>
      <c r="BJ82" s="1426"/>
      <c r="BK82" s="1426"/>
      <c r="BL82" s="1426"/>
      <c r="BM82" s="1426"/>
    </row>
    <row r="83" spans="1:65" x14ac:dyDescent="0.3">
      <c r="A83" s="56"/>
      <c r="B83" s="1426"/>
      <c r="C83" s="1426"/>
      <c r="D83" s="1426"/>
      <c r="E83" s="1426"/>
      <c r="F83" s="1426"/>
      <c r="G83" s="1426"/>
      <c r="H83" s="1426"/>
      <c r="I83" s="1426"/>
      <c r="J83" s="1426"/>
      <c r="K83" s="1426"/>
      <c r="L83" s="1426"/>
      <c r="M83" s="1426"/>
      <c r="N83" s="1426"/>
      <c r="O83" s="1426"/>
      <c r="P83" s="1426"/>
      <c r="Q83" s="1426"/>
      <c r="R83" s="1426"/>
      <c r="S83" s="1426"/>
      <c r="T83" s="1426"/>
      <c r="U83" s="1426"/>
      <c r="V83" s="1426"/>
      <c r="W83" s="1426"/>
      <c r="X83" s="1426"/>
      <c r="Y83" s="1426"/>
      <c r="Z83" s="1426"/>
      <c r="AA83" s="1426"/>
      <c r="AB83" s="1426"/>
      <c r="AC83" s="1426"/>
      <c r="AD83" s="1426"/>
      <c r="AE83" s="1426"/>
      <c r="AF83" s="1426"/>
      <c r="AG83" s="1426"/>
      <c r="AH83" s="1426"/>
      <c r="AI83" s="1426"/>
      <c r="AJ83" s="1426"/>
      <c r="AK83" s="1426"/>
      <c r="AL83" s="1426"/>
      <c r="AM83" s="1426"/>
      <c r="AN83" s="1426"/>
      <c r="AO83" s="1426"/>
      <c r="AP83" s="1426"/>
      <c r="AQ83" s="1426"/>
      <c r="AR83" s="1426"/>
      <c r="AS83" s="1426"/>
      <c r="AT83" s="1426"/>
      <c r="AU83" s="1426"/>
      <c r="AV83" s="1426"/>
      <c r="AW83" s="1426"/>
      <c r="AX83" s="1426"/>
      <c r="AY83" s="1426"/>
      <c r="AZ83" s="1426"/>
      <c r="BA83" s="1426"/>
      <c r="BB83" s="1426"/>
      <c r="BC83" s="1426"/>
      <c r="BD83" s="1426"/>
      <c r="BE83" s="1426"/>
      <c r="BF83" s="1426"/>
      <c r="BG83" s="1426"/>
      <c r="BH83" s="1426"/>
      <c r="BI83" s="1426"/>
      <c r="BJ83" s="1426"/>
      <c r="BK83" s="1426"/>
      <c r="BL83" s="1426"/>
      <c r="BM83" s="1426"/>
    </row>
    <row r="84" spans="1:65" x14ac:dyDescent="0.3">
      <c r="A84" s="56"/>
      <c r="B84" s="1426"/>
      <c r="C84" s="1426"/>
      <c r="D84" s="1426"/>
      <c r="E84" s="1426"/>
      <c r="F84" s="1426"/>
      <c r="G84" s="1426"/>
      <c r="H84" s="1426"/>
      <c r="I84" s="1426"/>
      <c r="J84" s="1426"/>
      <c r="K84" s="1426"/>
      <c r="L84" s="1426"/>
      <c r="M84" s="1426"/>
      <c r="N84" s="1426"/>
      <c r="O84" s="1426"/>
      <c r="P84" s="1426"/>
      <c r="Q84" s="1426"/>
      <c r="R84" s="1426"/>
      <c r="S84" s="1426"/>
      <c r="T84" s="1426"/>
      <c r="U84" s="1426"/>
      <c r="V84" s="1426"/>
      <c r="W84" s="1426"/>
      <c r="X84" s="1426"/>
      <c r="Y84" s="1426"/>
      <c r="Z84" s="1426"/>
      <c r="AA84" s="1426"/>
      <c r="AB84" s="1426"/>
      <c r="AC84" s="1426"/>
      <c r="AD84" s="1426"/>
      <c r="AE84" s="1426"/>
      <c r="AF84" s="1426"/>
      <c r="AG84" s="1426"/>
      <c r="AH84" s="1426"/>
      <c r="AI84" s="1426"/>
      <c r="AJ84" s="1426"/>
      <c r="AK84" s="1426"/>
      <c r="AL84" s="1426"/>
      <c r="AM84" s="1426"/>
      <c r="AN84" s="1426"/>
      <c r="AO84" s="1426"/>
      <c r="AP84" s="1426"/>
      <c r="AQ84" s="1426"/>
      <c r="AR84" s="1426"/>
      <c r="AS84" s="1426"/>
      <c r="AT84" s="1426"/>
      <c r="AU84" s="1426"/>
      <c r="AV84" s="1426"/>
      <c r="AW84" s="1426"/>
      <c r="AX84" s="1426"/>
      <c r="AY84" s="1426"/>
      <c r="AZ84" s="1426"/>
      <c r="BA84" s="1426"/>
      <c r="BB84" s="1426"/>
      <c r="BC84" s="1426"/>
      <c r="BD84" s="1426"/>
      <c r="BE84" s="1426"/>
      <c r="BF84" s="1426"/>
      <c r="BG84" s="1426"/>
      <c r="BH84" s="1426"/>
      <c r="BI84" s="1426"/>
      <c r="BJ84" s="1426"/>
      <c r="BK84" s="1426"/>
      <c r="BL84" s="1426"/>
      <c r="BM84" s="1426"/>
    </row>
    <row r="85" spans="1:65" x14ac:dyDescent="0.3">
      <c r="A85" s="56"/>
      <c r="B85" s="1426"/>
      <c r="C85" s="1426"/>
      <c r="D85" s="1426"/>
      <c r="E85" s="1426"/>
      <c r="F85" s="1426"/>
      <c r="G85" s="1426"/>
      <c r="H85" s="1426"/>
      <c r="I85" s="1426"/>
      <c r="J85" s="1426"/>
      <c r="K85" s="1426"/>
      <c r="L85" s="1426"/>
      <c r="M85" s="1426"/>
      <c r="N85" s="1426"/>
      <c r="O85" s="1426"/>
      <c r="P85" s="1426"/>
      <c r="Q85" s="1426"/>
      <c r="R85" s="1426"/>
      <c r="S85" s="1426"/>
      <c r="T85" s="1426"/>
      <c r="U85" s="1426"/>
      <c r="V85" s="1426"/>
      <c r="W85" s="1426"/>
      <c r="X85" s="1426"/>
      <c r="Y85" s="1426"/>
      <c r="Z85" s="1426"/>
      <c r="AA85" s="1426"/>
      <c r="AB85" s="1426"/>
      <c r="AC85" s="1426"/>
      <c r="AD85" s="1426"/>
      <c r="AE85" s="1426"/>
      <c r="AF85" s="1426"/>
      <c r="AG85" s="1426"/>
      <c r="AH85" s="1426"/>
      <c r="AI85" s="1426"/>
      <c r="AJ85" s="1426"/>
      <c r="AK85" s="1426"/>
      <c r="AL85" s="1426"/>
      <c r="AM85" s="1426"/>
      <c r="AN85" s="1426"/>
      <c r="AO85" s="1426"/>
      <c r="AP85" s="1426"/>
      <c r="AQ85" s="1426"/>
      <c r="AR85" s="1426"/>
      <c r="AS85" s="1426"/>
      <c r="AT85" s="1426"/>
      <c r="AU85" s="1426"/>
      <c r="AV85" s="1426"/>
      <c r="AW85" s="1426"/>
      <c r="AX85" s="1426"/>
      <c r="AY85" s="1426"/>
      <c r="AZ85" s="1426"/>
      <c r="BA85" s="1426"/>
      <c r="BB85" s="1426"/>
      <c r="BC85" s="1426"/>
      <c r="BD85" s="1426"/>
      <c r="BE85" s="1426"/>
      <c r="BF85" s="1426"/>
      <c r="BG85" s="1426"/>
      <c r="BH85" s="1426"/>
      <c r="BI85" s="1426"/>
      <c r="BJ85" s="1426"/>
      <c r="BK85" s="1426"/>
      <c r="BL85" s="1426"/>
      <c r="BM85" s="1426"/>
    </row>
    <row r="86" spans="1:65" x14ac:dyDescent="0.3">
      <c r="A86" s="56"/>
      <c r="B86" s="1426"/>
      <c r="C86" s="1426"/>
      <c r="D86" s="1426"/>
      <c r="E86" s="1426"/>
      <c r="F86" s="1426"/>
      <c r="G86" s="1426"/>
      <c r="H86" s="1426"/>
      <c r="I86" s="1426"/>
      <c r="J86" s="1426"/>
      <c r="K86" s="1426"/>
      <c r="L86" s="1426"/>
      <c r="M86" s="1426"/>
      <c r="N86" s="1426"/>
      <c r="O86" s="1426"/>
      <c r="P86" s="1426"/>
      <c r="Q86" s="1426"/>
      <c r="R86" s="1426"/>
      <c r="S86" s="1426"/>
      <c r="T86" s="1426"/>
      <c r="U86" s="1426"/>
      <c r="V86" s="1426"/>
      <c r="W86" s="1426"/>
      <c r="X86" s="1426"/>
      <c r="Y86" s="1426"/>
      <c r="Z86" s="1426"/>
      <c r="AA86" s="1426"/>
      <c r="AB86" s="1426"/>
      <c r="AC86" s="1426"/>
      <c r="AD86" s="1426"/>
      <c r="AE86" s="1426"/>
      <c r="AF86" s="1426"/>
      <c r="AG86" s="1426"/>
      <c r="AH86" s="1426"/>
      <c r="AI86" s="1426"/>
      <c r="AJ86" s="1426"/>
      <c r="AK86" s="1426"/>
      <c r="AL86" s="1426"/>
      <c r="AM86" s="1426"/>
      <c r="AN86" s="1426"/>
      <c r="AO86" s="1426"/>
      <c r="AP86" s="1426"/>
      <c r="AQ86" s="1426"/>
      <c r="AR86" s="1426"/>
      <c r="AS86" s="1426"/>
      <c r="AT86" s="1426"/>
      <c r="AU86" s="1426"/>
      <c r="AV86" s="1426"/>
      <c r="AW86" s="1426"/>
      <c r="AX86" s="1426"/>
      <c r="AY86" s="1426"/>
      <c r="AZ86" s="1426"/>
      <c r="BA86" s="1426"/>
      <c r="BB86" s="1426"/>
      <c r="BC86" s="1426"/>
      <c r="BD86" s="1426"/>
      <c r="BE86" s="1426"/>
      <c r="BF86" s="1426"/>
      <c r="BG86" s="1426"/>
      <c r="BH86" s="1426"/>
      <c r="BI86" s="1426"/>
      <c r="BJ86" s="1426"/>
      <c r="BK86" s="1426"/>
      <c r="BL86" s="1426"/>
      <c r="BM86" s="1426"/>
    </row>
    <row r="87" spans="1:65" x14ac:dyDescent="0.3">
      <c r="A87" s="56"/>
      <c r="B87" s="1426"/>
      <c r="C87" s="1426"/>
      <c r="D87" s="1426"/>
      <c r="E87" s="1426"/>
      <c r="F87" s="1426"/>
      <c r="G87" s="1426"/>
      <c r="H87" s="1426"/>
      <c r="I87" s="1426"/>
      <c r="J87" s="1426"/>
      <c r="K87" s="1426"/>
      <c r="L87" s="1426"/>
      <c r="M87" s="1426"/>
      <c r="N87" s="1426"/>
      <c r="O87" s="1426"/>
      <c r="P87" s="1426"/>
      <c r="Q87" s="1426"/>
      <c r="R87" s="1426"/>
      <c r="S87" s="1426"/>
      <c r="T87" s="1426"/>
      <c r="U87" s="1426"/>
      <c r="V87" s="1426"/>
      <c r="W87" s="1426"/>
      <c r="X87" s="1426"/>
      <c r="Y87" s="1426"/>
      <c r="Z87" s="1426"/>
      <c r="AA87" s="1426"/>
      <c r="AB87" s="1426"/>
      <c r="AC87" s="1426"/>
      <c r="AD87" s="1426"/>
      <c r="AE87" s="1426"/>
      <c r="AF87" s="1426"/>
      <c r="AG87" s="1426"/>
      <c r="AH87" s="1426"/>
      <c r="AI87" s="1426"/>
      <c r="AJ87" s="1426"/>
      <c r="AK87" s="1426"/>
      <c r="AL87" s="1426"/>
      <c r="AM87" s="1426"/>
      <c r="AN87" s="1426"/>
      <c r="AO87" s="1426"/>
      <c r="AP87" s="1426"/>
      <c r="AQ87" s="1426"/>
      <c r="AR87" s="1426"/>
      <c r="AS87" s="1426"/>
      <c r="AT87" s="1426"/>
      <c r="AU87" s="1426"/>
      <c r="AV87" s="1426"/>
      <c r="AW87" s="1426"/>
      <c r="AX87" s="1426"/>
      <c r="AY87" s="1426"/>
      <c r="AZ87" s="1426"/>
      <c r="BA87" s="1426"/>
      <c r="BB87" s="1426"/>
      <c r="BC87" s="1426"/>
      <c r="BD87" s="1426"/>
      <c r="BE87" s="1426"/>
      <c r="BF87" s="1426"/>
      <c r="BG87" s="1426"/>
      <c r="BH87" s="1426"/>
      <c r="BI87" s="1426"/>
      <c r="BJ87" s="1426"/>
      <c r="BK87" s="1426"/>
      <c r="BL87" s="1426"/>
      <c r="BM87" s="1426"/>
    </row>
    <row r="88" spans="1:65" x14ac:dyDescent="0.3">
      <c r="A88" s="56"/>
      <c r="B88" s="1426"/>
      <c r="C88" s="1426"/>
      <c r="D88" s="1426"/>
      <c r="E88" s="1426"/>
      <c r="F88" s="1426"/>
      <c r="G88" s="1426"/>
      <c r="H88" s="1426"/>
      <c r="I88" s="1426"/>
      <c r="J88" s="1426"/>
      <c r="K88" s="1426"/>
      <c r="L88" s="1426"/>
      <c r="M88" s="1426"/>
      <c r="N88" s="1426"/>
      <c r="O88" s="1426"/>
      <c r="P88" s="1426"/>
      <c r="Q88" s="1426"/>
      <c r="R88" s="1426"/>
      <c r="S88" s="1426"/>
      <c r="T88" s="1426"/>
      <c r="U88" s="1426"/>
      <c r="V88" s="1426"/>
      <c r="W88" s="1426"/>
      <c r="X88" s="1426"/>
      <c r="Y88" s="1426"/>
      <c r="Z88" s="1426"/>
      <c r="AA88" s="1426"/>
      <c r="AB88" s="1426"/>
      <c r="AC88" s="1426"/>
      <c r="AD88" s="1426"/>
      <c r="AE88" s="1426"/>
      <c r="AF88" s="1426"/>
      <c r="AG88" s="1426"/>
      <c r="AH88" s="1426"/>
      <c r="AI88" s="1426"/>
      <c r="AJ88" s="1426"/>
      <c r="AK88" s="1426"/>
      <c r="AL88" s="1426"/>
      <c r="AM88" s="1426"/>
      <c r="AN88" s="1426"/>
      <c r="AO88" s="1426"/>
      <c r="AP88" s="1426"/>
      <c r="AQ88" s="1426"/>
      <c r="AR88" s="1426"/>
      <c r="AS88" s="1426"/>
      <c r="AT88" s="1426"/>
      <c r="AU88" s="1426"/>
      <c r="AV88" s="1426"/>
      <c r="AW88" s="1426"/>
      <c r="AX88" s="1426"/>
      <c r="AY88" s="1426"/>
      <c r="AZ88" s="1426"/>
      <c r="BA88" s="1426"/>
      <c r="BB88" s="1426"/>
      <c r="BC88" s="1426"/>
      <c r="BD88" s="1426"/>
      <c r="BE88" s="1426"/>
      <c r="BF88" s="1426"/>
      <c r="BG88" s="1426"/>
      <c r="BH88" s="1426"/>
      <c r="BI88" s="1426"/>
      <c r="BJ88" s="1426"/>
      <c r="BK88" s="1426"/>
      <c r="BL88" s="1426"/>
      <c r="BM88" s="1426"/>
    </row>
    <row r="89" spans="1:65" x14ac:dyDescent="0.3">
      <c r="A89" s="56"/>
      <c r="B89" s="1426"/>
      <c r="C89" s="1426"/>
      <c r="D89" s="1426"/>
      <c r="E89" s="1426"/>
      <c r="F89" s="1426"/>
      <c r="G89" s="1426"/>
      <c r="H89" s="1426"/>
      <c r="I89" s="1426"/>
      <c r="J89" s="1426"/>
      <c r="K89" s="1426"/>
      <c r="L89" s="1426"/>
      <c r="M89" s="1426"/>
      <c r="N89" s="1426"/>
      <c r="O89" s="1426"/>
      <c r="P89" s="1426"/>
      <c r="Q89" s="1426"/>
      <c r="R89" s="1426"/>
      <c r="S89" s="1426"/>
      <c r="T89" s="1426"/>
      <c r="U89" s="1426"/>
      <c r="V89" s="1426"/>
      <c r="W89" s="1426"/>
      <c r="X89" s="1426"/>
      <c r="Y89" s="1426"/>
      <c r="Z89" s="1426"/>
      <c r="AA89" s="1426"/>
      <c r="AB89" s="1426"/>
      <c r="AC89" s="1426"/>
      <c r="AD89" s="1426"/>
      <c r="AE89" s="1426"/>
      <c r="AF89" s="1426"/>
      <c r="AG89" s="1426"/>
      <c r="AH89" s="1426"/>
      <c r="AI89" s="1426"/>
      <c r="AJ89" s="1426"/>
      <c r="AK89" s="1426"/>
      <c r="AL89" s="1426"/>
      <c r="AM89" s="1426"/>
      <c r="AN89" s="1426"/>
      <c r="AO89" s="1426"/>
      <c r="AP89" s="1426"/>
      <c r="AQ89" s="1426"/>
      <c r="AR89" s="1426"/>
      <c r="AS89" s="1426"/>
      <c r="AT89" s="1426"/>
      <c r="AU89" s="1426"/>
      <c r="AV89" s="1426"/>
      <c r="AW89" s="1426"/>
      <c r="AX89" s="1426"/>
      <c r="AY89" s="1426"/>
      <c r="AZ89" s="1426"/>
      <c r="BA89" s="1426"/>
      <c r="BB89" s="1426"/>
      <c r="BC89" s="1426"/>
      <c r="BD89" s="1426"/>
      <c r="BE89" s="1426"/>
      <c r="BF89" s="1426"/>
      <c r="BG89" s="1426"/>
      <c r="BH89" s="1426"/>
      <c r="BI89" s="1426"/>
      <c r="BJ89" s="1426"/>
      <c r="BK89" s="1426"/>
      <c r="BL89" s="1426"/>
      <c r="BM89" s="1426"/>
    </row>
    <row r="90" spans="1:65" x14ac:dyDescent="0.3">
      <c r="A90" s="56"/>
      <c r="B90" s="1426"/>
      <c r="C90" s="1426"/>
      <c r="D90" s="1426"/>
      <c r="E90" s="1426"/>
      <c r="F90" s="1426"/>
      <c r="G90" s="1426"/>
      <c r="H90" s="1426"/>
      <c r="I90" s="1426"/>
      <c r="J90" s="1426"/>
      <c r="K90" s="1426"/>
      <c r="L90" s="1426"/>
      <c r="M90" s="1426"/>
      <c r="N90" s="1426"/>
      <c r="O90" s="1426"/>
      <c r="P90" s="1426"/>
      <c r="Q90" s="1426"/>
      <c r="R90" s="1426"/>
      <c r="S90" s="1426"/>
      <c r="T90" s="1426"/>
      <c r="U90" s="1426"/>
      <c r="V90" s="1426"/>
      <c r="W90" s="1426"/>
      <c r="X90" s="1426"/>
      <c r="Y90" s="1426"/>
      <c r="Z90" s="1426"/>
      <c r="AA90" s="1426"/>
      <c r="AB90" s="1426"/>
      <c r="AC90" s="1426"/>
      <c r="AD90" s="1426"/>
      <c r="AE90" s="1426"/>
      <c r="AF90" s="1426"/>
      <c r="AG90" s="1426"/>
      <c r="AH90" s="1426"/>
      <c r="AI90" s="1426"/>
      <c r="AJ90" s="1426"/>
      <c r="AK90" s="1426"/>
      <c r="AL90" s="1426"/>
      <c r="AM90" s="1426"/>
      <c r="AN90" s="1426"/>
      <c r="AO90" s="1426"/>
      <c r="AP90" s="1426"/>
      <c r="AQ90" s="1426"/>
      <c r="AR90" s="1426"/>
      <c r="AS90" s="1426"/>
      <c r="AT90" s="1426"/>
      <c r="AU90" s="1426"/>
      <c r="AV90" s="1426"/>
      <c r="AW90" s="1426"/>
      <c r="AX90" s="1426"/>
      <c r="AY90" s="1426"/>
      <c r="AZ90" s="1426"/>
      <c r="BA90" s="1426"/>
      <c r="BB90" s="1426"/>
      <c r="BC90" s="1426"/>
      <c r="BD90" s="1426"/>
      <c r="BE90" s="1426"/>
      <c r="BF90" s="1426"/>
      <c r="BG90" s="1426"/>
      <c r="BH90" s="1426"/>
      <c r="BI90" s="1426"/>
      <c r="BJ90" s="1426"/>
      <c r="BK90" s="1426"/>
      <c r="BL90" s="1426"/>
      <c r="BM90" s="1426"/>
    </row>
    <row r="91" spans="1:65" x14ac:dyDescent="0.3">
      <c r="A91" s="56"/>
      <c r="B91" s="1426"/>
      <c r="C91" s="1426"/>
      <c r="D91" s="1426"/>
      <c r="E91" s="1426"/>
      <c r="F91" s="1426"/>
      <c r="G91" s="1426"/>
      <c r="H91" s="1426"/>
      <c r="I91" s="1426"/>
      <c r="J91" s="1426"/>
      <c r="K91" s="1426"/>
      <c r="L91" s="1426"/>
      <c r="M91" s="1426"/>
      <c r="N91" s="1426"/>
      <c r="O91" s="1426"/>
      <c r="P91" s="1426"/>
      <c r="Q91" s="1426"/>
      <c r="R91" s="1426"/>
      <c r="S91" s="1426"/>
      <c r="T91" s="1426"/>
      <c r="U91" s="1426"/>
      <c r="V91" s="1426"/>
      <c r="W91" s="1426"/>
      <c r="X91" s="1426"/>
      <c r="Y91" s="1426"/>
      <c r="Z91" s="1426"/>
      <c r="AA91" s="1426"/>
      <c r="AB91" s="1426"/>
      <c r="AC91" s="1426"/>
      <c r="AD91" s="1426"/>
      <c r="AE91" s="1426"/>
      <c r="AF91" s="1426"/>
      <c r="AG91" s="1426"/>
      <c r="AH91" s="1426"/>
      <c r="AI91" s="1426"/>
      <c r="AJ91" s="1426"/>
      <c r="AK91" s="1426"/>
      <c r="AL91" s="1426"/>
      <c r="AM91" s="1426"/>
      <c r="AN91" s="1426"/>
      <c r="AO91" s="1426"/>
      <c r="AP91" s="1426"/>
      <c r="AQ91" s="1426"/>
      <c r="AR91" s="1426"/>
      <c r="AS91" s="1426"/>
      <c r="AT91" s="1426"/>
      <c r="AU91" s="1426"/>
      <c r="AV91" s="1426"/>
      <c r="AW91" s="1426"/>
      <c r="AX91" s="1426"/>
      <c r="AY91" s="1426"/>
      <c r="AZ91" s="1426"/>
      <c r="BA91" s="1426"/>
      <c r="BB91" s="1426"/>
      <c r="BC91" s="1426"/>
      <c r="BD91" s="1426"/>
      <c r="BE91" s="1426"/>
      <c r="BF91" s="1426"/>
      <c r="BG91" s="1426"/>
      <c r="BH91" s="1426"/>
      <c r="BI91" s="1426"/>
      <c r="BJ91" s="1426"/>
      <c r="BK91" s="1426"/>
      <c r="BL91" s="1426"/>
      <c r="BM91" s="1426"/>
    </row>
    <row r="92" spans="1:65" x14ac:dyDescent="0.3">
      <c r="A92" s="56"/>
      <c r="B92" s="1426"/>
      <c r="C92" s="1426"/>
      <c r="D92" s="1426"/>
      <c r="E92" s="1426"/>
      <c r="F92" s="1426"/>
      <c r="G92" s="1426"/>
      <c r="H92" s="1426"/>
      <c r="I92" s="1426"/>
      <c r="J92" s="1426"/>
      <c r="K92" s="1426"/>
      <c r="L92" s="1426"/>
      <c r="M92" s="1426"/>
      <c r="N92" s="1426"/>
      <c r="O92" s="1426"/>
      <c r="P92" s="1426"/>
      <c r="Q92" s="1426"/>
      <c r="R92" s="1426"/>
      <c r="S92" s="1426"/>
      <c r="T92" s="1426"/>
      <c r="U92" s="1426"/>
      <c r="V92" s="1426"/>
      <c r="W92" s="1426"/>
      <c r="X92" s="1426"/>
      <c r="Y92" s="1426"/>
      <c r="Z92" s="1426"/>
      <c r="AA92" s="1426"/>
      <c r="AB92" s="1426"/>
      <c r="AC92" s="1426"/>
      <c r="AD92" s="1426"/>
      <c r="AE92" s="1426"/>
      <c r="AF92" s="1426"/>
      <c r="AG92" s="1426"/>
      <c r="AH92" s="1426"/>
      <c r="AI92" s="1426"/>
      <c r="AJ92" s="1426"/>
      <c r="AK92" s="1426"/>
      <c r="AL92" s="1426"/>
      <c r="AM92" s="1426"/>
      <c r="AN92" s="1426"/>
      <c r="AO92" s="1426"/>
      <c r="AP92" s="1426"/>
      <c r="AQ92" s="1426"/>
      <c r="AR92" s="1426"/>
      <c r="AS92" s="1426"/>
      <c r="AT92" s="1426"/>
      <c r="AU92" s="1426"/>
      <c r="AV92" s="1426"/>
      <c r="AW92" s="1426"/>
      <c r="AX92" s="1426"/>
      <c r="AY92" s="1426"/>
      <c r="AZ92" s="1426"/>
      <c r="BA92" s="1426"/>
      <c r="BB92" s="1426"/>
      <c r="BC92" s="1426"/>
      <c r="BD92" s="1426"/>
      <c r="BE92" s="1426"/>
      <c r="BF92" s="1426"/>
      <c r="BG92" s="1426"/>
      <c r="BH92" s="1426"/>
      <c r="BI92" s="1426"/>
      <c r="BJ92" s="1426"/>
      <c r="BK92" s="1426"/>
      <c r="BL92" s="1426"/>
      <c r="BM92" s="1426"/>
    </row>
    <row r="93" spans="1:65" x14ac:dyDescent="0.3">
      <c r="A93" s="56"/>
      <c r="B93" s="1426"/>
      <c r="C93" s="1426"/>
      <c r="D93" s="1426"/>
      <c r="E93" s="1426"/>
      <c r="F93" s="1426"/>
      <c r="G93" s="1426"/>
      <c r="H93" s="1426"/>
      <c r="I93" s="1426"/>
      <c r="J93" s="1426"/>
      <c r="K93" s="1426"/>
      <c r="L93" s="1426"/>
      <c r="M93" s="1426"/>
      <c r="N93" s="1426"/>
      <c r="O93" s="1426"/>
      <c r="P93" s="1426"/>
      <c r="Q93" s="1426"/>
      <c r="R93" s="1426"/>
      <c r="S93" s="1426"/>
      <c r="T93" s="1426"/>
      <c r="U93" s="1426"/>
      <c r="V93" s="1426"/>
      <c r="W93" s="1426"/>
      <c r="X93" s="1426"/>
      <c r="Y93" s="1426"/>
      <c r="Z93" s="1426"/>
      <c r="AA93" s="1426"/>
      <c r="AB93" s="1426"/>
      <c r="AC93" s="1426"/>
      <c r="AD93" s="1426"/>
      <c r="AE93" s="1426"/>
      <c r="AF93" s="1426"/>
      <c r="AG93" s="1426"/>
      <c r="AH93" s="1426"/>
      <c r="AI93" s="1426"/>
      <c r="AJ93" s="1426"/>
      <c r="AK93" s="1426"/>
      <c r="AL93" s="1426"/>
      <c r="AM93" s="1426"/>
      <c r="AN93" s="1426"/>
      <c r="AO93" s="1426"/>
      <c r="AP93" s="1426"/>
      <c r="AQ93" s="1426"/>
      <c r="AR93" s="1426"/>
      <c r="AS93" s="1426"/>
      <c r="AT93" s="1426"/>
      <c r="AU93" s="1426"/>
      <c r="AV93" s="1426"/>
      <c r="AW93" s="1426"/>
      <c r="AX93" s="1426"/>
      <c r="AY93" s="1426"/>
      <c r="AZ93" s="1426"/>
      <c r="BA93" s="1426"/>
      <c r="BB93" s="1426"/>
      <c r="BC93" s="1426"/>
      <c r="BD93" s="1426"/>
      <c r="BE93" s="1426"/>
      <c r="BF93" s="1426"/>
      <c r="BG93" s="1426"/>
      <c r="BH93" s="1426"/>
      <c r="BI93" s="1426"/>
      <c r="BJ93" s="1426"/>
      <c r="BK93" s="1426"/>
      <c r="BL93" s="1426"/>
      <c r="BM93" s="1426"/>
    </row>
    <row r="94" spans="1:65" x14ac:dyDescent="0.3">
      <c r="A94" s="56"/>
      <c r="B94" s="1426"/>
      <c r="C94" s="1426"/>
      <c r="D94" s="1426"/>
      <c r="E94" s="1426"/>
      <c r="F94" s="1426"/>
      <c r="G94" s="1426"/>
      <c r="H94" s="1426"/>
      <c r="I94" s="1426"/>
      <c r="J94" s="1426"/>
      <c r="K94" s="1426"/>
      <c r="L94" s="1426"/>
      <c r="M94" s="1426"/>
      <c r="N94" s="1426"/>
      <c r="O94" s="1426"/>
      <c r="P94" s="1426"/>
      <c r="Q94" s="1426"/>
      <c r="R94" s="1426"/>
      <c r="S94" s="1426"/>
      <c r="T94" s="1426"/>
      <c r="U94" s="1426"/>
      <c r="V94" s="1426"/>
      <c r="W94" s="1426"/>
      <c r="X94" s="1426"/>
      <c r="Y94" s="1426"/>
      <c r="Z94" s="1426"/>
      <c r="AA94" s="1426"/>
      <c r="AB94" s="1426"/>
      <c r="AC94" s="1426"/>
      <c r="AD94" s="1426"/>
      <c r="AE94" s="1426"/>
      <c r="AF94" s="1426"/>
      <c r="AG94" s="1426"/>
      <c r="AH94" s="1426"/>
      <c r="AI94" s="1426"/>
      <c r="AJ94" s="1426"/>
      <c r="AK94" s="1426"/>
      <c r="AL94" s="1426"/>
      <c r="AM94" s="1426"/>
      <c r="AN94" s="1426"/>
      <c r="AO94" s="1426"/>
      <c r="AP94" s="1426"/>
      <c r="AQ94" s="1426"/>
      <c r="AR94" s="1426"/>
      <c r="AS94" s="1426"/>
      <c r="AT94" s="1426"/>
      <c r="AU94" s="1426"/>
      <c r="AV94" s="1426"/>
      <c r="AW94" s="1426"/>
      <c r="AX94" s="1426"/>
      <c r="AY94" s="1426"/>
      <c r="AZ94" s="1426"/>
      <c r="BA94" s="1426"/>
      <c r="BB94" s="1426"/>
      <c r="BC94" s="1426"/>
      <c r="BD94" s="1426"/>
      <c r="BE94" s="1426"/>
      <c r="BF94" s="1426"/>
      <c r="BG94" s="1426"/>
      <c r="BH94" s="1426"/>
      <c r="BI94" s="1426"/>
      <c r="BJ94" s="1426"/>
      <c r="BK94" s="1426"/>
      <c r="BL94" s="1426"/>
      <c r="BM94" s="1426"/>
    </row>
    <row r="95" spans="1:65" x14ac:dyDescent="0.3">
      <c r="A95" s="56"/>
      <c r="B95" s="1426"/>
      <c r="C95" s="1426"/>
      <c r="D95" s="1426"/>
      <c r="E95" s="1426"/>
      <c r="F95" s="1426"/>
      <c r="G95" s="1426"/>
      <c r="H95" s="1426"/>
      <c r="I95" s="1426"/>
      <c r="J95" s="1426"/>
      <c r="K95" s="1426"/>
      <c r="L95" s="1426"/>
      <c r="M95" s="1426"/>
      <c r="N95" s="1426"/>
      <c r="O95" s="1426"/>
      <c r="P95" s="1426"/>
      <c r="Q95" s="1426"/>
      <c r="R95" s="1426"/>
      <c r="S95" s="1426"/>
      <c r="T95" s="1426"/>
      <c r="U95" s="1426"/>
      <c r="V95" s="1426"/>
      <c r="W95" s="1426"/>
      <c r="X95" s="1426"/>
      <c r="Y95" s="1426"/>
      <c r="Z95" s="1426"/>
      <c r="AA95" s="1426"/>
      <c r="AB95" s="1426"/>
      <c r="AC95" s="1426"/>
      <c r="AD95" s="1426"/>
      <c r="AE95" s="1426"/>
      <c r="AF95" s="1426"/>
      <c r="AG95" s="1426"/>
      <c r="AH95" s="1426"/>
      <c r="AI95" s="1426"/>
      <c r="AJ95" s="1426"/>
      <c r="AK95" s="1426"/>
      <c r="AL95" s="1426"/>
      <c r="AM95" s="1426"/>
      <c r="AN95" s="1426"/>
      <c r="AO95" s="1426"/>
      <c r="AP95" s="1426"/>
      <c r="AQ95" s="1426"/>
      <c r="AR95" s="1426"/>
      <c r="AS95" s="1426"/>
      <c r="AT95" s="1426"/>
      <c r="AU95" s="1426"/>
      <c r="AV95" s="1426"/>
      <c r="AW95" s="1426"/>
      <c r="AX95" s="1426"/>
      <c r="AY95" s="1426"/>
      <c r="AZ95" s="1426"/>
      <c r="BA95" s="1426"/>
      <c r="BB95" s="1426"/>
      <c r="BC95" s="1426"/>
      <c r="BD95" s="1426"/>
      <c r="BE95" s="1426"/>
      <c r="BF95" s="1426"/>
      <c r="BG95" s="1426"/>
      <c r="BH95" s="1426"/>
      <c r="BI95" s="1426"/>
      <c r="BJ95" s="1426"/>
      <c r="BK95" s="1426"/>
      <c r="BL95" s="1426"/>
      <c r="BM95" s="1426"/>
    </row>
    <row r="96" spans="1:65" x14ac:dyDescent="0.3">
      <c r="A96" s="56"/>
      <c r="B96" s="1426"/>
      <c r="C96" s="1426"/>
      <c r="D96" s="1426"/>
      <c r="E96" s="1426"/>
      <c r="F96" s="1426"/>
      <c r="G96" s="1426"/>
      <c r="H96" s="1426"/>
      <c r="I96" s="1426"/>
      <c r="J96" s="1426"/>
      <c r="K96" s="1426"/>
      <c r="L96" s="1426"/>
      <c r="M96" s="1426"/>
      <c r="N96" s="1426"/>
      <c r="O96" s="1426"/>
      <c r="P96" s="1426"/>
      <c r="Q96" s="1426"/>
      <c r="R96" s="1426"/>
      <c r="S96" s="1426"/>
      <c r="T96" s="1426"/>
      <c r="U96" s="1426"/>
      <c r="V96" s="1426"/>
      <c r="W96" s="1426"/>
      <c r="X96" s="1426"/>
      <c r="Y96" s="1426"/>
      <c r="Z96" s="1426"/>
      <c r="AA96" s="1426"/>
      <c r="AB96" s="1426"/>
      <c r="AC96" s="1426"/>
      <c r="AD96" s="1426"/>
      <c r="AE96" s="1426"/>
      <c r="AF96" s="1426"/>
      <c r="AG96" s="1426"/>
      <c r="AH96" s="1426"/>
      <c r="AI96" s="1426"/>
      <c r="AJ96" s="1426"/>
      <c r="AK96" s="1426"/>
      <c r="AL96" s="1426"/>
      <c r="AM96" s="1426"/>
      <c r="AN96" s="1426"/>
      <c r="AO96" s="1426"/>
      <c r="AP96" s="1426"/>
      <c r="AQ96" s="1426"/>
      <c r="AR96" s="1426"/>
      <c r="AS96" s="1426"/>
      <c r="AT96" s="1426"/>
      <c r="AU96" s="1426"/>
      <c r="AV96" s="1426"/>
      <c r="AW96" s="1426"/>
      <c r="AX96" s="1426"/>
      <c r="AY96" s="1426"/>
      <c r="AZ96" s="1426"/>
      <c r="BA96" s="1426"/>
      <c r="BB96" s="1426"/>
      <c r="BC96" s="1426"/>
      <c r="BD96" s="1426"/>
      <c r="BE96" s="1426"/>
      <c r="BF96" s="1426"/>
      <c r="BG96" s="1426"/>
      <c r="BH96" s="1426"/>
      <c r="BI96" s="1426"/>
      <c r="BJ96" s="1426"/>
      <c r="BK96" s="1426"/>
      <c r="BL96" s="1426"/>
      <c r="BM96" s="1426"/>
    </row>
    <row r="97" spans="1:65" x14ac:dyDescent="0.3">
      <c r="A97" s="56"/>
      <c r="B97" s="1426"/>
      <c r="C97" s="1426"/>
      <c r="D97" s="1426"/>
      <c r="E97" s="1426"/>
      <c r="F97" s="1426"/>
      <c r="G97" s="1426"/>
      <c r="H97" s="1426"/>
      <c r="I97" s="1426"/>
      <c r="J97" s="1426"/>
      <c r="K97" s="1426"/>
      <c r="L97" s="1426"/>
      <c r="M97" s="1426"/>
      <c r="N97" s="1426"/>
      <c r="O97" s="1426"/>
      <c r="P97" s="1426"/>
      <c r="Q97" s="1426"/>
      <c r="R97" s="1426"/>
      <c r="S97" s="1426"/>
      <c r="T97" s="1426"/>
      <c r="U97" s="1426"/>
      <c r="V97" s="1426"/>
      <c r="W97" s="1426"/>
      <c r="X97" s="1426"/>
      <c r="Y97" s="1426"/>
      <c r="Z97" s="1426"/>
      <c r="AA97" s="1426"/>
      <c r="AB97" s="1426"/>
      <c r="AC97" s="1426"/>
      <c r="AD97" s="1426"/>
      <c r="AE97" s="1426"/>
      <c r="AF97" s="1426"/>
      <c r="AG97" s="1426"/>
      <c r="AH97" s="1426"/>
      <c r="AI97" s="1426"/>
      <c r="AJ97" s="1426"/>
      <c r="AK97" s="1426"/>
      <c r="AL97" s="1426"/>
      <c r="AM97" s="1426"/>
      <c r="AN97" s="1426"/>
      <c r="AO97" s="1426"/>
      <c r="AP97" s="1426"/>
      <c r="AQ97" s="1426"/>
      <c r="AR97" s="1426"/>
      <c r="AS97" s="1426"/>
      <c r="AT97" s="1426"/>
      <c r="AU97" s="1426"/>
      <c r="AV97" s="1426"/>
      <c r="AW97" s="1426"/>
      <c r="AX97" s="1426"/>
      <c r="AY97" s="1426"/>
      <c r="AZ97" s="1426"/>
      <c r="BA97" s="1426"/>
      <c r="BB97" s="1426"/>
      <c r="BC97" s="1426"/>
      <c r="BD97" s="1426"/>
      <c r="BE97" s="1426"/>
      <c r="BF97" s="1426"/>
      <c r="BG97" s="1426"/>
      <c r="BH97" s="1426"/>
      <c r="BI97" s="1426"/>
      <c r="BJ97" s="1426"/>
      <c r="BK97" s="1426"/>
      <c r="BL97" s="1426"/>
      <c r="BM97" s="1426"/>
    </row>
    <row r="98" spans="1:65" x14ac:dyDescent="0.3">
      <c r="A98" s="56"/>
      <c r="B98" s="1426"/>
      <c r="C98" s="1426"/>
      <c r="D98" s="1426"/>
      <c r="E98" s="1426"/>
      <c r="F98" s="1426"/>
      <c r="G98" s="1426"/>
      <c r="H98" s="1426"/>
      <c r="I98" s="1426"/>
      <c r="J98" s="1426"/>
      <c r="K98" s="1426"/>
      <c r="L98" s="1426"/>
      <c r="M98" s="1426"/>
      <c r="N98" s="1426"/>
      <c r="O98" s="1426"/>
      <c r="P98" s="1426"/>
      <c r="Q98" s="1426"/>
      <c r="R98" s="1426"/>
      <c r="S98" s="1426"/>
      <c r="T98" s="1426"/>
      <c r="U98" s="1426"/>
      <c r="V98" s="1426"/>
      <c r="W98" s="1426"/>
      <c r="X98" s="1426"/>
      <c r="Y98" s="1426"/>
      <c r="Z98" s="1426"/>
      <c r="AA98" s="1426"/>
      <c r="AB98" s="1426"/>
      <c r="AC98" s="1426"/>
      <c r="AD98" s="1426"/>
      <c r="AE98" s="1426"/>
      <c r="AF98" s="1426"/>
      <c r="AG98" s="1426"/>
      <c r="AH98" s="1426"/>
      <c r="AI98" s="1426"/>
      <c r="AJ98" s="1426"/>
      <c r="AK98" s="1426"/>
      <c r="AL98" s="1426"/>
      <c r="AM98" s="1426"/>
      <c r="AN98" s="1426"/>
      <c r="AO98" s="1426"/>
      <c r="AP98" s="1426"/>
      <c r="AQ98" s="1426"/>
      <c r="AR98" s="1426"/>
      <c r="AS98" s="1426"/>
      <c r="AT98" s="1426"/>
      <c r="AU98" s="1426"/>
      <c r="AV98" s="1426"/>
      <c r="AW98" s="1426"/>
      <c r="AX98" s="1426"/>
      <c r="AY98" s="1426"/>
      <c r="AZ98" s="1426"/>
      <c r="BA98" s="1426"/>
      <c r="BB98" s="1426"/>
      <c r="BC98" s="1426"/>
      <c r="BD98" s="1426"/>
      <c r="BE98" s="1426"/>
      <c r="BF98" s="1426"/>
      <c r="BG98" s="1426"/>
      <c r="BH98" s="1426"/>
      <c r="BI98" s="1426"/>
      <c r="BJ98" s="1426"/>
      <c r="BK98" s="1426"/>
      <c r="BL98" s="1426"/>
      <c r="BM98" s="1426"/>
    </row>
    <row r="99" spans="1:65" x14ac:dyDescent="0.3">
      <c r="A99" s="56"/>
      <c r="B99" s="1426"/>
      <c r="C99" s="1426"/>
      <c r="D99" s="1426"/>
      <c r="E99" s="1426"/>
      <c r="F99" s="1426"/>
      <c r="G99" s="1426"/>
      <c r="H99" s="1426"/>
      <c r="I99" s="1426"/>
      <c r="J99" s="1426"/>
      <c r="K99" s="1426"/>
      <c r="L99" s="1426"/>
      <c r="M99" s="1426"/>
      <c r="N99" s="1426"/>
      <c r="O99" s="1426"/>
      <c r="P99" s="1426"/>
      <c r="Q99" s="1426"/>
      <c r="R99" s="1426"/>
      <c r="S99" s="1426"/>
      <c r="T99" s="1426"/>
      <c r="U99" s="1426"/>
      <c r="V99" s="1426"/>
      <c r="W99" s="1426"/>
      <c r="X99" s="1426"/>
      <c r="Y99" s="1426"/>
      <c r="Z99" s="1426"/>
      <c r="AA99" s="1426"/>
      <c r="AB99" s="1426"/>
      <c r="AC99" s="1426"/>
      <c r="AD99" s="1426"/>
      <c r="AE99" s="1426"/>
      <c r="AF99" s="1426"/>
      <c r="AG99" s="1426"/>
      <c r="AH99" s="1426"/>
      <c r="AI99" s="1426"/>
      <c r="AJ99" s="1426"/>
      <c r="AK99" s="1426"/>
      <c r="AL99" s="1426"/>
      <c r="AM99" s="1426"/>
      <c r="AN99" s="1426"/>
      <c r="AO99" s="1426"/>
      <c r="AP99" s="1426"/>
      <c r="AQ99" s="1426"/>
      <c r="AR99" s="1426"/>
      <c r="AS99" s="1426"/>
      <c r="AT99" s="1426"/>
      <c r="AU99" s="1426"/>
      <c r="AV99" s="1426"/>
      <c r="AW99" s="1426"/>
      <c r="AX99" s="1426"/>
      <c r="AY99" s="1426"/>
      <c r="AZ99" s="1426"/>
      <c r="BA99" s="1426"/>
      <c r="BB99" s="1426"/>
      <c r="BC99" s="1426"/>
      <c r="BD99" s="1426"/>
      <c r="BE99" s="1426"/>
      <c r="BF99" s="1426"/>
      <c r="BG99" s="1426"/>
      <c r="BH99" s="1426"/>
      <c r="BI99" s="1426"/>
      <c r="BJ99" s="1426"/>
      <c r="BK99" s="1426"/>
      <c r="BL99" s="1426"/>
      <c r="BM99" s="1426"/>
    </row>
    <row r="100" spans="1:65" x14ac:dyDescent="0.3">
      <c r="A100" s="56"/>
      <c r="B100" s="1426"/>
      <c r="C100" s="1426"/>
      <c r="D100" s="1426"/>
      <c r="E100" s="1426"/>
      <c r="F100" s="1426"/>
      <c r="G100" s="1426"/>
      <c r="H100" s="1426"/>
      <c r="I100" s="1426"/>
      <c r="J100" s="1426"/>
      <c r="K100" s="1426"/>
      <c r="L100" s="1426"/>
      <c r="M100" s="1426"/>
      <c r="N100" s="1426"/>
      <c r="O100" s="1426"/>
      <c r="P100" s="1426"/>
      <c r="Q100" s="1426"/>
      <c r="R100" s="1426"/>
      <c r="S100" s="1426"/>
      <c r="T100" s="1426"/>
      <c r="U100" s="1426"/>
      <c r="V100" s="1426"/>
      <c r="W100" s="1426"/>
      <c r="X100" s="1426"/>
      <c r="Y100" s="1426"/>
      <c r="Z100" s="1426"/>
      <c r="AA100" s="1426"/>
      <c r="AB100" s="1426"/>
      <c r="AC100" s="1426"/>
      <c r="AD100" s="1426"/>
      <c r="AE100" s="1426"/>
      <c r="AF100" s="1426"/>
      <c r="AG100" s="1426"/>
      <c r="AH100" s="1426"/>
      <c r="AI100" s="1426"/>
      <c r="AJ100" s="1426"/>
      <c r="AK100" s="1426"/>
      <c r="AL100" s="1426"/>
      <c r="AM100" s="1426"/>
      <c r="AN100" s="1426"/>
      <c r="AO100" s="1426"/>
      <c r="AP100" s="1426"/>
      <c r="AQ100" s="1426"/>
      <c r="AR100" s="1426"/>
      <c r="AS100" s="1426"/>
      <c r="AT100" s="1426"/>
      <c r="AU100" s="1426"/>
      <c r="AV100" s="1426"/>
      <c r="AW100" s="1426"/>
      <c r="AX100" s="1426"/>
      <c r="AY100" s="1426"/>
      <c r="AZ100" s="1426"/>
      <c r="BA100" s="1426"/>
      <c r="BB100" s="1426"/>
      <c r="BC100" s="1426"/>
      <c r="BD100" s="1426"/>
      <c r="BE100" s="1426"/>
      <c r="BF100" s="1426"/>
      <c r="BG100" s="1426"/>
      <c r="BH100" s="1426"/>
      <c r="BI100" s="1426"/>
      <c r="BJ100" s="1426"/>
      <c r="BK100" s="1426"/>
      <c r="BL100" s="1426"/>
      <c r="BM100" s="1426"/>
    </row>
    <row r="101" spans="1:65" x14ac:dyDescent="0.3">
      <c r="A101" s="56"/>
      <c r="B101" s="1426"/>
      <c r="C101" s="1426"/>
      <c r="D101" s="1426"/>
      <c r="E101" s="1426"/>
      <c r="F101" s="1426"/>
      <c r="G101" s="1426"/>
      <c r="H101" s="1426"/>
      <c r="I101" s="1426"/>
      <c r="J101" s="1426"/>
      <c r="K101" s="1426"/>
      <c r="L101" s="1426"/>
      <c r="M101" s="1426"/>
      <c r="N101" s="1426"/>
      <c r="O101" s="1426"/>
      <c r="P101" s="1426"/>
      <c r="Q101" s="1426"/>
      <c r="R101" s="1426"/>
      <c r="S101" s="1426"/>
      <c r="T101" s="1426"/>
      <c r="U101" s="1426"/>
      <c r="V101" s="1426"/>
      <c r="W101" s="1426"/>
      <c r="X101" s="1426"/>
      <c r="Y101" s="1426"/>
      <c r="Z101" s="1426"/>
      <c r="AA101" s="1426"/>
      <c r="AB101" s="1426"/>
      <c r="AC101" s="1426"/>
      <c r="AD101" s="1426"/>
      <c r="AE101" s="1426"/>
      <c r="AF101" s="1426"/>
      <c r="AG101" s="1426"/>
      <c r="AH101" s="1426"/>
      <c r="AI101" s="1426"/>
      <c r="AJ101" s="1426"/>
      <c r="AK101" s="1426"/>
      <c r="AL101" s="1426"/>
      <c r="AM101" s="1426"/>
      <c r="AN101" s="1426"/>
      <c r="AO101" s="1426"/>
      <c r="AP101" s="1426"/>
      <c r="AQ101" s="1426"/>
      <c r="AR101" s="1426"/>
      <c r="AS101" s="1426"/>
      <c r="AT101" s="1426"/>
      <c r="AU101" s="1426"/>
      <c r="AV101" s="1426"/>
      <c r="AW101" s="1426"/>
      <c r="AX101" s="1426"/>
      <c r="AY101" s="1426"/>
      <c r="AZ101" s="1426"/>
      <c r="BA101" s="1426"/>
      <c r="BB101" s="1426"/>
      <c r="BC101" s="1426"/>
      <c r="BD101" s="1426"/>
      <c r="BE101" s="1426"/>
      <c r="BF101" s="1426"/>
      <c r="BG101" s="1426"/>
      <c r="BH101" s="1426"/>
      <c r="BI101" s="1426"/>
      <c r="BJ101" s="1426"/>
      <c r="BK101" s="1426"/>
      <c r="BL101" s="1426"/>
      <c r="BM101" s="1426"/>
    </row>
    <row r="102" spans="1:65" x14ac:dyDescent="0.3">
      <c r="A102" s="56"/>
      <c r="B102" s="1426"/>
      <c r="C102" s="1426"/>
      <c r="D102" s="1426"/>
      <c r="E102" s="1426"/>
      <c r="F102" s="1426"/>
      <c r="G102" s="1426"/>
      <c r="H102" s="1426"/>
      <c r="I102" s="1426"/>
      <c r="J102" s="1426"/>
      <c r="K102" s="1426"/>
      <c r="L102" s="1426"/>
      <c r="M102" s="1426"/>
      <c r="N102" s="1426"/>
      <c r="O102" s="1426"/>
      <c r="P102" s="1426"/>
      <c r="Q102" s="1426"/>
      <c r="R102" s="1426"/>
      <c r="S102" s="1426"/>
      <c r="T102" s="1426"/>
      <c r="U102" s="1426"/>
      <c r="V102" s="1426"/>
      <c r="W102" s="1426"/>
      <c r="X102" s="1426"/>
      <c r="Y102" s="1426"/>
      <c r="Z102" s="1426"/>
      <c r="AA102" s="1426"/>
      <c r="AB102" s="1426"/>
      <c r="AC102" s="1426"/>
      <c r="AD102" s="1426"/>
      <c r="AE102" s="1426"/>
      <c r="AF102" s="1426"/>
      <c r="AG102" s="1426"/>
      <c r="AH102" s="1426"/>
      <c r="AI102" s="1426"/>
      <c r="AJ102" s="1426"/>
      <c r="AK102" s="1426"/>
      <c r="AL102" s="1426"/>
      <c r="AM102" s="1426"/>
      <c r="AN102" s="1426"/>
      <c r="AO102" s="1426"/>
      <c r="AP102" s="1426"/>
      <c r="AQ102" s="1426"/>
      <c r="AR102" s="1426"/>
      <c r="AS102" s="1426"/>
      <c r="AT102" s="1426"/>
      <c r="AU102" s="1426"/>
      <c r="AV102" s="1426"/>
      <c r="AW102" s="1426"/>
      <c r="AX102" s="1426"/>
      <c r="AY102" s="1426"/>
      <c r="AZ102" s="1426"/>
      <c r="BA102" s="1426"/>
      <c r="BB102" s="1426"/>
      <c r="BC102" s="1426"/>
      <c r="BD102" s="1426"/>
      <c r="BE102" s="1426"/>
      <c r="BF102" s="1426"/>
      <c r="BG102" s="1426"/>
      <c r="BH102" s="1426"/>
      <c r="BI102" s="1426"/>
      <c r="BJ102" s="1426"/>
      <c r="BK102" s="1426"/>
      <c r="BL102" s="1426"/>
      <c r="BM102" s="1426"/>
    </row>
    <row r="103" spans="1:65" x14ac:dyDescent="0.3">
      <c r="A103" s="56"/>
      <c r="B103" s="1426"/>
      <c r="C103" s="1426"/>
      <c r="D103" s="1426"/>
      <c r="E103" s="1426"/>
      <c r="F103" s="1426"/>
      <c r="G103" s="1426"/>
      <c r="H103" s="1426"/>
      <c r="I103" s="1426"/>
      <c r="J103" s="1426"/>
      <c r="K103" s="1426"/>
      <c r="L103" s="1426"/>
      <c r="M103" s="1426"/>
      <c r="N103" s="1426"/>
      <c r="O103" s="1426"/>
      <c r="P103" s="1426"/>
      <c r="Q103" s="1426"/>
      <c r="R103" s="1426"/>
      <c r="S103" s="1426"/>
      <c r="T103" s="1426"/>
      <c r="U103" s="1426"/>
      <c r="V103" s="1426"/>
      <c r="W103" s="1426"/>
      <c r="X103" s="1426"/>
      <c r="Y103" s="1426"/>
      <c r="Z103" s="1426"/>
      <c r="AA103" s="1426"/>
      <c r="AB103" s="1426"/>
      <c r="AC103" s="1426"/>
      <c r="AD103" s="1426"/>
      <c r="AE103" s="1426"/>
      <c r="AF103" s="1426"/>
      <c r="AG103" s="1426"/>
      <c r="AH103" s="1426"/>
      <c r="AI103" s="1426"/>
      <c r="AJ103" s="1426"/>
      <c r="AK103" s="1426"/>
      <c r="AL103" s="1426"/>
      <c r="AM103" s="1426"/>
      <c r="AN103" s="1426"/>
      <c r="AO103" s="1426"/>
      <c r="AP103" s="1426"/>
      <c r="AQ103" s="1426"/>
      <c r="AR103" s="1426"/>
      <c r="AS103" s="1426"/>
      <c r="AT103" s="1426"/>
      <c r="AU103" s="1426"/>
      <c r="AV103" s="1426"/>
      <c r="AW103" s="1426"/>
      <c r="AX103" s="1426"/>
      <c r="AY103" s="1426"/>
      <c r="AZ103" s="1426"/>
      <c r="BA103" s="1426"/>
      <c r="BB103" s="1426"/>
      <c r="BC103" s="1426"/>
      <c r="BD103" s="1426"/>
      <c r="BE103" s="1426"/>
      <c r="BF103" s="1426"/>
      <c r="BG103" s="1426"/>
      <c r="BH103" s="1426"/>
      <c r="BI103" s="1426"/>
      <c r="BJ103" s="1426"/>
      <c r="BK103" s="1426"/>
      <c r="BL103" s="1426"/>
      <c r="BM103" s="1426"/>
    </row>
    <row r="104" spans="1:65" x14ac:dyDescent="0.3">
      <c r="A104" s="56"/>
      <c r="B104" s="1426"/>
      <c r="C104" s="1426"/>
      <c r="D104" s="1426"/>
      <c r="E104" s="1426"/>
      <c r="F104" s="1426"/>
      <c r="G104" s="1426"/>
      <c r="H104" s="1426"/>
      <c r="I104" s="1426"/>
      <c r="J104" s="1426"/>
      <c r="K104" s="1426"/>
      <c r="L104" s="1426"/>
      <c r="M104" s="1426"/>
      <c r="N104" s="1426"/>
      <c r="O104" s="1426"/>
      <c r="P104" s="1426"/>
      <c r="Q104" s="1426"/>
      <c r="R104" s="1426"/>
      <c r="S104" s="1426"/>
      <c r="T104" s="1426"/>
      <c r="U104" s="1426"/>
      <c r="V104" s="1426"/>
      <c r="W104" s="1426"/>
      <c r="X104" s="1426"/>
      <c r="Y104" s="1426"/>
      <c r="Z104" s="1426"/>
      <c r="AA104" s="1426"/>
      <c r="AB104" s="1426"/>
      <c r="AC104" s="1426"/>
      <c r="AD104" s="1426"/>
      <c r="AE104" s="1426"/>
      <c r="AF104" s="1426"/>
      <c r="AG104" s="1426"/>
      <c r="AH104" s="1426"/>
      <c r="AI104" s="1426"/>
      <c r="AJ104" s="1426"/>
      <c r="AK104" s="1426"/>
      <c r="AL104" s="1426"/>
      <c r="AM104" s="1426"/>
      <c r="AN104" s="1426"/>
      <c r="AO104" s="1426"/>
      <c r="AP104" s="1426"/>
      <c r="AQ104" s="1426"/>
      <c r="AR104" s="1426"/>
      <c r="AS104" s="1426"/>
      <c r="AT104" s="1426"/>
      <c r="AU104" s="1426"/>
      <c r="AV104" s="1426"/>
      <c r="AW104" s="1426"/>
      <c r="AX104" s="1426"/>
      <c r="AY104" s="1426"/>
      <c r="AZ104" s="1426"/>
      <c r="BA104" s="1426"/>
      <c r="BB104" s="1426"/>
      <c r="BC104" s="1426"/>
      <c r="BD104" s="1426"/>
      <c r="BE104" s="1426"/>
      <c r="BF104" s="1426"/>
      <c r="BG104" s="1426"/>
      <c r="BH104" s="1426"/>
      <c r="BI104" s="1426"/>
      <c r="BJ104" s="1426"/>
      <c r="BK104" s="1426"/>
      <c r="BL104" s="1426"/>
      <c r="BM104" s="1426"/>
    </row>
    <row r="105" spans="1:65" x14ac:dyDescent="0.3">
      <c r="A105" s="56"/>
      <c r="B105" s="1426"/>
      <c r="C105" s="1426"/>
      <c r="D105" s="1426"/>
      <c r="E105" s="1426"/>
      <c r="F105" s="1426"/>
      <c r="G105" s="1426"/>
      <c r="H105" s="1426"/>
      <c r="I105" s="1426"/>
      <c r="J105" s="1426"/>
      <c r="K105" s="1426"/>
      <c r="L105" s="1426"/>
      <c r="M105" s="1426"/>
      <c r="N105" s="1426"/>
      <c r="O105" s="1426"/>
      <c r="P105" s="1426"/>
      <c r="Q105" s="1426"/>
      <c r="R105" s="1426"/>
      <c r="S105" s="1426"/>
      <c r="T105" s="1426"/>
      <c r="U105" s="1426"/>
      <c r="V105" s="1426"/>
      <c r="W105" s="1426"/>
      <c r="X105" s="1426"/>
      <c r="Y105" s="1426"/>
      <c r="Z105" s="1426"/>
      <c r="AA105" s="1426"/>
      <c r="AB105" s="1426"/>
      <c r="AC105" s="1426"/>
      <c r="AD105" s="1426"/>
      <c r="AE105" s="1426"/>
      <c r="AF105" s="1426"/>
      <c r="AG105" s="1426"/>
      <c r="AH105" s="1426"/>
      <c r="AI105" s="1426"/>
      <c r="AJ105" s="1426"/>
      <c r="AK105" s="1426"/>
      <c r="AL105" s="1426"/>
      <c r="AM105" s="1426"/>
      <c r="AN105" s="1426"/>
      <c r="AO105" s="1426"/>
      <c r="AP105" s="1426"/>
      <c r="AQ105" s="1426"/>
      <c r="AR105" s="1426"/>
      <c r="AS105" s="1426"/>
      <c r="AT105" s="1426"/>
      <c r="AU105" s="1426"/>
      <c r="AV105" s="1426"/>
      <c r="AW105" s="1426"/>
      <c r="AX105" s="1426"/>
      <c r="AY105" s="1426"/>
      <c r="AZ105" s="1426"/>
      <c r="BA105" s="1426"/>
      <c r="BB105" s="1426"/>
      <c r="BC105" s="1426"/>
      <c r="BD105" s="1426"/>
      <c r="BE105" s="1426"/>
      <c r="BF105" s="1426"/>
      <c r="BG105" s="1426"/>
      <c r="BH105" s="1426"/>
      <c r="BI105" s="1426"/>
      <c r="BJ105" s="1426"/>
      <c r="BK105" s="1426"/>
      <c r="BL105" s="1426"/>
      <c r="BM105" s="1426"/>
    </row>
    <row r="106" spans="1:65" x14ac:dyDescent="0.3">
      <c r="A106" s="56"/>
      <c r="B106" s="1426"/>
      <c r="C106" s="1426"/>
      <c r="D106" s="1426"/>
      <c r="E106" s="1426"/>
      <c r="F106" s="1426"/>
      <c r="G106" s="1426"/>
      <c r="H106" s="1426"/>
      <c r="I106" s="1426"/>
      <c r="J106" s="1426"/>
      <c r="K106" s="1426"/>
      <c r="L106" s="1426"/>
      <c r="M106" s="1426"/>
      <c r="N106" s="1426"/>
      <c r="O106" s="1426"/>
      <c r="P106" s="1426"/>
      <c r="Q106" s="1426"/>
      <c r="R106" s="1426"/>
      <c r="S106" s="1426"/>
      <c r="T106" s="1426"/>
      <c r="U106" s="1426"/>
      <c r="V106" s="1426"/>
      <c r="W106" s="1426"/>
      <c r="X106" s="1426"/>
      <c r="Y106" s="1426"/>
      <c r="Z106" s="1426"/>
      <c r="AA106" s="1426"/>
      <c r="AB106" s="1426"/>
      <c r="AC106" s="1426"/>
      <c r="AD106" s="1426"/>
      <c r="AE106" s="1426"/>
      <c r="AF106" s="1426"/>
      <c r="AG106" s="1426"/>
      <c r="AH106" s="1426"/>
      <c r="AI106" s="1426"/>
      <c r="AJ106" s="1426"/>
      <c r="AK106" s="1426"/>
      <c r="AL106" s="1426"/>
      <c r="AM106" s="1426"/>
      <c r="AN106" s="1426"/>
      <c r="AO106" s="1426"/>
      <c r="AP106" s="1426"/>
      <c r="AQ106" s="1426"/>
      <c r="AR106" s="1426"/>
      <c r="AS106" s="1426"/>
      <c r="AT106" s="1426"/>
      <c r="AU106" s="1426"/>
      <c r="AV106" s="1426"/>
      <c r="AW106" s="1426"/>
      <c r="AX106" s="1426"/>
      <c r="AY106" s="1426"/>
      <c r="AZ106" s="1426"/>
      <c r="BA106" s="1426"/>
      <c r="BB106" s="1426"/>
      <c r="BC106" s="1426"/>
      <c r="BD106" s="1426"/>
      <c r="BE106" s="1426"/>
      <c r="BF106" s="1426"/>
      <c r="BG106" s="1426"/>
      <c r="BH106" s="1426"/>
      <c r="BI106" s="1426"/>
      <c r="BJ106" s="1426"/>
      <c r="BK106" s="1426"/>
      <c r="BL106" s="1426"/>
      <c r="BM106" s="1426"/>
    </row>
    <row r="107" spans="1:65" x14ac:dyDescent="0.3">
      <c r="A107" s="56"/>
      <c r="B107" s="1426"/>
      <c r="C107" s="1426"/>
      <c r="D107" s="1426"/>
      <c r="E107" s="1426"/>
      <c r="F107" s="1426"/>
      <c r="G107" s="1426"/>
      <c r="H107" s="1426"/>
      <c r="I107" s="1426"/>
      <c r="J107" s="1426"/>
      <c r="K107" s="1426"/>
      <c r="L107" s="1426"/>
      <c r="M107" s="1426"/>
      <c r="N107" s="1426"/>
      <c r="O107" s="1426"/>
      <c r="P107" s="1426"/>
      <c r="Q107" s="1426"/>
      <c r="R107" s="1426"/>
      <c r="S107" s="1426"/>
      <c r="T107" s="1426"/>
      <c r="U107" s="1426"/>
      <c r="V107" s="1426"/>
      <c r="W107" s="1426"/>
      <c r="X107" s="1426"/>
      <c r="Y107" s="1426"/>
      <c r="Z107" s="1426"/>
      <c r="AA107" s="1426"/>
      <c r="AB107" s="1426"/>
      <c r="AC107" s="1426"/>
      <c r="AD107" s="1426"/>
      <c r="AE107" s="1426"/>
      <c r="AF107" s="1426"/>
      <c r="AG107" s="1426"/>
      <c r="AH107" s="1426"/>
      <c r="AI107" s="1426"/>
      <c r="AJ107" s="1426"/>
      <c r="AK107" s="1426"/>
      <c r="AL107" s="1426"/>
      <c r="AM107" s="1426"/>
      <c r="AN107" s="1426"/>
      <c r="AO107" s="1426"/>
      <c r="AP107" s="1426"/>
      <c r="AQ107" s="1426"/>
      <c r="AR107" s="1426"/>
      <c r="AS107" s="1426"/>
      <c r="AT107" s="1426"/>
      <c r="AU107" s="1426"/>
      <c r="AV107" s="1426"/>
      <c r="AW107" s="1426"/>
      <c r="AX107" s="1426"/>
      <c r="AY107" s="1426"/>
      <c r="AZ107" s="1426"/>
      <c r="BA107" s="1426"/>
      <c r="BB107" s="1426"/>
      <c r="BC107" s="1426"/>
      <c r="BD107" s="1426"/>
      <c r="BE107" s="1426"/>
      <c r="BF107" s="1426"/>
      <c r="BG107" s="1426"/>
      <c r="BH107" s="1426"/>
      <c r="BI107" s="1426"/>
      <c r="BJ107" s="1426"/>
      <c r="BK107" s="1426"/>
      <c r="BL107" s="1426"/>
      <c r="BM107" s="1426"/>
    </row>
    <row r="108" spans="1:65" x14ac:dyDescent="0.3">
      <c r="A108" s="56"/>
      <c r="B108" s="1426"/>
      <c r="C108" s="1426"/>
      <c r="D108" s="1426"/>
      <c r="E108" s="1426"/>
      <c r="F108" s="1426"/>
      <c r="G108" s="1426"/>
      <c r="H108" s="1426"/>
      <c r="I108" s="1426"/>
      <c r="J108" s="1426"/>
      <c r="K108" s="1426"/>
      <c r="L108" s="1426"/>
      <c r="M108" s="1426"/>
      <c r="N108" s="1426"/>
      <c r="O108" s="1426"/>
      <c r="P108" s="1426"/>
      <c r="Q108" s="1426"/>
      <c r="R108" s="1426"/>
      <c r="S108" s="1426"/>
      <c r="T108" s="1426"/>
      <c r="U108" s="1426"/>
      <c r="V108" s="1426"/>
      <c r="W108" s="1426"/>
      <c r="X108" s="1426"/>
      <c r="Y108" s="1426"/>
      <c r="Z108" s="1426"/>
      <c r="AA108" s="1426"/>
      <c r="AB108" s="1426"/>
      <c r="AC108" s="1426"/>
      <c r="AD108" s="1426"/>
      <c r="AE108" s="1426"/>
      <c r="AF108" s="1426"/>
      <c r="AG108" s="1426"/>
      <c r="AH108" s="1426"/>
      <c r="AI108" s="1426"/>
      <c r="AJ108" s="1426"/>
      <c r="AK108" s="1426"/>
      <c r="AL108" s="1426"/>
      <c r="AM108" s="1426"/>
      <c r="AN108" s="1426"/>
      <c r="AO108" s="1426"/>
      <c r="AP108" s="1426"/>
      <c r="AQ108" s="1426"/>
      <c r="AR108" s="1426"/>
      <c r="AS108" s="1426"/>
      <c r="AT108" s="1426"/>
      <c r="AU108" s="1426"/>
      <c r="AV108" s="1426"/>
      <c r="AW108" s="1426"/>
      <c r="AX108" s="1426"/>
      <c r="AY108" s="1426"/>
      <c r="AZ108" s="1426"/>
      <c r="BA108" s="1426"/>
      <c r="BB108" s="1426"/>
      <c r="BC108" s="1426"/>
      <c r="BD108" s="1426"/>
      <c r="BE108" s="1426"/>
      <c r="BF108" s="1426"/>
      <c r="BG108" s="1426"/>
      <c r="BH108" s="1426"/>
      <c r="BI108" s="1426"/>
      <c r="BJ108" s="1426"/>
      <c r="BK108" s="1426"/>
      <c r="BL108" s="1426"/>
      <c r="BM108" s="1426"/>
    </row>
    <row r="109" spans="1:65" x14ac:dyDescent="0.3">
      <c r="A109" s="56"/>
      <c r="B109" s="1426"/>
      <c r="C109" s="1426"/>
      <c r="D109" s="1426"/>
      <c r="E109" s="1426"/>
      <c r="F109" s="1426"/>
      <c r="G109" s="1426"/>
      <c r="H109" s="1426"/>
      <c r="I109" s="1426"/>
      <c r="J109" s="1426"/>
      <c r="K109" s="1426"/>
      <c r="L109" s="1426"/>
      <c r="M109" s="1426"/>
      <c r="N109" s="1426"/>
      <c r="O109" s="1426"/>
      <c r="P109" s="1426"/>
      <c r="Q109" s="1426"/>
      <c r="R109" s="1426"/>
      <c r="S109" s="1426"/>
      <c r="T109" s="1426"/>
      <c r="U109" s="1426"/>
      <c r="V109" s="1426"/>
      <c r="W109" s="1426"/>
      <c r="X109" s="1426"/>
      <c r="Y109" s="1426"/>
      <c r="Z109" s="1426"/>
      <c r="AA109" s="1426"/>
      <c r="AB109" s="1426"/>
      <c r="AC109" s="1426"/>
      <c r="AD109" s="1426"/>
      <c r="AE109" s="1426"/>
      <c r="AF109" s="1426"/>
      <c r="AG109" s="1426"/>
      <c r="AH109" s="1426"/>
      <c r="AI109" s="1426"/>
      <c r="AJ109" s="1426"/>
      <c r="AK109" s="1426"/>
      <c r="AL109" s="1426"/>
      <c r="AM109" s="1426"/>
      <c r="AN109" s="1426"/>
      <c r="AO109" s="1426"/>
      <c r="AP109" s="1426"/>
      <c r="AQ109" s="1426"/>
      <c r="AR109" s="1426"/>
      <c r="AS109" s="1426"/>
      <c r="AT109" s="1426"/>
      <c r="AU109" s="1426"/>
      <c r="AV109" s="1426"/>
      <c r="AW109" s="1426"/>
      <c r="AX109" s="1426"/>
      <c r="AY109" s="1426"/>
      <c r="AZ109" s="1426"/>
      <c r="BA109" s="1426"/>
      <c r="BB109" s="1426"/>
      <c r="BC109" s="1426"/>
      <c r="BD109" s="1426"/>
      <c r="BE109" s="1426"/>
      <c r="BF109" s="1426"/>
      <c r="BG109" s="1426"/>
      <c r="BH109" s="1426"/>
      <c r="BI109" s="1426"/>
      <c r="BJ109" s="1426"/>
      <c r="BK109" s="1426"/>
      <c r="BL109" s="1426"/>
      <c r="BM109" s="1426"/>
    </row>
    <row r="110" spans="1:65" x14ac:dyDescent="0.3">
      <c r="A110" s="56"/>
      <c r="B110" s="1426"/>
      <c r="C110" s="1426"/>
      <c r="D110" s="1426"/>
      <c r="E110" s="1426"/>
      <c r="F110" s="1426"/>
      <c r="G110" s="1426"/>
      <c r="H110" s="1426"/>
      <c r="I110" s="1426"/>
      <c r="J110" s="1426"/>
      <c r="K110" s="1426"/>
      <c r="L110" s="1426"/>
      <c r="M110" s="1426"/>
      <c r="N110" s="1426"/>
      <c r="O110" s="1426"/>
      <c r="P110" s="1426"/>
      <c r="Q110" s="1426"/>
      <c r="R110" s="1426"/>
      <c r="S110" s="1426"/>
      <c r="T110" s="1426"/>
      <c r="U110" s="1426"/>
      <c r="V110" s="1426"/>
      <c r="W110" s="1426"/>
      <c r="X110" s="1426"/>
      <c r="Y110" s="1426"/>
      <c r="Z110" s="1426"/>
      <c r="AA110" s="1426"/>
      <c r="AB110" s="1426"/>
      <c r="AC110" s="1426"/>
      <c r="AD110" s="1426"/>
      <c r="AE110" s="1426"/>
      <c r="AF110" s="1426"/>
      <c r="AG110" s="1426"/>
      <c r="AH110" s="1426"/>
      <c r="AI110" s="1426"/>
      <c r="AJ110" s="1426"/>
      <c r="AK110" s="1426"/>
      <c r="AL110" s="1426"/>
      <c r="AM110" s="1426"/>
      <c r="AN110" s="1426"/>
      <c r="AO110" s="1426"/>
      <c r="AP110" s="1426"/>
      <c r="AQ110" s="1426"/>
      <c r="AR110" s="1426"/>
      <c r="AS110" s="1426"/>
      <c r="AT110" s="1426"/>
      <c r="AU110" s="1426"/>
      <c r="AV110" s="1426"/>
      <c r="AW110" s="1426"/>
      <c r="AX110" s="1426"/>
      <c r="AY110" s="1426"/>
      <c r="AZ110" s="1426"/>
      <c r="BA110" s="1426"/>
      <c r="BB110" s="1426"/>
      <c r="BC110" s="1426"/>
      <c r="BD110" s="1426"/>
      <c r="BE110" s="1426"/>
      <c r="BF110" s="1426"/>
      <c r="BG110" s="1426"/>
      <c r="BH110" s="1426"/>
      <c r="BI110" s="1426"/>
      <c r="BJ110" s="1426"/>
      <c r="BK110" s="1426"/>
      <c r="BL110" s="1426"/>
      <c r="BM110" s="1426"/>
    </row>
    <row r="111" spans="1:65" x14ac:dyDescent="0.3">
      <c r="A111" s="56"/>
      <c r="B111" s="1426"/>
      <c r="C111" s="1426"/>
      <c r="D111" s="1426"/>
      <c r="E111" s="1426"/>
      <c r="F111" s="1426"/>
      <c r="G111" s="1426"/>
      <c r="H111" s="1426"/>
      <c r="I111" s="1426"/>
      <c r="J111" s="1426"/>
      <c r="K111" s="1426"/>
      <c r="L111" s="1426"/>
      <c r="M111" s="1426"/>
      <c r="N111" s="1426"/>
      <c r="O111" s="1426"/>
      <c r="P111" s="1426"/>
      <c r="Q111" s="1426"/>
      <c r="R111" s="1426"/>
      <c r="S111" s="1426"/>
      <c r="T111" s="1426"/>
      <c r="U111" s="1426"/>
      <c r="V111" s="1426"/>
      <c r="W111" s="1426"/>
      <c r="X111" s="1426"/>
      <c r="Y111" s="1426"/>
      <c r="Z111" s="1426"/>
      <c r="AA111" s="1426"/>
      <c r="AB111" s="1426"/>
      <c r="AC111" s="1426"/>
      <c r="AD111" s="1426"/>
      <c r="AE111" s="1426"/>
      <c r="AF111" s="1426"/>
      <c r="AG111" s="1426"/>
      <c r="AH111" s="1426"/>
      <c r="AI111" s="1426"/>
      <c r="AJ111" s="1426"/>
      <c r="AK111" s="1426"/>
      <c r="AL111" s="1426"/>
      <c r="AM111" s="1426"/>
      <c r="AN111" s="1426"/>
      <c r="AO111" s="1426"/>
      <c r="AP111" s="1426"/>
      <c r="AQ111" s="1426"/>
      <c r="AR111" s="1426"/>
      <c r="AS111" s="1426"/>
      <c r="AT111" s="1426"/>
      <c r="AU111" s="1426"/>
      <c r="AV111" s="1426"/>
      <c r="AW111" s="1426"/>
      <c r="AX111" s="1426"/>
      <c r="AY111" s="1426"/>
      <c r="AZ111" s="1426"/>
      <c r="BA111" s="1426"/>
      <c r="BB111" s="1426"/>
      <c r="BC111" s="1426"/>
      <c r="BD111" s="1426"/>
      <c r="BE111" s="1426"/>
      <c r="BF111" s="1426"/>
      <c r="BG111" s="1426"/>
      <c r="BH111" s="1426"/>
      <c r="BI111" s="1426"/>
      <c r="BJ111" s="1426"/>
      <c r="BK111" s="1426"/>
      <c r="BL111" s="1426"/>
      <c r="BM111" s="1426"/>
    </row>
    <row r="112" spans="1:65" x14ac:dyDescent="0.3">
      <c r="A112" s="56"/>
      <c r="B112" s="1426"/>
      <c r="C112" s="1426"/>
      <c r="D112" s="1426"/>
      <c r="E112" s="1426"/>
      <c r="F112" s="1426"/>
      <c r="G112" s="1426"/>
      <c r="H112" s="1426"/>
      <c r="I112" s="1426"/>
      <c r="J112" s="1426"/>
      <c r="K112" s="1426"/>
      <c r="L112" s="1426"/>
      <c r="M112" s="1426"/>
      <c r="N112" s="1426"/>
      <c r="O112" s="1426"/>
      <c r="P112" s="1426"/>
      <c r="Q112" s="1426"/>
      <c r="R112" s="1426"/>
      <c r="S112" s="1426"/>
      <c r="T112" s="1426"/>
      <c r="U112" s="1426"/>
      <c r="V112" s="1426"/>
      <c r="W112" s="1426"/>
      <c r="X112" s="1426"/>
      <c r="Y112" s="1426"/>
      <c r="Z112" s="1426"/>
      <c r="AA112" s="1426"/>
      <c r="AB112" s="1426"/>
      <c r="AC112" s="1426"/>
      <c r="AD112" s="1426"/>
      <c r="AE112" s="1426"/>
      <c r="AF112" s="1426"/>
      <c r="AG112" s="1426"/>
      <c r="AH112" s="1426"/>
      <c r="AI112" s="1426"/>
      <c r="AJ112" s="1426"/>
      <c r="AK112" s="1426"/>
      <c r="AL112" s="1426"/>
      <c r="AM112" s="1426"/>
      <c r="AN112" s="1426"/>
      <c r="AO112" s="1426"/>
      <c r="AP112" s="1426"/>
      <c r="AQ112" s="1426"/>
      <c r="AR112" s="1426"/>
      <c r="AS112" s="1426"/>
      <c r="AT112" s="1426"/>
      <c r="AU112" s="1426"/>
      <c r="AV112" s="1426"/>
      <c r="AW112" s="1426"/>
      <c r="AX112" s="1426"/>
      <c r="AY112" s="1426"/>
      <c r="AZ112" s="1426"/>
      <c r="BA112" s="1426"/>
      <c r="BB112" s="1426"/>
      <c r="BC112" s="1426"/>
      <c r="BD112" s="1426"/>
      <c r="BE112" s="1426"/>
      <c r="BF112" s="1426"/>
      <c r="BG112" s="1426"/>
      <c r="BH112" s="1426"/>
      <c r="BI112" s="1426"/>
      <c r="BJ112" s="1426"/>
      <c r="BK112" s="1426"/>
      <c r="BL112" s="1426"/>
      <c r="BM112" s="1426"/>
    </row>
    <row r="113" spans="1:65" x14ac:dyDescent="0.3">
      <c r="A113" s="56"/>
      <c r="B113" s="1426"/>
      <c r="C113" s="1426"/>
      <c r="D113" s="1426"/>
      <c r="E113" s="1426"/>
      <c r="F113" s="1426"/>
      <c r="G113" s="1426"/>
      <c r="H113" s="1426"/>
      <c r="I113" s="1426"/>
      <c r="J113" s="1426"/>
      <c r="K113" s="1426"/>
      <c r="L113" s="1426"/>
      <c r="M113" s="1426"/>
      <c r="N113" s="1426"/>
      <c r="O113" s="1426"/>
      <c r="P113" s="1426"/>
      <c r="Q113" s="1426"/>
      <c r="R113" s="1426"/>
      <c r="S113" s="1426"/>
      <c r="T113" s="1426"/>
      <c r="U113" s="1426"/>
      <c r="V113" s="1426"/>
      <c r="W113" s="1426"/>
      <c r="X113" s="1426"/>
      <c r="Y113" s="1426"/>
      <c r="Z113" s="1426"/>
      <c r="AA113" s="1426"/>
      <c r="AB113" s="1426"/>
      <c r="AC113" s="1426"/>
      <c r="AD113" s="1426"/>
      <c r="AE113" s="1426"/>
      <c r="AF113" s="1426"/>
      <c r="AG113" s="1426"/>
      <c r="AH113" s="1426"/>
      <c r="AI113" s="1426"/>
      <c r="AJ113" s="1426"/>
      <c r="AK113" s="1426"/>
      <c r="AL113" s="1426"/>
      <c r="AM113" s="1426"/>
      <c r="AN113" s="1426"/>
      <c r="AO113" s="1426"/>
      <c r="AP113" s="1426"/>
      <c r="AQ113" s="1426"/>
      <c r="AR113" s="1426"/>
      <c r="AS113" s="1426"/>
      <c r="AT113" s="1426"/>
      <c r="AU113" s="1426"/>
      <c r="AV113" s="1426"/>
      <c r="AW113" s="1426"/>
      <c r="AX113" s="1426"/>
      <c r="AY113" s="1426"/>
      <c r="AZ113" s="1426"/>
      <c r="BA113" s="1426"/>
      <c r="BB113" s="1426"/>
      <c r="BC113" s="1426"/>
      <c r="BD113" s="1426"/>
      <c r="BE113" s="1426"/>
      <c r="BF113" s="1426"/>
      <c r="BG113" s="1426"/>
      <c r="BH113" s="1426"/>
      <c r="BI113" s="1426"/>
      <c r="BJ113" s="1426"/>
      <c r="BK113" s="1426"/>
      <c r="BL113" s="1426"/>
      <c r="BM113" s="1426"/>
    </row>
    <row r="114" spans="1:65" x14ac:dyDescent="0.3">
      <c r="A114" s="56"/>
      <c r="B114" s="1426"/>
      <c r="C114" s="1426"/>
      <c r="D114" s="1426"/>
      <c r="E114" s="1426"/>
      <c r="F114" s="1426"/>
      <c r="G114" s="1426"/>
      <c r="H114" s="1426"/>
      <c r="I114" s="1426"/>
      <c r="J114" s="1426"/>
      <c r="K114" s="1426"/>
      <c r="L114" s="1426"/>
      <c r="M114" s="1426"/>
      <c r="N114" s="1426"/>
      <c r="O114" s="1426"/>
      <c r="P114" s="1426"/>
      <c r="Q114" s="1426"/>
      <c r="R114" s="1426"/>
      <c r="S114" s="1426"/>
      <c r="T114" s="1426"/>
      <c r="U114" s="1426"/>
      <c r="V114" s="1426"/>
      <c r="W114" s="1426"/>
      <c r="X114" s="1426"/>
      <c r="Y114" s="1426"/>
      <c r="Z114" s="1426"/>
      <c r="AA114" s="1426"/>
      <c r="AB114" s="1426"/>
      <c r="AC114" s="1426"/>
      <c r="AD114" s="1426"/>
      <c r="AE114" s="1426"/>
      <c r="AF114" s="1426"/>
      <c r="AG114" s="1426"/>
      <c r="AH114" s="1426"/>
      <c r="AI114" s="1426"/>
      <c r="AJ114" s="1426"/>
      <c r="AK114" s="1426"/>
      <c r="AL114" s="1426"/>
      <c r="AM114" s="1426"/>
      <c r="AN114" s="1426"/>
      <c r="AO114" s="1426"/>
      <c r="AP114" s="1426"/>
      <c r="AQ114" s="1426"/>
      <c r="AR114" s="1426"/>
      <c r="AS114" s="1426"/>
      <c r="AT114" s="1426"/>
      <c r="AU114" s="1426"/>
      <c r="AV114" s="1426"/>
      <c r="AW114" s="1426"/>
      <c r="AX114" s="1426"/>
      <c r="AY114" s="1426"/>
      <c r="AZ114" s="1426"/>
      <c r="BA114" s="1426"/>
      <c r="BB114" s="1426"/>
      <c r="BC114" s="1426"/>
      <c r="BD114" s="1426"/>
      <c r="BE114" s="1426"/>
      <c r="BF114" s="1426"/>
      <c r="BG114" s="1426"/>
      <c r="BH114" s="1426"/>
      <c r="BI114" s="1426"/>
      <c r="BJ114" s="1426"/>
      <c r="BK114" s="1426"/>
      <c r="BL114" s="1426"/>
      <c r="BM114" s="1426"/>
    </row>
    <row r="115" spans="1:65" x14ac:dyDescent="0.3">
      <c r="A115" s="56"/>
      <c r="B115" s="1426"/>
      <c r="C115" s="1426"/>
      <c r="D115" s="1426"/>
      <c r="E115" s="1426"/>
      <c r="F115" s="1426"/>
      <c r="G115" s="1426"/>
      <c r="H115" s="1426"/>
      <c r="I115" s="1426"/>
      <c r="J115" s="1426"/>
      <c r="K115" s="1426"/>
      <c r="L115" s="1426"/>
      <c r="M115" s="1426"/>
      <c r="N115" s="1426"/>
      <c r="O115" s="1426"/>
      <c r="P115" s="1426"/>
      <c r="Q115" s="1426"/>
      <c r="R115" s="1426"/>
      <c r="S115" s="1426"/>
      <c r="T115" s="1426"/>
      <c r="U115" s="1426"/>
      <c r="V115" s="1426"/>
      <c r="W115" s="1426"/>
      <c r="X115" s="1426"/>
      <c r="Y115" s="1426"/>
      <c r="Z115" s="1426"/>
      <c r="AA115" s="1426"/>
      <c r="AB115" s="1426"/>
      <c r="AC115" s="1426"/>
      <c r="AD115" s="1426"/>
      <c r="AE115" s="1426"/>
      <c r="AF115" s="1426"/>
      <c r="AG115" s="1426"/>
      <c r="AH115" s="1426"/>
      <c r="AI115" s="1426"/>
      <c r="AJ115" s="1426"/>
      <c r="AK115" s="1426"/>
      <c r="AL115" s="1426"/>
      <c r="AM115" s="1426"/>
      <c r="AN115" s="1426"/>
      <c r="AO115" s="1426"/>
      <c r="AP115" s="1426"/>
      <c r="AQ115" s="1426"/>
      <c r="AR115" s="1426"/>
      <c r="AS115" s="1426"/>
      <c r="AT115" s="1426"/>
      <c r="AU115" s="1426"/>
      <c r="AV115" s="1426"/>
      <c r="AW115" s="1426"/>
      <c r="AX115" s="1426"/>
      <c r="AY115" s="1426"/>
      <c r="AZ115" s="1426"/>
      <c r="BA115" s="1426"/>
      <c r="BB115" s="1426"/>
      <c r="BC115" s="1426"/>
      <c r="BD115" s="1426"/>
      <c r="BE115" s="1426"/>
      <c r="BF115" s="1426"/>
      <c r="BG115" s="1426"/>
      <c r="BH115" s="1426"/>
      <c r="BI115" s="1426"/>
      <c r="BJ115" s="1426"/>
      <c r="BK115" s="1426"/>
      <c r="BL115" s="1426"/>
      <c r="BM115" s="1426"/>
    </row>
    <row r="116" spans="1:65" x14ac:dyDescent="0.3">
      <c r="A116" s="56"/>
      <c r="B116" s="1426"/>
      <c r="C116" s="1426"/>
      <c r="D116" s="1426"/>
      <c r="E116" s="1426"/>
      <c r="F116" s="1426"/>
      <c r="G116" s="1426"/>
      <c r="H116" s="1426"/>
      <c r="I116" s="1426"/>
      <c r="J116" s="1426"/>
      <c r="K116" s="1426"/>
      <c r="L116" s="1426"/>
      <c r="M116" s="1426"/>
      <c r="N116" s="1426"/>
      <c r="O116" s="1426"/>
      <c r="P116" s="1426"/>
      <c r="Q116" s="1426"/>
      <c r="R116" s="1426"/>
      <c r="S116" s="1426"/>
      <c r="T116" s="1426"/>
      <c r="U116" s="1426"/>
      <c r="V116" s="1426"/>
      <c r="W116" s="1426"/>
      <c r="X116" s="1426"/>
      <c r="Y116" s="1426"/>
      <c r="Z116" s="1426"/>
      <c r="AA116" s="1426"/>
      <c r="AB116" s="1426"/>
      <c r="AC116" s="1426"/>
      <c r="AD116" s="1426"/>
      <c r="AE116" s="1426"/>
      <c r="AF116" s="1426"/>
      <c r="AG116" s="1426"/>
      <c r="AH116" s="1426"/>
      <c r="AI116" s="1426"/>
      <c r="AJ116" s="1426"/>
      <c r="AK116" s="1426"/>
      <c r="AL116" s="1426"/>
      <c r="AM116" s="1426"/>
      <c r="AN116" s="1426"/>
      <c r="AO116" s="1426"/>
      <c r="AP116" s="1426"/>
      <c r="AQ116" s="1426"/>
      <c r="AR116" s="1426"/>
      <c r="AS116" s="1426"/>
      <c r="AT116" s="1426"/>
      <c r="AU116" s="1426"/>
      <c r="AV116" s="1426"/>
      <c r="AW116" s="1426"/>
      <c r="AX116" s="1426"/>
      <c r="AY116" s="1426"/>
      <c r="AZ116" s="1426"/>
      <c r="BA116" s="1426"/>
      <c r="BB116" s="1426"/>
      <c r="BC116" s="1426"/>
      <c r="BD116" s="1426"/>
      <c r="BE116" s="1426"/>
      <c r="BF116" s="1426"/>
      <c r="BG116" s="1426"/>
      <c r="BH116" s="1426"/>
      <c r="BI116" s="1426"/>
      <c r="BJ116" s="1426"/>
      <c r="BK116" s="1426"/>
      <c r="BL116" s="1426"/>
      <c r="BM116" s="1426"/>
    </row>
    <row r="117" spans="1:65" x14ac:dyDescent="0.3">
      <c r="A117" s="56"/>
      <c r="B117" s="1426"/>
      <c r="C117" s="1426"/>
      <c r="D117" s="1426"/>
      <c r="E117" s="1426"/>
      <c r="F117" s="1426"/>
      <c r="G117" s="1426"/>
      <c r="H117" s="1426"/>
      <c r="I117" s="1426"/>
      <c r="J117" s="1426"/>
      <c r="K117" s="1426"/>
      <c r="L117" s="1426"/>
      <c r="M117" s="1426"/>
      <c r="N117" s="1426"/>
      <c r="O117" s="1426"/>
      <c r="P117" s="1426"/>
      <c r="Q117" s="1426"/>
      <c r="R117" s="1426"/>
      <c r="S117" s="1426"/>
      <c r="T117" s="1426"/>
      <c r="U117" s="1426"/>
      <c r="V117" s="1426"/>
      <c r="W117" s="1426"/>
      <c r="X117" s="1426"/>
      <c r="Y117" s="1426"/>
      <c r="Z117" s="1426"/>
      <c r="AA117" s="1426"/>
      <c r="AB117" s="1426"/>
      <c r="AC117" s="1426"/>
      <c r="AD117" s="1426"/>
      <c r="AE117" s="1426"/>
      <c r="AF117" s="1426"/>
      <c r="AG117" s="1426"/>
      <c r="AH117" s="1426"/>
      <c r="AI117" s="1426"/>
      <c r="AJ117" s="1426"/>
      <c r="AK117" s="1426"/>
      <c r="AL117" s="1426"/>
      <c r="AM117" s="1426"/>
      <c r="AN117" s="1426"/>
      <c r="AO117" s="1426"/>
      <c r="AP117" s="1426"/>
      <c r="AQ117" s="1426"/>
      <c r="AR117" s="1426"/>
      <c r="AS117" s="1426"/>
      <c r="AT117" s="1426"/>
      <c r="AU117" s="1426"/>
      <c r="AV117" s="1426"/>
      <c r="AW117" s="1426"/>
      <c r="AX117" s="1426"/>
      <c r="AY117" s="1426"/>
      <c r="AZ117" s="1426"/>
      <c r="BA117" s="1426"/>
      <c r="BB117" s="1426"/>
      <c r="BC117" s="1426"/>
      <c r="BD117" s="1426"/>
      <c r="BE117" s="1426"/>
      <c r="BF117" s="1426"/>
      <c r="BG117" s="1426"/>
      <c r="BH117" s="1426"/>
      <c r="BI117" s="1426"/>
      <c r="BJ117" s="1426"/>
      <c r="BK117" s="1426"/>
      <c r="BL117" s="1426"/>
      <c r="BM117" s="1426"/>
    </row>
    <row r="118" spans="1:65" x14ac:dyDescent="0.3">
      <c r="A118" s="56"/>
      <c r="B118" s="1426"/>
      <c r="C118" s="1426"/>
      <c r="D118" s="1426"/>
      <c r="E118" s="1426"/>
      <c r="F118" s="1426"/>
      <c r="G118" s="1426"/>
      <c r="H118" s="1426"/>
      <c r="I118" s="1426"/>
      <c r="J118" s="1426"/>
      <c r="K118" s="1426"/>
      <c r="L118" s="1426"/>
      <c r="M118" s="1426"/>
      <c r="N118" s="1426"/>
      <c r="O118" s="1426"/>
      <c r="P118" s="1426"/>
      <c r="Q118" s="1426"/>
      <c r="R118" s="1426"/>
      <c r="S118" s="1426"/>
      <c r="T118" s="1426"/>
      <c r="U118" s="1426"/>
      <c r="V118" s="1426"/>
      <c r="W118" s="1426"/>
      <c r="X118" s="1426"/>
      <c r="Y118" s="1426"/>
      <c r="Z118" s="1426"/>
      <c r="AA118" s="1426"/>
      <c r="AB118" s="1426"/>
      <c r="AC118" s="1426"/>
      <c r="AD118" s="1426"/>
      <c r="AE118" s="1426"/>
      <c r="AF118" s="1426"/>
      <c r="AG118" s="1426"/>
      <c r="AH118" s="1426"/>
      <c r="AI118" s="1426"/>
      <c r="AJ118" s="1426"/>
      <c r="AK118" s="1426"/>
      <c r="AL118" s="1426"/>
      <c r="AM118" s="1426"/>
      <c r="AN118" s="1426"/>
      <c r="AO118" s="1426"/>
      <c r="AP118" s="1426"/>
      <c r="AQ118" s="1426"/>
      <c r="AR118" s="1426"/>
      <c r="AS118" s="1426"/>
      <c r="AT118" s="1426"/>
      <c r="AU118" s="1426"/>
      <c r="AV118" s="1426"/>
      <c r="AW118" s="1426"/>
      <c r="AX118" s="1426"/>
      <c r="AY118" s="1426"/>
      <c r="AZ118" s="1426"/>
      <c r="BA118" s="1426"/>
      <c r="BB118" s="1426"/>
      <c r="BC118" s="1426"/>
      <c r="BD118" s="1426"/>
      <c r="BE118" s="1426"/>
      <c r="BF118" s="1426"/>
      <c r="BG118" s="1426"/>
      <c r="BH118" s="1426"/>
      <c r="BI118" s="1426"/>
      <c r="BJ118" s="1426"/>
      <c r="BK118" s="1426"/>
      <c r="BL118" s="1426"/>
      <c r="BM118" s="1426"/>
    </row>
    <row r="119" spans="1:65" x14ac:dyDescent="0.3">
      <c r="A119" s="56"/>
      <c r="B119" s="1426"/>
      <c r="C119" s="1426"/>
      <c r="D119" s="1426"/>
      <c r="E119" s="1426"/>
      <c r="F119" s="1426"/>
      <c r="G119" s="1426"/>
      <c r="H119" s="1426"/>
      <c r="I119" s="1426"/>
      <c r="J119" s="1426"/>
      <c r="K119" s="1426"/>
      <c r="L119" s="1426"/>
      <c r="M119" s="1426"/>
      <c r="N119" s="1426"/>
      <c r="O119" s="1426"/>
      <c r="P119" s="1426"/>
      <c r="Q119" s="1426"/>
      <c r="R119" s="1426"/>
      <c r="S119" s="1426"/>
      <c r="T119" s="1426"/>
      <c r="U119" s="1426"/>
      <c r="V119" s="1426"/>
      <c r="W119" s="1426"/>
      <c r="X119" s="1426"/>
      <c r="Y119" s="1426"/>
      <c r="Z119" s="1426"/>
      <c r="AA119" s="1426"/>
      <c r="AB119" s="1426"/>
      <c r="AC119" s="1426"/>
      <c r="AD119" s="1426"/>
      <c r="AE119" s="1426"/>
      <c r="AF119" s="1426"/>
      <c r="AG119" s="1426"/>
      <c r="AH119" s="1426"/>
      <c r="AI119" s="1426"/>
      <c r="AJ119" s="1426"/>
      <c r="AK119" s="1426"/>
      <c r="AL119" s="1426"/>
      <c r="AM119" s="1426"/>
      <c r="AN119" s="1426"/>
      <c r="AO119" s="1426"/>
      <c r="AP119" s="1426"/>
      <c r="AQ119" s="1426"/>
      <c r="AR119" s="1426"/>
      <c r="AS119" s="1426"/>
      <c r="AT119" s="1426"/>
      <c r="AU119" s="1426"/>
      <c r="AV119" s="1426"/>
      <c r="AW119" s="1426"/>
      <c r="AX119" s="1426"/>
      <c r="AY119" s="1426"/>
      <c r="AZ119" s="1426"/>
      <c r="BA119" s="1426"/>
      <c r="BB119" s="1426"/>
      <c r="BC119" s="1426"/>
      <c r="BD119" s="1426"/>
      <c r="BE119" s="1426"/>
      <c r="BF119" s="1426"/>
      <c r="BG119" s="1426"/>
      <c r="BH119" s="1426"/>
      <c r="BI119" s="1426"/>
      <c r="BJ119" s="1426"/>
      <c r="BK119" s="1426"/>
      <c r="BL119" s="1426"/>
      <c r="BM119" s="1426"/>
    </row>
    <row r="120" spans="1:65" x14ac:dyDescent="0.3">
      <c r="A120" s="56"/>
      <c r="B120" s="1426"/>
      <c r="C120" s="1426"/>
      <c r="D120" s="1426"/>
      <c r="E120" s="1426"/>
      <c r="F120" s="1426"/>
      <c r="G120" s="1426"/>
      <c r="H120" s="1426"/>
      <c r="I120" s="1426"/>
      <c r="J120" s="1426"/>
      <c r="K120" s="1426"/>
      <c r="L120" s="1426"/>
      <c r="M120" s="1426"/>
      <c r="N120" s="1426"/>
      <c r="O120" s="1426"/>
      <c r="P120" s="1426"/>
      <c r="Q120" s="1426"/>
      <c r="R120" s="1426"/>
      <c r="S120" s="1426"/>
      <c r="T120" s="1426"/>
      <c r="U120" s="1426"/>
      <c r="V120" s="1426"/>
      <c r="W120" s="1426"/>
      <c r="X120" s="1426"/>
      <c r="Y120" s="1426"/>
      <c r="Z120" s="1426"/>
      <c r="AA120" s="1426"/>
      <c r="AB120" s="1426"/>
      <c r="AC120" s="1426"/>
      <c r="AD120" s="1426"/>
      <c r="AE120" s="1426"/>
      <c r="AF120" s="1426"/>
      <c r="AG120" s="1426"/>
      <c r="AH120" s="1426"/>
      <c r="AI120" s="1426"/>
      <c r="AJ120" s="1426"/>
      <c r="AK120" s="1426"/>
      <c r="AL120" s="1426"/>
      <c r="AM120" s="1426"/>
      <c r="AN120" s="1426"/>
      <c r="AO120" s="1426"/>
      <c r="AP120" s="1426"/>
      <c r="AQ120" s="1426"/>
      <c r="AR120" s="1426"/>
      <c r="AS120" s="1426"/>
      <c r="AT120" s="1426"/>
      <c r="AU120" s="1426"/>
      <c r="AV120" s="1426"/>
      <c r="AW120" s="1426"/>
      <c r="AX120" s="1426"/>
      <c r="AY120" s="1426"/>
      <c r="AZ120" s="1426"/>
      <c r="BA120" s="1426"/>
      <c r="BB120" s="1426"/>
      <c r="BC120" s="1426"/>
      <c r="BD120" s="1426"/>
      <c r="BE120" s="1426"/>
      <c r="BF120" s="1426"/>
      <c r="BG120" s="1426"/>
      <c r="BH120" s="1426"/>
      <c r="BI120" s="1426"/>
      <c r="BJ120" s="1426"/>
      <c r="BK120" s="1426"/>
      <c r="BL120" s="1426"/>
      <c r="BM120" s="1426"/>
    </row>
    <row r="121" spans="1:65" x14ac:dyDescent="0.3">
      <c r="A121" s="56"/>
      <c r="B121" s="1426"/>
      <c r="C121" s="1426"/>
      <c r="D121" s="1426"/>
      <c r="E121" s="1426"/>
      <c r="F121" s="1426"/>
      <c r="G121" s="1426"/>
      <c r="H121" s="1426"/>
      <c r="I121" s="1426"/>
      <c r="J121" s="1426"/>
      <c r="K121" s="1426"/>
      <c r="L121" s="1426"/>
      <c r="M121" s="1426"/>
      <c r="N121" s="1426"/>
      <c r="O121" s="1426"/>
      <c r="P121" s="1426"/>
      <c r="Q121" s="1426"/>
      <c r="R121" s="1426"/>
      <c r="S121" s="1426"/>
      <c r="T121" s="1426"/>
      <c r="U121" s="1426"/>
      <c r="V121" s="1426"/>
      <c r="W121" s="1426"/>
      <c r="X121" s="1426"/>
      <c r="Y121" s="1426"/>
      <c r="Z121" s="1426"/>
      <c r="AA121" s="1426"/>
      <c r="AB121" s="1426"/>
      <c r="AC121" s="1426"/>
      <c r="AD121" s="1426"/>
      <c r="AE121" s="1426"/>
      <c r="AF121" s="1426"/>
      <c r="AG121" s="1426"/>
      <c r="AH121" s="1426"/>
      <c r="AI121" s="1426"/>
      <c r="AJ121" s="1426"/>
      <c r="AK121" s="1426"/>
      <c r="AL121" s="1426"/>
      <c r="AM121" s="1426"/>
      <c r="AN121" s="1426"/>
      <c r="AO121" s="1426"/>
      <c r="AP121" s="1426"/>
      <c r="AQ121" s="1426"/>
      <c r="AR121" s="1426"/>
      <c r="AS121" s="1426"/>
      <c r="AT121" s="1426"/>
      <c r="AU121" s="1426"/>
      <c r="AV121" s="1426"/>
      <c r="AW121" s="1426"/>
      <c r="AX121" s="1426"/>
      <c r="AY121" s="1426"/>
      <c r="AZ121" s="1426"/>
      <c r="BA121" s="1426"/>
      <c r="BB121" s="1426"/>
      <c r="BC121" s="1426"/>
      <c r="BD121" s="1426"/>
      <c r="BE121" s="1426"/>
      <c r="BF121" s="1426"/>
      <c r="BG121" s="1426"/>
      <c r="BH121" s="1426"/>
      <c r="BI121" s="1426"/>
      <c r="BJ121" s="1426"/>
      <c r="BK121" s="1426"/>
      <c r="BL121" s="1426"/>
      <c r="BM121" s="1426"/>
    </row>
    <row r="122" spans="1:65" x14ac:dyDescent="0.3">
      <c r="A122" s="56"/>
      <c r="B122" s="1426"/>
      <c r="C122" s="1426"/>
      <c r="D122" s="1426"/>
      <c r="E122" s="1426"/>
      <c r="F122" s="1426"/>
      <c r="G122" s="1426"/>
      <c r="H122" s="1426"/>
      <c r="I122" s="1426"/>
      <c r="J122" s="1426"/>
      <c r="K122" s="1426"/>
      <c r="L122" s="1426"/>
      <c r="M122" s="1426"/>
      <c r="N122" s="1426"/>
      <c r="O122" s="1426"/>
      <c r="P122" s="1426"/>
      <c r="Q122" s="1426"/>
      <c r="R122" s="1426"/>
      <c r="S122" s="1426"/>
      <c r="T122" s="1426"/>
      <c r="U122" s="1426"/>
      <c r="V122" s="1426"/>
      <c r="W122" s="1426"/>
      <c r="X122" s="1426"/>
      <c r="Y122" s="1426"/>
      <c r="Z122" s="1426"/>
      <c r="AA122" s="1426"/>
      <c r="AB122" s="1426"/>
      <c r="AC122" s="1426"/>
      <c r="AD122" s="1426"/>
      <c r="AE122" s="1426"/>
      <c r="AF122" s="1426"/>
      <c r="AG122" s="1426"/>
      <c r="AH122" s="1426"/>
      <c r="AI122" s="1426"/>
      <c r="AJ122" s="1426"/>
      <c r="AK122" s="1426"/>
      <c r="AL122" s="1426"/>
      <c r="AM122" s="1426"/>
      <c r="AN122" s="1426"/>
      <c r="AO122" s="1426"/>
      <c r="AP122" s="1426"/>
      <c r="AQ122" s="1426"/>
      <c r="AR122" s="1426"/>
      <c r="AS122" s="1426"/>
      <c r="AT122" s="1426"/>
      <c r="AU122" s="1426"/>
      <c r="AV122" s="1426"/>
      <c r="AW122" s="1426"/>
      <c r="AX122" s="1426"/>
      <c r="AY122" s="1426"/>
      <c r="AZ122" s="1426"/>
      <c r="BA122" s="1426"/>
      <c r="BB122" s="1426"/>
      <c r="BC122" s="1426"/>
      <c r="BD122" s="1426"/>
      <c r="BE122" s="1426"/>
      <c r="BF122" s="1426"/>
      <c r="BG122" s="1426"/>
      <c r="BH122" s="1426"/>
      <c r="BI122" s="1426"/>
      <c r="BJ122" s="1426"/>
      <c r="BK122" s="1426"/>
      <c r="BL122" s="1426"/>
      <c r="BM122" s="1426"/>
    </row>
    <row r="123" spans="1:65" x14ac:dyDescent="0.3">
      <c r="A123" s="56"/>
      <c r="B123" s="1426"/>
      <c r="C123" s="1426"/>
      <c r="D123" s="1426"/>
      <c r="E123" s="1426"/>
      <c r="F123" s="1426"/>
      <c r="G123" s="1426"/>
      <c r="H123" s="1426"/>
      <c r="I123" s="1426"/>
      <c r="J123" s="1426"/>
      <c r="K123" s="1426"/>
      <c r="L123" s="1426"/>
      <c r="M123" s="1426"/>
      <c r="N123" s="1426"/>
      <c r="O123" s="1426"/>
      <c r="P123" s="1426"/>
      <c r="Q123" s="1426"/>
      <c r="R123" s="1426"/>
      <c r="S123" s="1426"/>
      <c r="T123" s="1426"/>
      <c r="U123" s="1426"/>
      <c r="V123" s="1426"/>
      <c r="W123" s="1426"/>
      <c r="X123" s="1426"/>
      <c r="Y123" s="1426"/>
      <c r="Z123" s="1426"/>
      <c r="AA123" s="1426"/>
      <c r="AB123" s="1426"/>
      <c r="AC123" s="1426"/>
      <c r="AD123" s="1426"/>
      <c r="AE123" s="1426"/>
      <c r="AF123" s="1426"/>
      <c r="AG123" s="1426"/>
      <c r="AH123" s="1426"/>
      <c r="AI123" s="1426"/>
      <c r="AJ123" s="1426"/>
      <c r="AK123" s="1426"/>
      <c r="AL123" s="1426"/>
      <c r="AM123" s="1426"/>
      <c r="AN123" s="1426"/>
      <c r="AO123" s="1426"/>
      <c r="AP123" s="1426"/>
      <c r="AQ123" s="1426"/>
      <c r="AR123" s="1426"/>
      <c r="AS123" s="1426"/>
      <c r="AT123" s="1426"/>
      <c r="AU123" s="1426"/>
      <c r="AV123" s="1426"/>
      <c r="AW123" s="1426"/>
      <c r="AX123" s="1426"/>
      <c r="AY123" s="1426"/>
      <c r="AZ123" s="1426"/>
      <c r="BA123" s="1426"/>
      <c r="BB123" s="1426"/>
      <c r="BC123" s="1426"/>
      <c r="BD123" s="1426"/>
      <c r="BE123" s="1426"/>
      <c r="BF123" s="1426"/>
      <c r="BG123" s="1426"/>
      <c r="BH123" s="1426"/>
      <c r="BI123" s="1426"/>
      <c r="BJ123" s="1426"/>
      <c r="BK123" s="1426"/>
      <c r="BL123" s="1426"/>
      <c r="BM123" s="1426"/>
    </row>
    <row r="124" spans="1:65" x14ac:dyDescent="0.3">
      <c r="A124" s="56"/>
      <c r="B124" s="1426"/>
      <c r="C124" s="1426"/>
      <c r="D124" s="1426"/>
      <c r="E124" s="1426"/>
      <c r="F124" s="1426"/>
      <c r="G124" s="1426"/>
      <c r="H124" s="1426"/>
      <c r="I124" s="1426"/>
      <c r="J124" s="1426"/>
      <c r="K124" s="1426"/>
      <c r="L124" s="1426"/>
      <c r="M124" s="1426"/>
      <c r="N124" s="1426"/>
      <c r="O124" s="1426"/>
      <c r="P124" s="1426"/>
      <c r="Q124" s="1426"/>
      <c r="R124" s="1426"/>
      <c r="S124" s="1426"/>
      <c r="T124" s="1426"/>
      <c r="U124" s="1426"/>
      <c r="V124" s="1426"/>
      <c r="W124" s="1426"/>
      <c r="X124" s="1426"/>
      <c r="Y124" s="1426"/>
      <c r="Z124" s="1426"/>
      <c r="AA124" s="1426"/>
      <c r="AB124" s="1426"/>
      <c r="AC124" s="1426"/>
      <c r="AD124" s="1426"/>
      <c r="AE124" s="1426"/>
      <c r="AF124" s="1426"/>
      <c r="AG124" s="1426"/>
      <c r="AH124" s="1426"/>
      <c r="AI124" s="1426"/>
      <c r="AJ124" s="1426"/>
      <c r="AK124" s="1426"/>
      <c r="AL124" s="1426"/>
      <c r="AM124" s="1426"/>
      <c r="AN124" s="1426"/>
      <c r="AO124" s="1426"/>
      <c r="AP124" s="1426"/>
      <c r="AQ124" s="1426"/>
      <c r="AR124" s="1426"/>
      <c r="AS124" s="1426"/>
      <c r="AT124" s="1426"/>
      <c r="AU124" s="1426"/>
      <c r="AV124" s="1426"/>
      <c r="AW124" s="1426"/>
      <c r="AX124" s="1426"/>
      <c r="AY124" s="1426"/>
      <c r="AZ124" s="1426"/>
      <c r="BA124" s="1426"/>
      <c r="BB124" s="1426"/>
      <c r="BC124" s="1426"/>
      <c r="BD124" s="1426"/>
      <c r="BE124" s="1426"/>
      <c r="BF124" s="1426"/>
      <c r="BG124" s="1426"/>
      <c r="BH124" s="1426"/>
      <c r="BI124" s="1426"/>
      <c r="BJ124" s="1426"/>
      <c r="BK124" s="1426"/>
      <c r="BL124" s="1426"/>
      <c r="BM124" s="1426"/>
    </row>
    <row r="125" spans="1:65" x14ac:dyDescent="0.3">
      <c r="A125" s="56"/>
      <c r="B125" s="1426"/>
      <c r="C125" s="1426"/>
      <c r="D125" s="1426"/>
      <c r="E125" s="1426"/>
      <c r="F125" s="1426"/>
      <c r="G125" s="1426"/>
      <c r="H125" s="1426"/>
      <c r="I125" s="1426"/>
      <c r="J125" s="1426"/>
      <c r="K125" s="1426"/>
      <c r="L125" s="1426"/>
      <c r="M125" s="1426"/>
      <c r="N125" s="1426"/>
      <c r="O125" s="1426"/>
      <c r="P125" s="1426"/>
      <c r="Q125" s="1426"/>
      <c r="R125" s="1426"/>
      <c r="S125" s="1426"/>
      <c r="T125" s="1426"/>
      <c r="U125" s="1426"/>
      <c r="V125" s="1426"/>
      <c r="W125" s="1426"/>
      <c r="X125" s="1426"/>
      <c r="Y125" s="1426"/>
      <c r="Z125" s="1426"/>
      <c r="AA125" s="1426"/>
      <c r="AB125" s="1426"/>
      <c r="AC125" s="1426"/>
      <c r="AD125" s="1426"/>
      <c r="AE125" s="1426"/>
      <c r="AF125" s="1426"/>
      <c r="AG125" s="1426"/>
      <c r="AH125" s="1426"/>
      <c r="AI125" s="1426"/>
      <c r="AJ125" s="1426"/>
      <c r="AK125" s="1426"/>
      <c r="AL125" s="1426"/>
      <c r="AM125" s="1426"/>
      <c r="AN125" s="1426"/>
      <c r="AO125" s="1426"/>
      <c r="AP125" s="1426"/>
      <c r="AQ125" s="1426"/>
      <c r="AR125" s="1426"/>
      <c r="AS125" s="1426"/>
      <c r="AT125" s="1426"/>
      <c r="AU125" s="1426"/>
      <c r="AV125" s="1426"/>
      <c r="AW125" s="1426"/>
      <c r="AX125" s="1426"/>
      <c r="AY125" s="1426"/>
      <c r="AZ125" s="1426"/>
      <c r="BA125" s="1426"/>
      <c r="BB125" s="1426"/>
      <c r="BC125" s="1426"/>
      <c r="BD125" s="1426"/>
      <c r="BE125" s="1426"/>
      <c r="BF125" s="1426"/>
      <c r="BG125" s="1426"/>
      <c r="BH125" s="1426"/>
      <c r="BI125" s="1426"/>
      <c r="BJ125" s="1426"/>
      <c r="BK125" s="1426"/>
      <c r="BL125" s="1426"/>
      <c r="BM125" s="1426"/>
    </row>
    <row r="126" spans="1:65" x14ac:dyDescent="0.3">
      <c r="A126" s="56"/>
      <c r="B126" s="1426"/>
      <c r="C126" s="1426"/>
      <c r="D126" s="1426"/>
      <c r="E126" s="1426"/>
      <c r="F126" s="1426"/>
      <c r="G126" s="1426"/>
      <c r="H126" s="1426"/>
      <c r="I126" s="1426"/>
      <c r="J126" s="1426"/>
      <c r="K126" s="1426"/>
      <c r="L126" s="1426"/>
      <c r="M126" s="1426"/>
      <c r="N126" s="1426"/>
      <c r="O126" s="1426"/>
      <c r="P126" s="1426"/>
      <c r="Q126" s="1426"/>
      <c r="R126" s="1426"/>
      <c r="S126" s="1426"/>
      <c r="T126" s="1426"/>
      <c r="U126" s="1426"/>
      <c r="V126" s="1426"/>
      <c r="W126" s="1426"/>
      <c r="X126" s="1426"/>
      <c r="Y126" s="1426"/>
      <c r="Z126" s="1426"/>
      <c r="AA126" s="1426"/>
      <c r="AB126" s="1426"/>
      <c r="AC126" s="1426"/>
      <c r="AD126" s="1426"/>
      <c r="AE126" s="1426"/>
      <c r="AF126" s="1426"/>
      <c r="AG126" s="1426"/>
      <c r="AH126" s="1426"/>
      <c r="AI126" s="1426"/>
      <c r="AJ126" s="1426"/>
      <c r="AK126" s="1426"/>
      <c r="AL126" s="1426"/>
      <c r="AM126" s="1426"/>
      <c r="AN126" s="1426"/>
      <c r="AO126" s="1426"/>
      <c r="AP126" s="1426"/>
      <c r="AQ126" s="1426"/>
      <c r="AR126" s="1426"/>
      <c r="AS126" s="1426"/>
      <c r="AT126" s="1426"/>
      <c r="AU126" s="1426"/>
      <c r="AV126" s="1426"/>
      <c r="AW126" s="1426"/>
      <c r="AX126" s="1426"/>
      <c r="AY126" s="1426"/>
      <c r="AZ126" s="1426"/>
      <c r="BA126" s="1426"/>
      <c r="BB126" s="1426"/>
      <c r="BC126" s="1426"/>
      <c r="BD126" s="1426"/>
      <c r="BE126" s="1426"/>
      <c r="BF126" s="1426"/>
      <c r="BG126" s="1426"/>
      <c r="BH126" s="1426"/>
      <c r="BI126" s="1426"/>
      <c r="BJ126" s="1426"/>
      <c r="BK126" s="1426"/>
      <c r="BL126" s="1426"/>
      <c r="BM126" s="1426"/>
    </row>
    <row r="127" spans="1:65" x14ac:dyDescent="0.3">
      <c r="A127" s="56"/>
      <c r="B127" s="1426"/>
      <c r="C127" s="1426"/>
      <c r="D127" s="1426"/>
      <c r="E127" s="1426"/>
      <c r="F127" s="1426"/>
      <c r="G127" s="1426"/>
      <c r="H127" s="1426"/>
      <c r="I127" s="1426"/>
      <c r="J127" s="1426"/>
      <c r="K127" s="1426"/>
      <c r="L127" s="1426"/>
      <c r="M127" s="1426"/>
      <c r="N127" s="1426"/>
      <c r="O127" s="1426"/>
      <c r="P127" s="1426"/>
      <c r="Q127" s="1426"/>
      <c r="R127" s="1426"/>
      <c r="S127" s="1426"/>
      <c r="T127" s="1426"/>
      <c r="U127" s="1426"/>
      <c r="V127" s="1426"/>
      <c r="W127" s="1426"/>
      <c r="X127" s="1426"/>
      <c r="Y127" s="1426"/>
      <c r="Z127" s="1426"/>
      <c r="AA127" s="1426"/>
      <c r="AB127" s="1426"/>
      <c r="AC127" s="1426"/>
      <c r="AD127" s="1426"/>
      <c r="AE127" s="1426"/>
      <c r="AF127" s="1426"/>
      <c r="AG127" s="1426"/>
      <c r="AH127" s="1426"/>
      <c r="AI127" s="1426"/>
      <c r="AJ127" s="1426"/>
      <c r="AK127" s="1426"/>
      <c r="AL127" s="1426"/>
      <c r="AM127" s="1426"/>
      <c r="AN127" s="1426"/>
      <c r="AO127" s="1426"/>
      <c r="AP127" s="1426"/>
      <c r="AQ127" s="1426"/>
      <c r="AR127" s="1426"/>
      <c r="AS127" s="1426"/>
      <c r="AT127" s="1426"/>
      <c r="AU127" s="1426"/>
      <c r="AV127" s="1426"/>
      <c r="AW127" s="1426"/>
      <c r="AX127" s="1426"/>
      <c r="AY127" s="1426"/>
      <c r="AZ127" s="1426"/>
      <c r="BA127" s="1426"/>
      <c r="BB127" s="1426"/>
      <c r="BC127" s="1426"/>
      <c r="BD127" s="1426"/>
      <c r="BE127" s="1426"/>
      <c r="BF127" s="1426"/>
      <c r="BG127" s="1426"/>
      <c r="BH127" s="1426"/>
      <c r="BI127" s="1426"/>
      <c r="BJ127" s="1426"/>
      <c r="BK127" s="1426"/>
      <c r="BL127" s="1426"/>
      <c r="BM127" s="1426"/>
    </row>
    <row r="128" spans="1:65" x14ac:dyDescent="0.3">
      <c r="A128" s="56"/>
      <c r="B128" s="1426"/>
      <c r="C128" s="1426"/>
      <c r="D128" s="1426"/>
      <c r="E128" s="1426"/>
      <c r="F128" s="1426"/>
      <c r="G128" s="1426"/>
      <c r="H128" s="1426"/>
      <c r="I128" s="1426"/>
      <c r="J128" s="1426"/>
      <c r="K128" s="1426"/>
      <c r="L128" s="1426"/>
      <c r="M128" s="1426"/>
      <c r="N128" s="1426"/>
      <c r="O128" s="1426"/>
      <c r="P128" s="1426"/>
      <c r="Q128" s="1426"/>
      <c r="R128" s="1426"/>
      <c r="S128" s="1426"/>
      <c r="T128" s="1426"/>
      <c r="U128" s="1426"/>
      <c r="V128" s="1426"/>
      <c r="W128" s="1426"/>
      <c r="X128" s="1426"/>
      <c r="Y128" s="1426"/>
      <c r="Z128" s="1426"/>
      <c r="AA128" s="1426"/>
      <c r="AB128" s="1426"/>
      <c r="AC128" s="1426"/>
      <c r="AD128" s="1426"/>
      <c r="AE128" s="1426"/>
      <c r="AF128" s="1426"/>
      <c r="AG128" s="1426"/>
      <c r="AH128" s="1426"/>
      <c r="AI128" s="1426"/>
      <c r="AJ128" s="1426"/>
      <c r="AK128" s="1426"/>
      <c r="AL128" s="1426"/>
      <c r="AM128" s="1426"/>
      <c r="AN128" s="1426"/>
      <c r="AO128" s="1426"/>
      <c r="AP128" s="1426"/>
      <c r="AQ128" s="1426"/>
      <c r="AR128" s="1426"/>
      <c r="AS128" s="1426"/>
      <c r="AT128" s="1426"/>
      <c r="AU128" s="1426"/>
      <c r="AV128" s="1426"/>
      <c r="AW128" s="1426"/>
      <c r="AX128" s="1426"/>
      <c r="AY128" s="1426"/>
      <c r="AZ128" s="1426"/>
      <c r="BA128" s="1426"/>
      <c r="BB128" s="1426"/>
      <c r="BC128" s="1426"/>
      <c r="BD128" s="1426"/>
      <c r="BE128" s="1426"/>
      <c r="BF128" s="1426"/>
      <c r="BG128" s="1426"/>
      <c r="BH128" s="1426"/>
      <c r="BI128" s="1426"/>
      <c r="BJ128" s="1426"/>
      <c r="BK128" s="1426"/>
      <c r="BL128" s="1426"/>
      <c r="BM128" s="1426"/>
    </row>
    <row r="129" spans="1:65" x14ac:dyDescent="0.3">
      <c r="A129" s="56"/>
      <c r="B129" s="1426"/>
      <c r="C129" s="1426"/>
      <c r="D129" s="1426"/>
      <c r="E129" s="1426"/>
      <c r="F129" s="1426"/>
      <c r="G129" s="1426"/>
      <c r="H129" s="1426"/>
      <c r="I129" s="1426"/>
      <c r="J129" s="1426"/>
      <c r="K129" s="1426"/>
      <c r="L129" s="1426"/>
      <c r="M129" s="1426"/>
      <c r="N129" s="1426"/>
      <c r="O129" s="1426"/>
      <c r="P129" s="1426"/>
      <c r="Q129" s="1426"/>
      <c r="R129" s="1426"/>
      <c r="S129" s="1426"/>
      <c r="T129" s="1426"/>
      <c r="U129" s="1426"/>
      <c r="V129" s="1426"/>
      <c r="W129" s="1426"/>
      <c r="X129" s="1426"/>
      <c r="Y129" s="1426"/>
      <c r="Z129" s="1426"/>
      <c r="AA129" s="1426"/>
      <c r="AB129" s="1426"/>
      <c r="AC129" s="1426"/>
      <c r="AD129" s="1426"/>
      <c r="AE129" s="1426"/>
      <c r="AF129" s="1426"/>
      <c r="AG129" s="1426"/>
      <c r="AH129" s="1426"/>
      <c r="AI129" s="1426"/>
      <c r="AJ129" s="1426"/>
      <c r="AK129" s="1426"/>
      <c r="AL129" s="1426"/>
      <c r="AM129" s="1426"/>
      <c r="AN129" s="1426"/>
      <c r="AO129" s="1426"/>
      <c r="AP129" s="1426"/>
      <c r="AQ129" s="1426"/>
      <c r="AR129" s="1426"/>
      <c r="AS129" s="1426"/>
      <c r="AT129" s="1426"/>
      <c r="AU129" s="1426"/>
      <c r="AV129" s="1426"/>
      <c r="AW129" s="1426"/>
      <c r="AX129" s="1426"/>
      <c r="AY129" s="1426"/>
      <c r="AZ129" s="1426"/>
      <c r="BA129" s="1426"/>
      <c r="BB129" s="1426"/>
      <c r="BC129" s="1426"/>
      <c r="BD129" s="1426"/>
      <c r="BE129" s="1426"/>
      <c r="BF129" s="1426"/>
      <c r="BG129" s="1426"/>
      <c r="BH129" s="1426"/>
      <c r="BI129" s="1426"/>
      <c r="BJ129" s="1426"/>
      <c r="BK129" s="1426"/>
      <c r="BL129" s="1426"/>
      <c r="BM129" s="1426"/>
    </row>
    <row r="130" spans="1:65" x14ac:dyDescent="0.3">
      <c r="A130" s="56"/>
      <c r="B130" s="1426"/>
      <c r="C130" s="1426"/>
      <c r="D130" s="1426"/>
      <c r="E130" s="1426"/>
      <c r="F130" s="1426"/>
      <c r="G130" s="1426"/>
      <c r="H130" s="1426"/>
      <c r="I130" s="1426"/>
      <c r="J130" s="1426"/>
      <c r="K130" s="1426"/>
      <c r="L130" s="1426"/>
      <c r="M130" s="1426"/>
      <c r="N130" s="1426"/>
      <c r="O130" s="1426"/>
      <c r="P130" s="1426"/>
      <c r="Q130" s="1426"/>
      <c r="R130" s="1426"/>
      <c r="S130" s="1426"/>
      <c r="T130" s="1426"/>
      <c r="U130" s="1426"/>
      <c r="V130" s="1426"/>
      <c r="W130" s="1426"/>
      <c r="X130" s="1426"/>
      <c r="Y130" s="1426"/>
      <c r="Z130" s="1426"/>
      <c r="AA130" s="1426"/>
      <c r="AB130" s="1426"/>
      <c r="AC130" s="1426"/>
      <c r="AD130" s="1426"/>
      <c r="AE130" s="1426"/>
      <c r="AF130" s="1426"/>
      <c r="AG130" s="1426"/>
      <c r="AH130" s="1426"/>
      <c r="AI130" s="1426"/>
      <c r="AJ130" s="1426"/>
      <c r="AK130" s="1426"/>
      <c r="AL130" s="1426"/>
      <c r="AM130" s="1426"/>
      <c r="AN130" s="1426"/>
      <c r="AO130" s="1426"/>
      <c r="AP130" s="1426"/>
      <c r="AQ130" s="1426"/>
      <c r="AR130" s="1426"/>
      <c r="AS130" s="1426"/>
      <c r="AT130" s="1426"/>
      <c r="AU130" s="1426"/>
      <c r="AV130" s="1426"/>
      <c r="AW130" s="1426"/>
      <c r="AX130" s="1426"/>
      <c r="AY130" s="1426"/>
      <c r="AZ130" s="1426"/>
      <c r="BA130" s="1426"/>
      <c r="BB130" s="1426"/>
      <c r="BC130" s="1426"/>
      <c r="BD130" s="1426"/>
      <c r="BE130" s="1426"/>
      <c r="BF130" s="1426"/>
      <c r="BG130" s="1426"/>
      <c r="BH130" s="1426"/>
      <c r="BI130" s="1426"/>
      <c r="BJ130" s="1426"/>
      <c r="BK130" s="1426"/>
      <c r="BL130" s="1426"/>
      <c r="BM130" s="1426"/>
    </row>
    <row r="131" spans="1:65" x14ac:dyDescent="0.3">
      <c r="A131" s="56"/>
      <c r="B131" s="1426"/>
      <c r="C131" s="1426"/>
      <c r="D131" s="1426"/>
      <c r="E131" s="1426"/>
      <c r="F131" s="1426"/>
      <c r="G131" s="1426"/>
      <c r="H131" s="1426"/>
      <c r="I131" s="1426"/>
      <c r="J131" s="1426"/>
      <c r="K131" s="1426"/>
      <c r="L131" s="1426"/>
      <c r="M131" s="1426"/>
      <c r="N131" s="1426"/>
      <c r="O131" s="1426"/>
      <c r="P131" s="1426"/>
      <c r="Q131" s="1426"/>
      <c r="R131" s="1426"/>
      <c r="S131" s="1426"/>
      <c r="T131" s="1426"/>
      <c r="U131" s="1426"/>
      <c r="V131" s="1426"/>
      <c r="W131" s="1426"/>
      <c r="X131" s="1426"/>
      <c r="Y131" s="1426"/>
      <c r="Z131" s="1426"/>
      <c r="AA131" s="1426"/>
      <c r="AB131" s="1426"/>
      <c r="AC131" s="1426"/>
      <c r="AD131" s="1426"/>
      <c r="AE131" s="1426"/>
      <c r="AF131" s="1426"/>
      <c r="AG131" s="1426"/>
      <c r="AH131" s="1426"/>
      <c r="AI131" s="1426"/>
      <c r="AJ131" s="1426"/>
      <c r="AK131" s="1426"/>
      <c r="AL131" s="1426"/>
      <c r="AM131" s="1426"/>
      <c r="AN131" s="1426"/>
      <c r="AO131" s="1426"/>
      <c r="AP131" s="1426"/>
      <c r="AQ131" s="1426"/>
      <c r="AR131" s="1426"/>
      <c r="AS131" s="1426"/>
      <c r="AT131" s="1426"/>
      <c r="AU131" s="1426"/>
      <c r="AV131" s="1426"/>
      <c r="AW131" s="1426"/>
      <c r="AX131" s="1426"/>
      <c r="AY131" s="1426"/>
      <c r="AZ131" s="1426"/>
      <c r="BA131" s="1426"/>
      <c r="BB131" s="1426"/>
      <c r="BC131" s="1426"/>
      <c r="BD131" s="1426"/>
      <c r="BE131" s="1426"/>
      <c r="BF131" s="1426"/>
      <c r="BG131" s="1426"/>
      <c r="BH131" s="1426"/>
      <c r="BI131" s="1426"/>
      <c r="BJ131" s="1426"/>
      <c r="BK131" s="1426"/>
      <c r="BL131" s="1426"/>
      <c r="BM131" s="1426"/>
    </row>
    <row r="132" spans="1:65" x14ac:dyDescent="0.3">
      <c r="A132" s="56"/>
      <c r="B132" s="1426"/>
      <c r="C132" s="1426"/>
      <c r="D132" s="1426"/>
      <c r="E132" s="1426"/>
      <c r="F132" s="1426"/>
      <c r="G132" s="1426"/>
      <c r="H132" s="1426"/>
      <c r="I132" s="1426"/>
      <c r="J132" s="1426"/>
      <c r="K132" s="1426"/>
      <c r="L132" s="1426"/>
      <c r="M132" s="1426"/>
      <c r="N132" s="1426"/>
      <c r="O132" s="1426"/>
      <c r="P132" s="1426"/>
      <c r="Q132" s="1426"/>
      <c r="R132" s="1426"/>
      <c r="S132" s="1426"/>
      <c r="T132" s="1426"/>
      <c r="U132" s="1426"/>
      <c r="V132" s="1426"/>
      <c r="W132" s="1426"/>
      <c r="X132" s="1426"/>
      <c r="Y132" s="1426"/>
      <c r="Z132" s="1426"/>
      <c r="AA132" s="1426"/>
      <c r="AB132" s="1426"/>
      <c r="AC132" s="1426"/>
      <c r="AD132" s="1426"/>
      <c r="AE132" s="1426"/>
      <c r="AF132" s="1426"/>
      <c r="AG132" s="1426"/>
      <c r="AH132" s="1426"/>
      <c r="AI132" s="1426"/>
      <c r="AJ132" s="1426"/>
      <c r="AK132" s="1426"/>
      <c r="AL132" s="1426"/>
      <c r="AM132" s="1426"/>
      <c r="AN132" s="1426"/>
      <c r="AO132" s="1426"/>
      <c r="AP132" s="1426"/>
      <c r="AQ132" s="1426"/>
      <c r="AR132" s="1426"/>
      <c r="AS132" s="1426"/>
      <c r="AT132" s="1426"/>
      <c r="AU132" s="1426"/>
      <c r="AV132" s="1426"/>
      <c r="AW132" s="1426"/>
      <c r="AX132" s="1426"/>
      <c r="AY132" s="1426"/>
      <c r="AZ132" s="1426"/>
      <c r="BA132" s="1426"/>
      <c r="BB132" s="1426"/>
      <c r="BC132" s="1426"/>
      <c r="BD132" s="1426"/>
      <c r="BE132" s="1426"/>
      <c r="BF132" s="1426"/>
      <c r="BG132" s="1426"/>
      <c r="BH132" s="1426"/>
      <c r="BI132" s="1426"/>
      <c r="BJ132" s="1426"/>
      <c r="BK132" s="1426"/>
      <c r="BL132" s="1426"/>
      <c r="BM132" s="1426"/>
    </row>
    <row r="133" spans="1:65" x14ac:dyDescent="0.3">
      <c r="A133" s="56"/>
      <c r="B133" s="1426"/>
      <c r="C133" s="1426"/>
      <c r="D133" s="1426"/>
      <c r="E133" s="1426"/>
      <c r="F133" s="1426"/>
      <c r="G133" s="1426"/>
      <c r="H133" s="1426"/>
      <c r="I133" s="1426"/>
      <c r="J133" s="1426"/>
      <c r="K133" s="1426"/>
      <c r="L133" s="1426"/>
      <c r="M133" s="1426"/>
      <c r="N133" s="1426"/>
      <c r="O133" s="1426"/>
      <c r="P133" s="1426"/>
      <c r="Q133" s="1426"/>
      <c r="R133" s="1426"/>
      <c r="S133" s="1426"/>
      <c r="T133" s="1426"/>
      <c r="U133" s="1426"/>
      <c r="V133" s="1426"/>
      <c r="W133" s="1426"/>
      <c r="X133" s="1426"/>
      <c r="Y133" s="1426"/>
      <c r="Z133" s="1426"/>
      <c r="AA133" s="1426"/>
      <c r="AB133" s="1426"/>
      <c r="AC133" s="1426"/>
      <c r="AD133" s="1426"/>
      <c r="AE133" s="1426"/>
      <c r="AF133" s="1426"/>
      <c r="AG133" s="1426"/>
      <c r="AH133" s="1426"/>
      <c r="AI133" s="1426"/>
      <c r="AJ133" s="1426"/>
      <c r="AK133" s="1426"/>
      <c r="AL133" s="1426"/>
      <c r="AM133" s="1426"/>
      <c r="AN133" s="1426"/>
      <c r="AO133" s="1426"/>
      <c r="AP133" s="1426"/>
      <c r="AQ133" s="1426"/>
      <c r="AR133" s="1426"/>
      <c r="AS133" s="1426"/>
      <c r="AT133" s="1426"/>
      <c r="AU133" s="1426"/>
      <c r="AV133" s="1426"/>
      <c r="AW133" s="1426"/>
      <c r="AX133" s="1426"/>
      <c r="AY133" s="1426"/>
      <c r="AZ133" s="1426"/>
      <c r="BA133" s="1426"/>
      <c r="BB133" s="1426"/>
      <c r="BC133" s="1426"/>
      <c r="BD133" s="1426"/>
      <c r="BE133" s="1426"/>
      <c r="BF133" s="1426"/>
      <c r="BG133" s="1426"/>
      <c r="BH133" s="1426"/>
      <c r="BI133" s="1426"/>
      <c r="BJ133" s="1426"/>
      <c r="BK133" s="1426"/>
      <c r="BL133" s="1426"/>
      <c r="BM133" s="1426"/>
    </row>
    <row r="134" spans="1:65" x14ac:dyDescent="0.3">
      <c r="A134" s="56"/>
      <c r="B134" s="1426"/>
      <c r="C134" s="1426"/>
      <c r="D134" s="1426"/>
      <c r="E134" s="1426"/>
      <c r="F134" s="1426"/>
      <c r="G134" s="1426"/>
      <c r="H134" s="1426"/>
      <c r="I134" s="1426"/>
      <c r="J134" s="1426"/>
      <c r="K134" s="1426"/>
      <c r="L134" s="1426"/>
      <c r="M134" s="1426"/>
      <c r="N134" s="1426"/>
      <c r="O134" s="1426"/>
      <c r="P134" s="1426"/>
      <c r="Q134" s="1426"/>
      <c r="R134" s="1426"/>
      <c r="S134" s="1426"/>
      <c r="T134" s="1426"/>
      <c r="U134" s="1426"/>
      <c r="V134" s="1426"/>
      <c r="W134" s="1426"/>
      <c r="X134" s="1426"/>
      <c r="Y134" s="1426"/>
      <c r="Z134" s="1426"/>
      <c r="AA134" s="1426"/>
      <c r="AB134" s="1426"/>
      <c r="AC134" s="1426"/>
      <c r="AD134" s="1426"/>
      <c r="AE134" s="1426"/>
      <c r="AF134" s="1426"/>
      <c r="AG134" s="1426"/>
      <c r="AH134" s="1426"/>
      <c r="AI134" s="1426"/>
      <c r="AJ134" s="1426"/>
      <c r="AK134" s="1426"/>
      <c r="AL134" s="1426"/>
      <c r="AM134" s="1426"/>
      <c r="AN134" s="1426"/>
      <c r="AO134" s="1426"/>
      <c r="AP134" s="1426"/>
      <c r="AQ134" s="1426"/>
      <c r="AR134" s="1426"/>
      <c r="AS134" s="1426"/>
      <c r="AT134" s="1426"/>
      <c r="AU134" s="1426"/>
      <c r="AV134" s="1426"/>
      <c r="AW134" s="1426"/>
      <c r="AX134" s="1426"/>
      <c r="AY134" s="1426"/>
      <c r="AZ134" s="1426"/>
      <c r="BA134" s="1426"/>
      <c r="BB134" s="1426"/>
      <c r="BC134" s="1426"/>
      <c r="BD134" s="1426"/>
      <c r="BE134" s="1426"/>
      <c r="BF134" s="1426"/>
      <c r="BG134" s="1426"/>
      <c r="BH134" s="1426"/>
      <c r="BI134" s="1426"/>
      <c r="BJ134" s="1426"/>
      <c r="BK134" s="1426"/>
      <c r="BL134" s="1426"/>
      <c r="BM134" s="1426"/>
    </row>
    <row r="135" spans="1:65" x14ac:dyDescent="0.3">
      <c r="A135" s="56"/>
      <c r="B135" s="1426"/>
      <c r="C135" s="1426"/>
      <c r="D135" s="1426"/>
      <c r="E135" s="1426"/>
      <c r="F135" s="1426"/>
      <c r="G135" s="1426"/>
      <c r="H135" s="1426"/>
      <c r="I135" s="1426"/>
      <c r="J135" s="1426"/>
      <c r="K135" s="1426"/>
      <c r="L135" s="1426"/>
      <c r="M135" s="1426"/>
      <c r="N135" s="1426"/>
      <c r="O135" s="1426"/>
      <c r="P135" s="1426"/>
      <c r="Q135" s="1426"/>
      <c r="R135" s="1426"/>
      <c r="S135" s="1426"/>
      <c r="T135" s="1426"/>
      <c r="U135" s="1426"/>
      <c r="V135" s="1426"/>
      <c r="W135" s="1426"/>
      <c r="X135" s="1426"/>
      <c r="Y135" s="1426"/>
      <c r="Z135" s="1426"/>
      <c r="AA135" s="1426"/>
      <c r="AB135" s="1426"/>
      <c r="AC135" s="1426"/>
      <c r="AD135" s="1426"/>
      <c r="AE135" s="1426"/>
      <c r="AF135" s="1426"/>
      <c r="AG135" s="1426"/>
      <c r="AH135" s="1426"/>
      <c r="AI135" s="1426"/>
      <c r="AJ135" s="1426"/>
      <c r="AK135" s="1426"/>
      <c r="AL135" s="1426"/>
      <c r="AM135" s="1426"/>
      <c r="AN135" s="1426"/>
      <c r="AO135" s="1426"/>
      <c r="AP135" s="1426"/>
      <c r="AQ135" s="1426"/>
      <c r="AR135" s="1426"/>
      <c r="AS135" s="1426"/>
      <c r="AT135" s="1426"/>
      <c r="AU135" s="1426"/>
      <c r="AV135" s="1426"/>
      <c r="AW135" s="1426"/>
      <c r="AX135" s="1426"/>
      <c r="AY135" s="1426"/>
      <c r="AZ135" s="1426"/>
      <c r="BA135" s="1426"/>
      <c r="BB135" s="1426"/>
      <c r="BC135" s="1426"/>
      <c r="BD135" s="1426"/>
      <c r="BE135" s="1426"/>
      <c r="BF135" s="1426"/>
      <c r="BG135" s="1426"/>
      <c r="BH135" s="1426"/>
      <c r="BI135" s="1426"/>
      <c r="BJ135" s="1426"/>
      <c r="BK135" s="1426"/>
      <c r="BL135" s="1426"/>
      <c r="BM135" s="1426"/>
    </row>
    <row r="136" spans="1:65" x14ac:dyDescent="0.3">
      <c r="A136" s="56"/>
      <c r="B136" s="1426"/>
      <c r="C136" s="1426"/>
      <c r="D136" s="1426"/>
      <c r="E136" s="1426"/>
      <c r="F136" s="1426"/>
      <c r="G136" s="1426"/>
      <c r="H136" s="1426"/>
      <c r="I136" s="1426"/>
      <c r="J136" s="1426"/>
      <c r="K136" s="1426"/>
      <c r="L136" s="1426"/>
      <c r="M136" s="1426"/>
      <c r="N136" s="1426"/>
      <c r="O136" s="1426"/>
      <c r="P136" s="1426"/>
      <c r="Q136" s="1426"/>
      <c r="R136" s="1426"/>
      <c r="S136" s="1426"/>
      <c r="T136" s="1426"/>
      <c r="U136" s="1426"/>
      <c r="V136" s="1426"/>
      <c r="W136" s="1426"/>
      <c r="X136" s="1426"/>
      <c r="Y136" s="1426"/>
      <c r="Z136" s="1426"/>
      <c r="AA136" s="1426"/>
      <c r="AB136" s="1426"/>
      <c r="AC136" s="1426"/>
      <c r="AD136" s="1426"/>
      <c r="AE136" s="1426"/>
      <c r="AF136" s="1426"/>
      <c r="AG136" s="1426"/>
      <c r="AH136" s="1426"/>
      <c r="AI136" s="1426"/>
      <c r="AJ136" s="1426"/>
      <c r="AK136" s="1426"/>
      <c r="AL136" s="1426"/>
      <c r="AM136" s="1426"/>
      <c r="AN136" s="1426"/>
      <c r="AO136" s="1426"/>
      <c r="AP136" s="1426"/>
      <c r="AQ136" s="1426"/>
      <c r="AR136" s="1426"/>
      <c r="AS136" s="1426"/>
      <c r="AT136" s="1426"/>
      <c r="AU136" s="1426"/>
      <c r="AV136" s="1426"/>
      <c r="AW136" s="1426"/>
      <c r="AX136" s="1426"/>
      <c r="AY136" s="1426"/>
      <c r="AZ136" s="1426"/>
      <c r="BA136" s="1426"/>
      <c r="BB136" s="1426"/>
      <c r="BC136" s="1426"/>
      <c r="BD136" s="1426"/>
      <c r="BE136" s="1426"/>
      <c r="BF136" s="1426"/>
      <c r="BG136" s="1426"/>
      <c r="BH136" s="1426"/>
      <c r="BI136" s="1426"/>
      <c r="BJ136" s="1426"/>
      <c r="BK136" s="1426"/>
      <c r="BL136" s="1426"/>
      <c r="BM136" s="1426"/>
    </row>
    <row r="137" spans="1:65" x14ac:dyDescent="0.3">
      <c r="A137" s="56"/>
      <c r="B137" s="1426"/>
      <c r="C137" s="1426"/>
      <c r="D137" s="1426"/>
      <c r="E137" s="1426"/>
      <c r="F137" s="1426"/>
      <c r="G137" s="1426"/>
      <c r="H137" s="1426"/>
      <c r="I137" s="1426"/>
      <c r="J137" s="1426"/>
      <c r="K137" s="1426"/>
      <c r="L137" s="1426"/>
      <c r="M137" s="1426"/>
      <c r="N137" s="1426"/>
      <c r="O137" s="1426"/>
      <c r="P137" s="1426"/>
      <c r="Q137" s="1426"/>
      <c r="R137" s="1426"/>
      <c r="S137" s="1426"/>
      <c r="T137" s="1426"/>
      <c r="U137" s="1426"/>
      <c r="V137" s="1426"/>
      <c r="W137" s="1426"/>
      <c r="X137" s="1426"/>
      <c r="Y137" s="1426"/>
      <c r="Z137" s="1426"/>
      <c r="AA137" s="1426"/>
      <c r="AB137" s="1426"/>
      <c r="AC137" s="1426"/>
      <c r="AD137" s="1426"/>
      <c r="AE137" s="1426"/>
      <c r="AF137" s="1426"/>
      <c r="AG137" s="1426"/>
      <c r="AH137" s="1426"/>
      <c r="AI137" s="1426"/>
      <c r="AJ137" s="1426"/>
      <c r="AK137" s="1426"/>
      <c r="AL137" s="1426"/>
      <c r="AM137" s="1426"/>
      <c r="AN137" s="1426"/>
      <c r="AO137" s="1426"/>
      <c r="AP137" s="1426"/>
      <c r="AQ137" s="1426"/>
      <c r="AR137" s="1426"/>
      <c r="AS137" s="1426"/>
      <c r="AT137" s="1426"/>
      <c r="AU137" s="1426"/>
      <c r="AV137" s="1426"/>
      <c r="AW137" s="1426"/>
      <c r="AX137" s="1426"/>
      <c r="AY137" s="1426"/>
      <c r="AZ137" s="1426"/>
      <c r="BA137" s="1426"/>
      <c r="BB137" s="1426"/>
      <c r="BC137" s="1426"/>
      <c r="BD137" s="1426"/>
      <c r="BE137" s="1426"/>
      <c r="BF137" s="1426"/>
      <c r="BG137" s="1426"/>
      <c r="BH137" s="1426"/>
      <c r="BI137" s="1426"/>
      <c r="BJ137" s="1426"/>
      <c r="BK137" s="1426"/>
      <c r="BL137" s="1426"/>
      <c r="BM137" s="1426"/>
    </row>
    <row r="138" spans="1:65" x14ac:dyDescent="0.3">
      <c r="A138" s="56"/>
      <c r="B138" s="1426"/>
      <c r="C138" s="1426"/>
      <c r="D138" s="1426"/>
      <c r="E138" s="1426"/>
      <c r="F138" s="1426"/>
      <c r="G138" s="1426"/>
      <c r="H138" s="1426"/>
      <c r="I138" s="1426"/>
      <c r="J138" s="1426"/>
      <c r="K138" s="1426"/>
      <c r="L138" s="1426"/>
      <c r="M138" s="1426"/>
      <c r="N138" s="1426"/>
      <c r="O138" s="1426"/>
      <c r="P138" s="1426"/>
      <c r="Q138" s="1426"/>
      <c r="R138" s="1426"/>
      <c r="S138" s="1426"/>
      <c r="T138" s="1426"/>
      <c r="U138" s="1426"/>
      <c r="V138" s="1426"/>
      <c r="W138" s="1426"/>
      <c r="X138" s="1426"/>
      <c r="Y138" s="1426"/>
      <c r="Z138" s="1426"/>
      <c r="AA138" s="1426"/>
      <c r="AB138" s="1426"/>
      <c r="AC138" s="1426"/>
      <c r="AD138" s="1426"/>
      <c r="AE138" s="1426"/>
      <c r="AF138" s="1426"/>
      <c r="AG138" s="1426"/>
      <c r="AH138" s="1426"/>
      <c r="AI138" s="1426"/>
      <c r="AJ138" s="1426"/>
      <c r="AK138" s="1426"/>
      <c r="AL138" s="1426"/>
      <c r="AM138" s="1426"/>
      <c r="AN138" s="1426"/>
      <c r="AO138" s="1426"/>
      <c r="AP138" s="1426"/>
      <c r="AQ138" s="1426"/>
      <c r="AR138" s="1426"/>
      <c r="AS138" s="1426"/>
      <c r="AT138" s="1426"/>
      <c r="AU138" s="1426"/>
      <c r="AV138" s="1426"/>
      <c r="AW138" s="1426"/>
      <c r="AX138" s="1426"/>
      <c r="AY138" s="1426"/>
      <c r="AZ138" s="1426"/>
      <c r="BA138" s="1426"/>
      <c r="BB138" s="1426"/>
      <c r="BC138" s="1426"/>
      <c r="BD138" s="1426"/>
      <c r="BE138" s="1426"/>
      <c r="BF138" s="1426"/>
      <c r="BG138" s="1426"/>
      <c r="BH138" s="1426"/>
      <c r="BI138" s="1426"/>
      <c r="BJ138" s="1426"/>
      <c r="BK138" s="1426"/>
      <c r="BL138" s="1426"/>
      <c r="BM138" s="1426"/>
    </row>
    <row r="139" spans="1:65" x14ac:dyDescent="0.3">
      <c r="A139" s="56"/>
      <c r="B139" s="1426"/>
      <c r="C139" s="1426"/>
      <c r="D139" s="1426"/>
      <c r="E139" s="1426"/>
      <c r="F139" s="1426"/>
      <c r="G139" s="1426"/>
      <c r="H139" s="1426"/>
      <c r="I139" s="1426"/>
      <c r="J139" s="1426"/>
      <c r="K139" s="1426"/>
      <c r="L139" s="1426"/>
      <c r="M139" s="1426"/>
      <c r="N139" s="1426"/>
      <c r="O139" s="1426"/>
      <c r="P139" s="1426"/>
      <c r="Q139" s="1426"/>
      <c r="R139" s="1426"/>
      <c r="S139" s="1426"/>
      <c r="T139" s="1426"/>
      <c r="U139" s="1426"/>
      <c r="V139" s="1426"/>
      <c r="W139" s="1426"/>
      <c r="X139" s="1426"/>
      <c r="Y139" s="1426"/>
      <c r="Z139" s="1426"/>
      <c r="AA139" s="1426"/>
      <c r="AB139" s="1426"/>
      <c r="AC139" s="1426"/>
      <c r="AD139" s="1426"/>
      <c r="AE139" s="1426"/>
      <c r="AF139" s="1426"/>
      <c r="AG139" s="1426"/>
      <c r="AH139" s="1426"/>
      <c r="AI139" s="1426"/>
      <c r="AJ139" s="1426"/>
      <c r="AK139" s="1426"/>
      <c r="AL139" s="1426"/>
      <c r="AM139" s="1426"/>
      <c r="AN139" s="1426"/>
      <c r="AO139" s="1426"/>
      <c r="AP139" s="1426"/>
      <c r="AQ139" s="1426"/>
      <c r="AR139" s="1426"/>
      <c r="AS139" s="1426"/>
      <c r="AT139" s="1426"/>
      <c r="AU139" s="1426"/>
      <c r="AV139" s="1426"/>
      <c r="AW139" s="1426"/>
      <c r="AX139" s="1426"/>
      <c r="AY139" s="1426"/>
      <c r="AZ139" s="1426"/>
      <c r="BA139" s="1426"/>
      <c r="BB139" s="1426"/>
      <c r="BC139" s="1426"/>
      <c r="BD139" s="1426"/>
      <c r="BE139" s="1426"/>
      <c r="BF139" s="1426"/>
      <c r="BG139" s="1426"/>
      <c r="BH139" s="1426"/>
      <c r="BI139" s="1426"/>
      <c r="BJ139" s="1426"/>
      <c r="BK139" s="1426"/>
      <c r="BL139" s="1426"/>
      <c r="BM139" s="1426"/>
    </row>
    <row r="140" spans="1:65" x14ac:dyDescent="0.3">
      <c r="A140" s="56"/>
      <c r="B140" s="1426"/>
      <c r="C140" s="1426"/>
      <c r="D140" s="1426"/>
      <c r="E140" s="1426"/>
      <c r="F140" s="1426"/>
      <c r="G140" s="1426"/>
      <c r="H140" s="1426"/>
      <c r="I140" s="1426"/>
      <c r="J140" s="1426"/>
      <c r="K140" s="1426"/>
      <c r="L140" s="1426"/>
      <c r="M140" s="1426"/>
      <c r="N140" s="1426"/>
      <c r="O140" s="1426"/>
      <c r="P140" s="1426"/>
      <c r="Q140" s="1426"/>
      <c r="R140" s="1426"/>
      <c r="S140" s="1426"/>
      <c r="T140" s="1426"/>
      <c r="U140" s="1426"/>
      <c r="V140" s="1426"/>
      <c r="W140" s="1426"/>
      <c r="X140" s="1426"/>
      <c r="Y140" s="1426"/>
      <c r="Z140" s="1426"/>
      <c r="AA140" s="1426"/>
      <c r="AB140" s="1426"/>
      <c r="AC140" s="1426"/>
      <c r="AD140" s="1426"/>
      <c r="AE140" s="1426"/>
      <c r="AF140" s="1426"/>
      <c r="AG140" s="1426"/>
      <c r="AH140" s="1426"/>
      <c r="AI140" s="1426"/>
      <c r="AJ140" s="1426"/>
      <c r="AK140" s="1426"/>
      <c r="AL140" s="1426"/>
      <c r="AM140" s="1426"/>
      <c r="AN140" s="1426"/>
      <c r="AO140" s="1426"/>
      <c r="AP140" s="1426"/>
      <c r="AQ140" s="1426"/>
      <c r="AR140" s="1426"/>
      <c r="AS140" s="1426"/>
      <c r="AT140" s="1426"/>
      <c r="AU140" s="1426"/>
      <c r="AV140" s="1426"/>
      <c r="AW140" s="1426"/>
      <c r="AX140" s="1426"/>
      <c r="AY140" s="1426"/>
      <c r="AZ140" s="1426"/>
      <c r="BA140" s="1426"/>
      <c r="BB140" s="1426"/>
      <c r="BC140" s="1426"/>
      <c r="BD140" s="1426"/>
      <c r="BE140" s="1426"/>
      <c r="BF140" s="1426"/>
      <c r="BG140" s="1426"/>
      <c r="BH140" s="1426"/>
      <c r="BI140" s="1426"/>
      <c r="BJ140" s="1426"/>
      <c r="BK140" s="1426"/>
      <c r="BL140" s="1426"/>
      <c r="BM140" s="1426"/>
    </row>
    <row r="141" spans="1:65" x14ac:dyDescent="0.3">
      <c r="A141" s="56"/>
      <c r="B141" s="1426"/>
      <c r="C141" s="1426"/>
      <c r="D141" s="1426"/>
      <c r="E141" s="1426"/>
      <c r="F141" s="1426"/>
      <c r="G141" s="1426"/>
      <c r="H141" s="1426"/>
      <c r="I141" s="1426"/>
      <c r="J141" s="1426"/>
      <c r="K141" s="1426"/>
      <c r="L141" s="1426"/>
      <c r="M141" s="1426"/>
      <c r="N141" s="1426"/>
      <c r="O141" s="1426"/>
      <c r="P141" s="1426"/>
      <c r="Q141" s="1426"/>
      <c r="R141" s="1426"/>
      <c r="S141" s="1426"/>
      <c r="T141" s="1426"/>
      <c r="U141" s="1426"/>
      <c r="V141" s="1426"/>
      <c r="W141" s="1426"/>
      <c r="X141" s="1426"/>
      <c r="Y141" s="1426"/>
      <c r="Z141" s="1426"/>
      <c r="AA141" s="1426"/>
      <c r="AB141" s="1426"/>
      <c r="AC141" s="1426"/>
      <c r="AD141" s="1426"/>
      <c r="AE141" s="1426"/>
      <c r="AF141" s="1426"/>
      <c r="AG141" s="1426"/>
      <c r="AH141" s="1426"/>
      <c r="AI141" s="1426"/>
      <c r="AJ141" s="1426"/>
      <c r="AK141" s="1426"/>
      <c r="AL141" s="1426"/>
      <c r="AM141" s="1426"/>
      <c r="AN141" s="1426"/>
      <c r="AO141" s="1426"/>
      <c r="AP141" s="1426"/>
      <c r="AQ141" s="1426"/>
      <c r="AR141" s="1426"/>
      <c r="AS141" s="1426"/>
      <c r="AT141" s="1426"/>
      <c r="AU141" s="1426"/>
      <c r="AV141" s="1426"/>
      <c r="AW141" s="1426"/>
      <c r="AX141" s="1426"/>
      <c r="AY141" s="1426"/>
      <c r="AZ141" s="1426"/>
      <c r="BA141" s="1426"/>
      <c r="BB141" s="1426"/>
      <c r="BC141" s="1426"/>
      <c r="BD141" s="1426"/>
      <c r="BE141" s="1426"/>
      <c r="BF141" s="1426"/>
      <c r="BG141" s="1426"/>
      <c r="BH141" s="1426"/>
      <c r="BI141" s="1426"/>
      <c r="BJ141" s="1426"/>
      <c r="BK141" s="1426"/>
      <c r="BL141" s="1426"/>
      <c r="BM141" s="1426"/>
    </row>
    <row r="142" spans="1:65" x14ac:dyDescent="0.3">
      <c r="A142" s="56"/>
      <c r="B142" s="1426"/>
      <c r="C142" s="1426"/>
      <c r="D142" s="1426"/>
      <c r="E142" s="1426"/>
      <c r="F142" s="1426"/>
      <c r="G142" s="1426"/>
      <c r="H142" s="1426"/>
      <c r="I142" s="1426"/>
      <c r="J142" s="1426"/>
      <c r="K142" s="1426"/>
      <c r="L142" s="1426"/>
      <c r="M142" s="1426"/>
      <c r="N142" s="1426"/>
      <c r="O142" s="1426"/>
      <c r="P142" s="1426"/>
      <c r="Q142" s="1426"/>
      <c r="R142" s="1426"/>
      <c r="S142" s="1426"/>
      <c r="T142" s="1426"/>
      <c r="U142" s="1426"/>
      <c r="V142" s="1426"/>
      <c r="W142" s="1426"/>
      <c r="X142" s="1426"/>
      <c r="Y142" s="1426"/>
      <c r="Z142" s="1426"/>
      <c r="AA142" s="1426"/>
      <c r="AB142" s="1426"/>
      <c r="AC142" s="1426"/>
      <c r="AD142" s="1426"/>
      <c r="AE142" s="1426"/>
      <c r="AF142" s="1426"/>
      <c r="AG142" s="1426"/>
      <c r="AH142" s="1426"/>
      <c r="AI142" s="1426"/>
      <c r="AJ142" s="1426"/>
      <c r="AK142" s="1426"/>
      <c r="AL142" s="1426"/>
      <c r="AM142" s="1426"/>
      <c r="AN142" s="1426"/>
      <c r="AO142" s="1426"/>
      <c r="AP142" s="1426"/>
      <c r="AQ142" s="1426"/>
      <c r="AR142" s="1426"/>
      <c r="AS142" s="1426"/>
      <c r="AT142" s="1426"/>
      <c r="AU142" s="1426"/>
      <c r="AV142" s="1426"/>
      <c r="AW142" s="1426"/>
      <c r="AX142" s="1426"/>
      <c r="AY142" s="1426"/>
      <c r="AZ142" s="1426"/>
      <c r="BA142" s="1426"/>
      <c r="BB142" s="1426"/>
      <c r="BC142" s="1426"/>
      <c r="BD142" s="1426"/>
      <c r="BE142" s="1426"/>
      <c r="BF142" s="1426"/>
      <c r="BG142" s="1426"/>
      <c r="BH142" s="1426"/>
      <c r="BI142" s="1426"/>
      <c r="BJ142" s="1426"/>
      <c r="BK142" s="1426"/>
      <c r="BL142" s="1426"/>
      <c r="BM142" s="1426"/>
    </row>
    <row r="143" spans="1:65" x14ac:dyDescent="0.3">
      <c r="A143" s="56"/>
      <c r="B143" s="1426"/>
      <c r="C143" s="1426"/>
      <c r="D143" s="1426"/>
      <c r="E143" s="1426"/>
      <c r="F143" s="1426"/>
      <c r="G143" s="1426"/>
      <c r="H143" s="1426"/>
      <c r="I143" s="1426"/>
      <c r="J143" s="1426"/>
      <c r="K143" s="1426"/>
      <c r="L143" s="1426"/>
      <c r="M143" s="1426"/>
      <c r="N143" s="1426"/>
      <c r="O143" s="1426"/>
      <c r="P143" s="1426"/>
      <c r="Q143" s="1426"/>
      <c r="R143" s="1426"/>
      <c r="S143" s="1426"/>
      <c r="T143" s="1426"/>
      <c r="U143" s="1426"/>
      <c r="V143" s="1426"/>
      <c r="W143" s="1426"/>
      <c r="X143" s="1426"/>
      <c r="Y143" s="1426"/>
      <c r="Z143" s="1426"/>
      <c r="AA143" s="1426"/>
      <c r="AB143" s="1426"/>
      <c r="AC143" s="1426"/>
      <c r="AD143" s="1426"/>
      <c r="AE143" s="1426"/>
      <c r="AF143" s="1426"/>
      <c r="AG143" s="1426"/>
      <c r="AH143" s="1426"/>
      <c r="AI143" s="1426"/>
      <c r="AJ143" s="1426"/>
      <c r="AK143" s="1426"/>
      <c r="AL143" s="1426"/>
      <c r="AM143" s="1426"/>
      <c r="AN143" s="1426"/>
      <c r="AO143" s="1426"/>
      <c r="AP143" s="1426"/>
      <c r="AQ143" s="1426"/>
      <c r="AR143" s="1426"/>
      <c r="AS143" s="1426"/>
      <c r="AT143" s="1426"/>
      <c r="AU143" s="1426"/>
      <c r="AV143" s="1426"/>
      <c r="AW143" s="1426"/>
      <c r="AX143" s="1426"/>
      <c r="AY143" s="1426"/>
      <c r="AZ143" s="1426"/>
      <c r="BA143" s="1426"/>
      <c r="BB143" s="1426"/>
      <c r="BC143" s="1426"/>
      <c r="BD143" s="1426"/>
      <c r="BE143" s="1426"/>
      <c r="BF143" s="1426"/>
      <c r="BG143" s="1426"/>
      <c r="BH143" s="1426"/>
      <c r="BI143" s="1426"/>
      <c r="BJ143" s="1426"/>
      <c r="BK143" s="1426"/>
      <c r="BL143" s="1426"/>
      <c r="BM143" s="1426"/>
    </row>
    <row r="144" spans="1:65" x14ac:dyDescent="0.3">
      <c r="A144" s="56"/>
      <c r="B144" s="1426"/>
      <c r="C144" s="1426"/>
      <c r="D144" s="1426"/>
      <c r="E144" s="1426"/>
      <c r="F144" s="1426"/>
      <c r="G144" s="1426"/>
      <c r="H144" s="1426"/>
      <c r="I144" s="1426"/>
      <c r="J144" s="1426"/>
      <c r="K144" s="1426"/>
      <c r="L144" s="1426"/>
      <c r="M144" s="1426"/>
      <c r="N144" s="1426"/>
      <c r="O144" s="1426"/>
      <c r="P144" s="1426"/>
      <c r="Q144" s="1426"/>
      <c r="R144" s="1426"/>
      <c r="S144" s="1426"/>
      <c r="T144" s="1426"/>
      <c r="U144" s="1426"/>
      <c r="V144" s="1426"/>
      <c r="W144" s="1426"/>
      <c r="X144" s="1426"/>
      <c r="Y144" s="1426"/>
      <c r="Z144" s="1426"/>
      <c r="AA144" s="1426"/>
      <c r="AB144" s="1426"/>
      <c r="AC144" s="1426"/>
      <c r="AD144" s="1426"/>
      <c r="AE144" s="1426"/>
      <c r="AF144" s="1426"/>
      <c r="AG144" s="1426"/>
      <c r="AH144" s="1426"/>
      <c r="AI144" s="1426"/>
      <c r="AJ144" s="1426"/>
      <c r="AK144" s="1426"/>
      <c r="AL144" s="1426"/>
      <c r="AM144" s="1426"/>
      <c r="AN144" s="1426"/>
      <c r="AO144" s="1426"/>
      <c r="AP144" s="1426"/>
      <c r="AQ144" s="1426"/>
      <c r="AR144" s="1426"/>
      <c r="AS144" s="1426"/>
      <c r="AT144" s="1426"/>
      <c r="AU144" s="1426"/>
      <c r="AV144" s="1426"/>
      <c r="AW144" s="1426"/>
      <c r="AX144" s="1426"/>
      <c r="AY144" s="1426"/>
      <c r="AZ144" s="1426"/>
      <c r="BA144" s="1426"/>
      <c r="BB144" s="1426"/>
      <c r="BC144" s="1426"/>
      <c r="BD144" s="1426"/>
      <c r="BE144" s="1426"/>
      <c r="BF144" s="1426"/>
      <c r="BG144" s="1426"/>
      <c r="BH144" s="1426"/>
      <c r="BI144" s="1426"/>
      <c r="BJ144" s="1426"/>
      <c r="BK144" s="1426"/>
      <c r="BL144" s="1426"/>
      <c r="BM144" s="1426"/>
    </row>
    <row r="145" spans="1:65" x14ac:dyDescent="0.3">
      <c r="A145" s="56"/>
      <c r="B145" s="1426"/>
      <c r="C145" s="1426"/>
      <c r="D145" s="1426"/>
      <c r="E145" s="1426"/>
      <c r="F145" s="1426"/>
      <c r="G145" s="1426"/>
      <c r="H145" s="1426"/>
      <c r="I145" s="1426"/>
      <c r="J145" s="1426"/>
      <c r="K145" s="1426"/>
      <c r="L145" s="1426"/>
      <c r="M145" s="1426"/>
      <c r="N145" s="1426"/>
      <c r="O145" s="1426"/>
      <c r="P145" s="1426"/>
      <c r="Q145" s="1426"/>
      <c r="R145" s="1426"/>
      <c r="S145" s="1426"/>
      <c r="T145" s="1426"/>
      <c r="U145" s="1426"/>
      <c r="V145" s="1426"/>
      <c r="W145" s="1426"/>
      <c r="X145" s="1426"/>
      <c r="Y145" s="1426"/>
      <c r="Z145" s="1426"/>
      <c r="AA145" s="1426"/>
      <c r="AB145" s="1426"/>
      <c r="AC145" s="1426"/>
      <c r="AD145" s="1426"/>
      <c r="AE145" s="1426"/>
      <c r="AF145" s="1426"/>
      <c r="AG145" s="1426"/>
      <c r="AH145" s="1426"/>
      <c r="AI145" s="1426"/>
      <c r="AJ145" s="1426"/>
      <c r="AK145" s="1426"/>
      <c r="AL145" s="1426"/>
      <c r="AM145" s="1426"/>
      <c r="AN145" s="1426"/>
      <c r="AO145" s="1426"/>
      <c r="AP145" s="1426"/>
      <c r="AQ145" s="1426"/>
      <c r="AR145" s="1426"/>
      <c r="AS145" s="1426"/>
      <c r="AT145" s="1426"/>
      <c r="AU145" s="1426"/>
      <c r="AV145" s="1426"/>
      <c r="AW145" s="1426"/>
      <c r="AX145" s="1426"/>
      <c r="AY145" s="1426"/>
      <c r="AZ145" s="1426"/>
      <c r="BA145" s="1426"/>
      <c r="BB145" s="1426"/>
      <c r="BC145" s="1426"/>
      <c r="BD145" s="1426"/>
      <c r="BE145" s="1426"/>
      <c r="BF145" s="1426"/>
      <c r="BG145" s="1426"/>
      <c r="BH145" s="1426"/>
      <c r="BI145" s="1426"/>
      <c r="BJ145" s="1426"/>
      <c r="BK145" s="1426"/>
      <c r="BL145" s="1426"/>
      <c r="BM145" s="1426"/>
    </row>
    <row r="146" spans="1:65" x14ac:dyDescent="0.3">
      <c r="A146" s="56"/>
      <c r="B146" s="1426"/>
      <c r="C146" s="1426"/>
      <c r="D146" s="1426"/>
      <c r="E146" s="1426"/>
      <c r="F146" s="1426"/>
      <c r="G146" s="1426"/>
      <c r="H146" s="1426"/>
      <c r="I146" s="1426"/>
      <c r="J146" s="1426"/>
      <c r="K146" s="1426"/>
      <c r="L146" s="1426"/>
      <c r="M146" s="1426"/>
      <c r="N146" s="1426"/>
      <c r="O146" s="1426"/>
      <c r="P146" s="1426"/>
      <c r="Q146" s="1426"/>
      <c r="R146" s="1426"/>
      <c r="S146" s="1426"/>
      <c r="T146" s="1426"/>
      <c r="U146" s="1426"/>
      <c r="V146" s="1426"/>
      <c r="W146" s="1426"/>
      <c r="X146" s="1426"/>
      <c r="Y146" s="1426"/>
      <c r="Z146" s="1426"/>
      <c r="AA146" s="1426"/>
      <c r="AB146" s="1426"/>
      <c r="AC146" s="1426"/>
      <c r="AD146" s="1426"/>
      <c r="AE146" s="1426"/>
      <c r="AF146" s="1426"/>
      <c r="AG146" s="1426"/>
      <c r="AH146" s="1426"/>
      <c r="AI146" s="1426"/>
      <c r="AJ146" s="1426"/>
      <c r="AK146" s="1426"/>
      <c r="AL146" s="1426"/>
      <c r="AM146" s="1426"/>
      <c r="AN146" s="1426"/>
      <c r="AO146" s="1426"/>
      <c r="AP146" s="1426"/>
      <c r="AQ146" s="1426"/>
      <c r="AR146" s="1426"/>
      <c r="AS146" s="1426"/>
      <c r="AT146" s="1426"/>
      <c r="AU146" s="1426"/>
      <c r="AV146" s="1426"/>
      <c r="AW146" s="1426"/>
      <c r="AX146" s="1426"/>
      <c r="AY146" s="1426"/>
      <c r="AZ146" s="1426"/>
      <c r="BA146" s="1426"/>
      <c r="BB146" s="1426"/>
      <c r="BC146" s="1426"/>
      <c r="BD146" s="1426"/>
      <c r="BE146" s="1426"/>
      <c r="BF146" s="1426"/>
      <c r="BG146" s="1426"/>
      <c r="BH146" s="1426"/>
      <c r="BI146" s="1426"/>
      <c r="BJ146" s="1426"/>
      <c r="BK146" s="1426"/>
      <c r="BL146" s="1426"/>
      <c r="BM146" s="1426"/>
    </row>
    <row r="147" spans="1:65" x14ac:dyDescent="0.3">
      <c r="A147" s="56"/>
      <c r="B147" s="1426"/>
      <c r="C147" s="1426"/>
      <c r="D147" s="1426"/>
      <c r="E147" s="1426"/>
      <c r="F147" s="1426"/>
      <c r="G147" s="1426"/>
      <c r="H147" s="1426"/>
      <c r="I147" s="1426"/>
      <c r="J147" s="1426"/>
      <c r="K147" s="1426"/>
      <c r="L147" s="1426"/>
      <c r="M147" s="1426"/>
      <c r="N147" s="1426"/>
      <c r="O147" s="1426"/>
      <c r="P147" s="1426"/>
      <c r="Q147" s="1426"/>
      <c r="R147" s="1426"/>
      <c r="S147" s="1426"/>
      <c r="T147" s="1426"/>
      <c r="U147" s="1426"/>
      <c r="V147" s="1426"/>
      <c r="W147" s="1426"/>
      <c r="X147" s="1426"/>
      <c r="Y147" s="1426"/>
      <c r="Z147" s="1426"/>
      <c r="AA147" s="1426"/>
      <c r="AB147" s="1426"/>
      <c r="AC147" s="1426"/>
      <c r="AD147" s="1426"/>
      <c r="AE147" s="1426"/>
      <c r="AF147" s="1426"/>
      <c r="AG147" s="1426"/>
      <c r="AH147" s="1426"/>
      <c r="AI147" s="1426"/>
      <c r="AJ147" s="1426"/>
      <c r="AK147" s="1426"/>
      <c r="AL147" s="1426"/>
      <c r="AM147" s="1426"/>
      <c r="AN147" s="1426"/>
      <c r="AO147" s="1426"/>
      <c r="AP147" s="1426"/>
      <c r="AQ147" s="1426"/>
      <c r="AR147" s="1426"/>
      <c r="AS147" s="1426"/>
      <c r="AT147" s="1426"/>
      <c r="AU147" s="1426"/>
      <c r="AV147" s="1426"/>
      <c r="AW147" s="1426"/>
      <c r="AX147" s="1426"/>
      <c r="AY147" s="1426"/>
      <c r="AZ147" s="1426"/>
      <c r="BA147" s="1426"/>
      <c r="BB147" s="1426"/>
      <c r="BC147" s="1426"/>
      <c r="BD147" s="1426"/>
      <c r="BE147" s="1426"/>
      <c r="BF147" s="1426"/>
      <c r="BG147" s="1426"/>
      <c r="BH147" s="1426"/>
      <c r="BI147" s="1426"/>
      <c r="BJ147" s="1426"/>
      <c r="BK147" s="1426"/>
      <c r="BL147" s="1426"/>
      <c r="BM147" s="1426"/>
    </row>
    <row r="148" spans="1:65" x14ac:dyDescent="0.3">
      <c r="A148" s="56"/>
      <c r="B148" s="1426"/>
      <c r="C148" s="1426"/>
      <c r="D148" s="1426"/>
      <c r="E148" s="1426"/>
      <c r="F148" s="1426"/>
      <c r="G148" s="1426"/>
      <c r="H148" s="1426"/>
      <c r="I148" s="1426"/>
      <c r="J148" s="1426"/>
      <c r="K148" s="1426"/>
      <c r="L148" s="1426"/>
      <c r="M148" s="1426"/>
      <c r="N148" s="1426"/>
      <c r="O148" s="1426"/>
      <c r="P148" s="1426"/>
      <c r="Q148" s="1426"/>
      <c r="R148" s="1426"/>
      <c r="S148" s="1426"/>
      <c r="T148" s="1426"/>
      <c r="U148" s="1426"/>
      <c r="V148" s="1426"/>
      <c r="W148" s="1426"/>
      <c r="X148" s="1426"/>
      <c r="Y148" s="1426"/>
      <c r="Z148" s="1426"/>
      <c r="AA148" s="1426"/>
      <c r="AB148" s="1426"/>
      <c r="AC148" s="1426"/>
      <c r="AD148" s="1426"/>
      <c r="AE148" s="1426"/>
      <c r="AF148" s="1426"/>
      <c r="AG148" s="1426"/>
      <c r="AH148" s="1426"/>
      <c r="AI148" s="1426"/>
      <c r="AJ148" s="1426"/>
      <c r="AK148" s="1426"/>
      <c r="AL148" s="1426"/>
      <c r="AM148" s="1426"/>
      <c r="AN148" s="1426"/>
      <c r="AO148" s="1426"/>
      <c r="AP148" s="1426"/>
      <c r="AQ148" s="1426"/>
      <c r="AR148" s="1426"/>
      <c r="AS148" s="1426"/>
      <c r="AT148" s="1426"/>
      <c r="AU148" s="1426"/>
      <c r="AV148" s="1426"/>
      <c r="AW148" s="1426"/>
      <c r="AX148" s="1426"/>
      <c r="AY148" s="1426"/>
      <c r="AZ148" s="1426"/>
      <c r="BA148" s="1426"/>
      <c r="BB148" s="1426"/>
      <c r="BC148" s="1426"/>
      <c r="BD148" s="1426"/>
      <c r="BE148" s="1426"/>
      <c r="BF148" s="1426"/>
      <c r="BG148" s="1426"/>
      <c r="BH148" s="1426"/>
      <c r="BI148" s="1426"/>
      <c r="BJ148" s="1426"/>
      <c r="BK148" s="1426"/>
      <c r="BL148" s="1426"/>
      <c r="BM148" s="1426"/>
    </row>
    <row r="149" spans="1:65" x14ac:dyDescent="0.3">
      <c r="A149" s="56"/>
      <c r="B149" s="1426"/>
      <c r="C149" s="1426"/>
      <c r="D149" s="1426"/>
      <c r="E149" s="1426"/>
      <c r="F149" s="1426"/>
      <c r="G149" s="1426"/>
      <c r="H149" s="1426"/>
      <c r="I149" s="1426"/>
      <c r="J149" s="1426"/>
      <c r="K149" s="1426"/>
      <c r="L149" s="1426"/>
      <c r="M149" s="1426"/>
      <c r="N149" s="1426"/>
      <c r="O149" s="1426"/>
      <c r="P149" s="1426"/>
      <c r="Q149" s="1426"/>
      <c r="R149" s="1426"/>
      <c r="S149" s="1426"/>
      <c r="T149" s="1426"/>
      <c r="U149" s="1426"/>
      <c r="V149" s="1426"/>
      <c r="W149" s="1426"/>
      <c r="X149" s="1426"/>
      <c r="Y149" s="1426"/>
      <c r="Z149" s="1426"/>
      <c r="AA149" s="1426"/>
      <c r="AB149" s="1426"/>
      <c r="AC149" s="1426"/>
      <c r="AD149" s="1426"/>
      <c r="AE149" s="1426"/>
      <c r="AF149" s="1426"/>
      <c r="AG149" s="1426"/>
      <c r="AH149" s="1426"/>
      <c r="AI149" s="1426"/>
      <c r="AJ149" s="1426"/>
      <c r="AK149" s="1426"/>
      <c r="AL149" s="1426"/>
      <c r="AM149" s="1426"/>
      <c r="AN149" s="1426"/>
      <c r="AO149" s="1426"/>
      <c r="AP149" s="1426"/>
      <c r="AQ149" s="1426"/>
      <c r="AR149" s="1426"/>
      <c r="AS149" s="1426"/>
      <c r="AT149" s="1426"/>
      <c r="AU149" s="1426"/>
      <c r="AV149" s="1426"/>
      <c r="AW149" s="1426"/>
      <c r="AX149" s="1426"/>
      <c r="AY149" s="1426"/>
      <c r="AZ149" s="1426"/>
      <c r="BA149" s="1426"/>
      <c r="BB149" s="1426"/>
      <c r="BC149" s="1426"/>
      <c r="BD149" s="1426"/>
      <c r="BE149" s="1426"/>
      <c r="BF149" s="1426"/>
      <c r="BG149" s="1426"/>
      <c r="BH149" s="1426"/>
      <c r="BI149" s="1426"/>
      <c r="BJ149" s="1426"/>
      <c r="BK149" s="1426"/>
      <c r="BL149" s="1426"/>
      <c r="BM149" s="1426"/>
    </row>
    <row r="150" spans="1:65" x14ac:dyDescent="0.3">
      <c r="A150" s="56"/>
      <c r="B150" s="1426"/>
      <c r="C150" s="1426"/>
      <c r="D150" s="1426"/>
      <c r="E150" s="1426"/>
      <c r="F150" s="1426"/>
      <c r="G150" s="1426"/>
      <c r="H150" s="1426"/>
      <c r="I150" s="1426"/>
      <c r="J150" s="1426"/>
      <c r="K150" s="1426"/>
      <c r="L150" s="1426"/>
      <c r="M150" s="1426"/>
      <c r="N150" s="1426"/>
      <c r="O150" s="1426"/>
      <c r="P150" s="1426"/>
      <c r="Q150" s="1426"/>
      <c r="R150" s="1426"/>
      <c r="S150" s="1426"/>
      <c r="T150" s="1426"/>
      <c r="U150" s="1426"/>
      <c r="V150" s="1426"/>
      <c r="W150" s="1426"/>
      <c r="X150" s="1426"/>
      <c r="Y150" s="1426"/>
      <c r="Z150" s="1426"/>
      <c r="AA150" s="1426"/>
      <c r="AB150" s="1426"/>
      <c r="AC150" s="1426"/>
      <c r="AD150" s="1426"/>
      <c r="AE150" s="1426"/>
      <c r="AF150" s="1426"/>
      <c r="AG150" s="1426"/>
      <c r="AH150" s="1426"/>
      <c r="AI150" s="1426"/>
      <c r="AJ150" s="1426"/>
      <c r="AK150" s="1426"/>
      <c r="AL150" s="1426"/>
      <c r="AM150" s="1426"/>
      <c r="AN150" s="1426"/>
      <c r="AO150" s="1426"/>
      <c r="AP150" s="1426"/>
      <c r="AQ150" s="1426"/>
      <c r="AR150" s="1426"/>
      <c r="AS150" s="1426"/>
      <c r="AT150" s="1426"/>
      <c r="AU150" s="1426"/>
      <c r="AV150" s="1426"/>
      <c r="AW150" s="1426"/>
      <c r="AX150" s="1426"/>
      <c r="AY150" s="1426"/>
      <c r="AZ150" s="1426"/>
      <c r="BA150" s="1426"/>
      <c r="BB150" s="1426"/>
      <c r="BC150" s="1426"/>
      <c r="BD150" s="1426"/>
      <c r="BE150" s="1426"/>
      <c r="BF150" s="1426"/>
      <c r="BG150" s="1426"/>
      <c r="BH150" s="1426"/>
      <c r="BI150" s="1426"/>
      <c r="BJ150" s="1426"/>
      <c r="BK150" s="1426"/>
      <c r="BL150" s="1426"/>
      <c r="BM150" s="1426"/>
    </row>
    <row r="151" spans="1:65" x14ac:dyDescent="0.3">
      <c r="A151" s="56"/>
      <c r="B151" s="1426"/>
      <c r="C151" s="1426"/>
      <c r="D151" s="1426"/>
      <c r="E151" s="1426"/>
      <c r="F151" s="1426"/>
      <c r="G151" s="1426"/>
      <c r="H151" s="1426"/>
      <c r="I151" s="1426"/>
      <c r="J151" s="1426"/>
      <c r="K151" s="1426"/>
      <c r="L151" s="1426"/>
      <c r="M151" s="1426"/>
      <c r="N151" s="1426"/>
      <c r="O151" s="1426"/>
      <c r="P151" s="1426"/>
      <c r="Q151" s="1426"/>
      <c r="R151" s="1426"/>
      <c r="S151" s="1426"/>
      <c r="T151" s="1426"/>
      <c r="U151" s="1426"/>
      <c r="V151" s="1426"/>
      <c r="W151" s="1426"/>
      <c r="X151" s="1426"/>
      <c r="Y151" s="1426"/>
      <c r="Z151" s="1426"/>
      <c r="AA151" s="1426"/>
      <c r="AB151" s="1426"/>
      <c r="AC151" s="1426"/>
      <c r="AD151" s="1426"/>
      <c r="AE151" s="1426"/>
      <c r="AF151" s="1426"/>
      <c r="AG151" s="1426"/>
      <c r="AH151" s="1426"/>
      <c r="AI151" s="1426"/>
      <c r="AJ151" s="1426"/>
      <c r="AK151" s="1426"/>
      <c r="AL151" s="1426"/>
      <c r="AM151" s="1426"/>
      <c r="AN151" s="1426"/>
      <c r="AO151" s="1426"/>
      <c r="AP151" s="1426"/>
      <c r="AQ151" s="1426"/>
      <c r="AR151" s="1426"/>
      <c r="AS151" s="1426"/>
      <c r="AT151" s="1426"/>
      <c r="AU151" s="1426"/>
      <c r="AV151" s="1426"/>
      <c r="AW151" s="1426"/>
      <c r="AX151" s="1426"/>
      <c r="AY151" s="1426"/>
      <c r="AZ151" s="1426"/>
      <c r="BA151" s="1426"/>
      <c r="BB151" s="1426"/>
      <c r="BC151" s="1426"/>
      <c r="BD151" s="1426"/>
      <c r="BE151" s="1426"/>
      <c r="BF151" s="1426"/>
      <c r="BG151" s="1426"/>
      <c r="BH151" s="1426"/>
      <c r="BI151" s="1426"/>
      <c r="BJ151" s="1426"/>
      <c r="BK151" s="1426"/>
      <c r="BL151" s="1426"/>
      <c r="BM151" s="1426"/>
    </row>
    <row r="152" spans="1:65" x14ac:dyDescent="0.3">
      <c r="A152" s="56"/>
      <c r="B152" s="1426"/>
      <c r="C152" s="1426"/>
      <c r="D152" s="1426"/>
      <c r="E152" s="1426"/>
      <c r="F152" s="1426"/>
      <c r="G152" s="1426"/>
      <c r="H152" s="1426"/>
      <c r="I152" s="1426"/>
      <c r="J152" s="1426"/>
      <c r="K152" s="1426"/>
      <c r="L152" s="1426"/>
      <c r="M152" s="1426"/>
      <c r="N152" s="1426"/>
      <c r="O152" s="1426"/>
      <c r="P152" s="1426"/>
      <c r="Q152" s="1426"/>
      <c r="R152" s="1426"/>
      <c r="S152" s="1426"/>
      <c r="T152" s="1426"/>
      <c r="U152" s="1426"/>
      <c r="V152" s="1426"/>
      <c r="W152" s="1426"/>
      <c r="X152" s="1426"/>
      <c r="Y152" s="1426"/>
      <c r="Z152" s="1426"/>
      <c r="AA152" s="1426"/>
      <c r="AB152" s="1426"/>
      <c r="AC152" s="1426"/>
      <c r="AD152" s="1426"/>
      <c r="AE152" s="1426"/>
      <c r="AF152" s="1426"/>
      <c r="AG152" s="1426"/>
      <c r="AH152" s="1426"/>
      <c r="AI152" s="1426"/>
      <c r="AJ152" s="1426"/>
      <c r="AK152" s="1426"/>
      <c r="AL152" s="1426"/>
      <c r="AM152" s="1426"/>
      <c r="AN152" s="1426"/>
      <c r="AO152" s="1426"/>
      <c r="AP152" s="1426"/>
      <c r="AQ152" s="1426"/>
      <c r="AR152" s="1426"/>
      <c r="AS152" s="1426"/>
      <c r="AT152" s="1426"/>
      <c r="AU152" s="1426"/>
      <c r="AV152" s="1426"/>
      <c r="AW152" s="1426"/>
      <c r="AX152" s="1426"/>
      <c r="AY152" s="1426"/>
      <c r="AZ152" s="1426"/>
      <c r="BA152" s="1426"/>
      <c r="BB152" s="1426"/>
      <c r="BC152" s="1426"/>
      <c r="BD152" s="1426"/>
      <c r="BE152" s="1426"/>
      <c r="BF152" s="1426"/>
      <c r="BG152" s="1426"/>
      <c r="BH152" s="1426"/>
      <c r="BI152" s="1426"/>
      <c r="BJ152" s="1426"/>
      <c r="BK152" s="1426"/>
      <c r="BL152" s="1426"/>
      <c r="BM152" s="1426"/>
    </row>
    <row r="153" spans="1:65" x14ac:dyDescent="0.3">
      <c r="A153" s="56"/>
      <c r="B153" s="1426"/>
      <c r="C153" s="1426"/>
      <c r="D153" s="1426"/>
      <c r="E153" s="1426"/>
      <c r="F153" s="1426"/>
      <c r="G153" s="1426"/>
      <c r="H153" s="1426"/>
      <c r="I153" s="1426"/>
      <c r="J153" s="1426"/>
      <c r="K153" s="1426"/>
      <c r="L153" s="1426"/>
      <c r="M153" s="1426"/>
      <c r="N153" s="1426"/>
      <c r="O153" s="1426"/>
      <c r="P153" s="1426"/>
      <c r="Q153" s="1426"/>
      <c r="R153" s="1426"/>
      <c r="S153" s="1426"/>
      <c r="T153" s="1426"/>
      <c r="U153" s="1426"/>
      <c r="V153" s="1426"/>
      <c r="W153" s="1426"/>
      <c r="X153" s="1426"/>
      <c r="Y153" s="1426"/>
      <c r="Z153" s="1426"/>
      <c r="AA153" s="1426"/>
      <c r="AB153" s="1426"/>
      <c r="AC153" s="1426"/>
      <c r="AD153" s="1426"/>
      <c r="AE153" s="1426"/>
      <c r="AF153" s="1426"/>
      <c r="AG153" s="1426"/>
      <c r="AH153" s="1426"/>
      <c r="AI153" s="1426"/>
      <c r="AJ153" s="1426"/>
      <c r="AK153" s="1426"/>
      <c r="AL153" s="1426"/>
      <c r="AM153" s="1426"/>
      <c r="AN153" s="1426"/>
      <c r="AO153" s="1426"/>
      <c r="AP153" s="1426"/>
      <c r="AQ153" s="1426"/>
      <c r="AR153" s="1426"/>
      <c r="AS153" s="1426"/>
      <c r="AT153" s="1426"/>
      <c r="AU153" s="1426"/>
      <c r="AV153" s="1426"/>
      <c r="AW153" s="1426"/>
      <c r="AX153" s="1426"/>
      <c r="AY153" s="1426"/>
      <c r="AZ153" s="1426"/>
      <c r="BA153" s="1426"/>
      <c r="BB153" s="1426"/>
      <c r="BC153" s="1426"/>
      <c r="BD153" s="1426"/>
      <c r="BE153" s="1426"/>
      <c r="BF153" s="1426"/>
      <c r="BG153" s="1426"/>
      <c r="BH153" s="1426"/>
      <c r="BI153" s="1426"/>
      <c r="BJ153" s="1426"/>
      <c r="BK153" s="1426"/>
      <c r="BL153" s="1426"/>
      <c r="BM153" s="1426"/>
    </row>
    <row r="154" spans="1:65" x14ac:dyDescent="0.3">
      <c r="A154" s="56"/>
      <c r="B154" s="1426"/>
      <c r="C154" s="1426"/>
      <c r="D154" s="1426"/>
      <c r="E154" s="1426"/>
      <c r="F154" s="1426"/>
      <c r="G154" s="1426"/>
      <c r="H154" s="1426"/>
      <c r="I154" s="1426"/>
      <c r="J154" s="1426"/>
      <c r="K154" s="1426"/>
      <c r="L154" s="1426"/>
      <c r="M154" s="1426"/>
      <c r="N154" s="1426"/>
      <c r="O154" s="1426"/>
      <c r="P154" s="1426"/>
      <c r="Q154" s="1426"/>
      <c r="R154" s="1426"/>
      <c r="S154" s="1426"/>
      <c r="T154" s="1426"/>
      <c r="U154" s="1426"/>
      <c r="V154" s="1426"/>
      <c r="W154" s="1426"/>
      <c r="X154" s="1426"/>
      <c r="Y154" s="1426"/>
      <c r="Z154" s="1426"/>
      <c r="AA154" s="1426"/>
      <c r="AB154" s="1426"/>
      <c r="AC154" s="1426"/>
      <c r="AD154" s="1426"/>
      <c r="AE154" s="1426"/>
      <c r="AF154" s="1426"/>
      <c r="AG154" s="1426"/>
      <c r="AH154" s="1426"/>
      <c r="AI154" s="1426"/>
      <c r="AJ154" s="1426"/>
      <c r="AK154" s="1426"/>
      <c r="AL154" s="1426"/>
      <c r="AM154" s="1426"/>
      <c r="AN154" s="1426"/>
      <c r="AO154" s="1426"/>
      <c r="AP154" s="1426"/>
      <c r="AQ154" s="1426"/>
      <c r="AR154" s="1426"/>
      <c r="AS154" s="1426"/>
      <c r="AT154" s="1426"/>
      <c r="AU154" s="1426"/>
      <c r="AV154" s="1426"/>
      <c r="AW154" s="1426"/>
      <c r="AX154" s="1426"/>
      <c r="AY154" s="1426"/>
      <c r="AZ154" s="1426"/>
      <c r="BA154" s="1426"/>
      <c r="BB154" s="1426"/>
      <c r="BC154" s="1426"/>
      <c r="BD154" s="1426"/>
      <c r="BE154" s="1426"/>
      <c r="BF154" s="1426"/>
      <c r="BG154" s="1426"/>
      <c r="BH154" s="1426"/>
      <c r="BI154" s="1426"/>
      <c r="BJ154" s="1426"/>
      <c r="BK154" s="1426"/>
      <c r="BL154" s="1426"/>
      <c r="BM154" s="1426"/>
    </row>
    <row r="155" spans="1:65" x14ac:dyDescent="0.3">
      <c r="A155" s="56"/>
      <c r="B155" s="1426"/>
      <c r="C155" s="1426"/>
      <c r="D155" s="1426"/>
      <c r="E155" s="1426"/>
      <c r="F155" s="1426"/>
      <c r="G155" s="1426"/>
      <c r="H155" s="1426"/>
      <c r="I155" s="1426"/>
      <c r="J155" s="1426"/>
      <c r="K155" s="1426"/>
      <c r="L155" s="1426"/>
      <c r="M155" s="1426"/>
      <c r="N155" s="1426"/>
      <c r="O155" s="1426"/>
      <c r="P155" s="1426"/>
      <c r="Q155" s="1426"/>
      <c r="R155" s="1426"/>
      <c r="S155" s="1426"/>
      <c r="T155" s="1426"/>
      <c r="U155" s="1426"/>
      <c r="V155" s="1426"/>
      <c r="W155" s="1426"/>
      <c r="X155" s="1426"/>
      <c r="Y155" s="1426"/>
      <c r="Z155" s="1426"/>
      <c r="AA155" s="1426"/>
      <c r="AB155" s="1426"/>
      <c r="AC155" s="1426"/>
      <c r="AD155" s="1426"/>
      <c r="AE155" s="1426"/>
      <c r="AF155" s="1426"/>
      <c r="AG155" s="1426"/>
      <c r="AH155" s="1426"/>
      <c r="AI155" s="1426"/>
      <c r="AJ155" s="1426"/>
      <c r="AK155" s="1426"/>
      <c r="AL155" s="1426"/>
      <c r="AM155" s="1426"/>
      <c r="AN155" s="1426"/>
      <c r="AO155" s="1426"/>
      <c r="AP155" s="1426"/>
      <c r="AQ155" s="1426"/>
      <c r="AR155" s="1426"/>
      <c r="AS155" s="1426"/>
      <c r="AT155" s="1426"/>
      <c r="AU155" s="1426"/>
      <c r="AV155" s="1426"/>
      <c r="AW155" s="1426"/>
      <c r="AX155" s="1426"/>
      <c r="AY155" s="1426"/>
      <c r="AZ155" s="1426"/>
      <c r="BA155" s="1426"/>
      <c r="BB155" s="1426"/>
      <c r="BC155" s="1426"/>
      <c r="BD155" s="1426"/>
      <c r="BE155" s="1426"/>
      <c r="BF155" s="1426"/>
      <c r="BG155" s="1426"/>
      <c r="BH155" s="1426"/>
      <c r="BI155" s="1426"/>
      <c r="BJ155" s="1426"/>
      <c r="BK155" s="1426"/>
      <c r="BL155" s="1426"/>
      <c r="BM155" s="1426"/>
    </row>
  </sheetData>
  <mergeCells count="46"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  <mergeCell ref="AT5:AY6"/>
    <mergeCell ref="AZ5:AZ7"/>
    <mergeCell ref="BA5:BH5"/>
    <mergeCell ref="BI5:BJ5"/>
    <mergeCell ref="J5:J7"/>
    <mergeCell ref="X6:X7"/>
    <mergeCell ref="AF6:AI6"/>
    <mergeCell ref="AJ6:AM6"/>
    <mergeCell ref="K6:N6"/>
    <mergeCell ref="O6:R6"/>
    <mergeCell ref="K5:R5"/>
    <mergeCell ref="AO6:AO7"/>
    <mergeCell ref="AP5:AP7"/>
    <mergeCell ref="AQ5:AQ7"/>
    <mergeCell ref="AE5:AE7"/>
    <mergeCell ref="AN6:AN7"/>
    <mergeCell ref="AF5:AM5"/>
    <mergeCell ref="AN5:AO5"/>
    <mergeCell ref="B6:B7"/>
    <mergeCell ref="C6:C7"/>
    <mergeCell ref="B5:C5"/>
    <mergeCell ref="D5:I6"/>
    <mergeCell ref="Y5:AD6"/>
    <mergeCell ref="S6:S7"/>
    <mergeCell ref="T6:T7"/>
    <mergeCell ref="U5:U7"/>
    <mergeCell ref="V5:V7"/>
    <mergeCell ref="S5:T5"/>
    <mergeCell ref="W5:X5"/>
    <mergeCell ref="W6:W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89" t="s">
        <v>471</v>
      </c>
      <c r="R4" s="1890"/>
      <c r="S4" s="1890"/>
      <c r="T4" s="189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92"/>
      <c r="R5" s="1893"/>
      <c r="S5" s="1893"/>
      <c r="T5" s="189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381E5-19B1-451B-82AA-6EF2902707FC}">
  <dimension ref="A1:N2"/>
  <sheetViews>
    <sheetView tabSelected="1" workbookViewId="0">
      <selection activeCell="G8" sqref="G8"/>
    </sheetView>
  </sheetViews>
  <sheetFormatPr defaultRowHeight="14.4" x14ac:dyDescent="0.3"/>
  <cols>
    <col min="4" max="4" width="4.33203125" bestFit="1" customWidth="1"/>
    <col min="8" max="8" width="8.33203125" bestFit="1" customWidth="1"/>
    <col min="10" max="10" width="8.109375" bestFit="1" customWidth="1"/>
    <col min="11" max="11" width="8.44140625" bestFit="1" customWidth="1"/>
    <col min="13" max="13" width="8.6640625" bestFit="1" customWidth="1"/>
    <col min="14" max="14" width="13.88671875" bestFit="1" customWidth="1"/>
  </cols>
  <sheetData>
    <row r="1" spans="1:14" ht="21.6" thickBot="1" x14ac:dyDescent="0.45">
      <c r="A1" s="1544" t="s">
        <v>663</v>
      </c>
      <c r="B1" s="1545"/>
      <c r="C1" s="1545"/>
      <c r="D1" s="1545"/>
      <c r="E1" s="1545"/>
      <c r="F1" s="1545"/>
      <c r="G1" s="1545"/>
      <c r="H1" s="1545"/>
      <c r="I1" s="1545"/>
      <c r="J1" s="1545"/>
      <c r="K1" s="1545"/>
      <c r="L1" s="1545"/>
      <c r="M1" s="1545"/>
      <c r="N1" s="1546"/>
    </row>
    <row r="2" spans="1:14" ht="108" x14ac:dyDescent="0.3">
      <c r="A2" s="1540" t="s">
        <v>0</v>
      </c>
      <c r="B2" s="1541"/>
      <c r="C2" s="270" t="s">
        <v>288</v>
      </c>
      <c r="D2" s="335" t="s">
        <v>1</v>
      </c>
      <c r="E2" s="271" t="s">
        <v>2</v>
      </c>
      <c r="F2" s="272" t="s">
        <v>3</v>
      </c>
      <c r="G2" s="273" t="s">
        <v>4</v>
      </c>
      <c r="H2" s="274" t="s">
        <v>5</v>
      </c>
      <c r="I2" s="334" t="s">
        <v>6</v>
      </c>
      <c r="J2" s="334" t="s">
        <v>7</v>
      </c>
      <c r="K2" s="336" t="s">
        <v>8</v>
      </c>
      <c r="L2" s="334" t="s">
        <v>9</v>
      </c>
      <c r="M2" s="334" t="s">
        <v>10</v>
      </c>
      <c r="N2" s="337" t="s">
        <v>176</v>
      </c>
    </row>
  </sheetData>
  <mergeCells count="2">
    <mergeCell ref="A1:N1"/>
    <mergeCell ref="A2:B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919" t="s">
        <v>0</v>
      </c>
      <c r="B4" s="1922" t="s">
        <v>50</v>
      </c>
      <c r="C4" s="1922"/>
      <c r="D4" s="1922"/>
      <c r="E4" s="1922"/>
      <c r="F4" s="99"/>
      <c r="G4" s="54"/>
      <c r="H4" s="54"/>
      <c r="I4" s="104"/>
      <c r="J4" s="104"/>
      <c r="K4" s="104"/>
      <c r="L4" s="1933" t="s">
        <v>238</v>
      </c>
      <c r="M4" s="1934"/>
      <c r="N4" s="1935"/>
      <c r="O4" s="1933" t="s">
        <v>234</v>
      </c>
      <c r="P4" s="1934"/>
      <c r="Q4" s="1935"/>
      <c r="R4" s="1933" t="s">
        <v>235</v>
      </c>
      <c r="S4" s="1934"/>
      <c r="T4" s="1935"/>
      <c r="U4" s="1933" t="s">
        <v>236</v>
      </c>
      <c r="V4" s="1934"/>
      <c r="W4" s="1935"/>
      <c r="X4" s="1933" t="s">
        <v>237</v>
      </c>
      <c r="Y4" s="1934"/>
      <c r="Z4" s="1935"/>
      <c r="AA4" s="1933" t="s">
        <v>51</v>
      </c>
      <c r="AB4" s="1934"/>
      <c r="AC4" s="1935"/>
      <c r="AD4" s="1933" t="s">
        <v>52</v>
      </c>
      <c r="AE4" s="1934"/>
      <c r="AF4" s="1935"/>
      <c r="AG4" s="1936">
        <v>0.83333333333333337</v>
      </c>
      <c r="AH4" s="1934"/>
      <c r="AI4" s="1935"/>
      <c r="AJ4" s="1936">
        <v>0.91666666666666663</v>
      </c>
      <c r="AK4" s="1937"/>
      <c r="AL4" s="1938"/>
      <c r="AM4" s="1939">
        <v>0</v>
      </c>
      <c r="AN4" s="1940"/>
      <c r="AO4" s="1941"/>
      <c r="AP4" s="1936">
        <v>8.3333333333333329E-2</v>
      </c>
      <c r="AQ4" s="1937"/>
      <c r="AR4" s="1938"/>
      <c r="AS4" s="1936">
        <v>0.16666666666666666</v>
      </c>
      <c r="AT4" s="1937"/>
      <c r="AU4" s="1938"/>
      <c r="AV4" s="59" t="s">
        <v>53</v>
      </c>
      <c r="AW4" s="44"/>
    </row>
    <row r="5" spans="1:49" x14ac:dyDescent="0.3">
      <c r="A5" s="1919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917">
        <v>46147</v>
      </c>
      <c r="B6" s="1920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95" t="s">
        <v>230</v>
      </c>
      <c r="AW6" s="1896"/>
    </row>
    <row r="7" spans="1:49" x14ac:dyDescent="0.3">
      <c r="A7" s="1917"/>
      <c r="B7" s="1921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95"/>
      <c r="AW7" s="1897"/>
    </row>
    <row r="8" spans="1:49" x14ac:dyDescent="0.3">
      <c r="A8" s="1917"/>
      <c r="B8" s="1921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95"/>
      <c r="AW8" s="1897"/>
    </row>
    <row r="9" spans="1:49" ht="15" thickBot="1" x14ac:dyDescent="0.35">
      <c r="A9" s="1920"/>
      <c r="B9" s="1921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96"/>
      <c r="AW9" s="1898"/>
    </row>
    <row r="10" spans="1:49" x14ac:dyDescent="0.3">
      <c r="A10" s="1923">
        <v>46148</v>
      </c>
      <c r="B10" s="1942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05" t="s">
        <v>239</v>
      </c>
      <c r="AW10" s="1908" t="s">
        <v>229</v>
      </c>
    </row>
    <row r="11" spans="1:49" x14ac:dyDescent="0.3">
      <c r="A11" s="1924"/>
      <c r="B11" s="1921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06"/>
      <c r="AW11" s="1909"/>
    </row>
    <row r="12" spans="1:49" x14ac:dyDescent="0.3">
      <c r="A12" s="1924"/>
      <c r="B12" s="1921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06"/>
      <c r="AW12" s="1909"/>
    </row>
    <row r="13" spans="1:49" ht="15" thickBot="1" x14ac:dyDescent="0.35">
      <c r="A13" s="1925"/>
      <c r="B13" s="1921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07"/>
      <c r="AW13" s="1910"/>
    </row>
    <row r="14" spans="1:49" ht="15" thickBot="1" x14ac:dyDescent="0.35">
      <c r="A14" s="1923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05" t="s">
        <v>240</v>
      </c>
      <c r="AW14" s="1911"/>
    </row>
    <row r="15" spans="1:49" x14ac:dyDescent="0.3">
      <c r="A15" s="1924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06"/>
      <c r="AW15" s="1912"/>
    </row>
    <row r="16" spans="1:49" x14ac:dyDescent="0.3">
      <c r="A16" s="1924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06"/>
      <c r="AW16" s="1912"/>
    </row>
    <row r="17" spans="1:49" ht="15" thickBot="1" x14ac:dyDescent="0.35">
      <c r="A17" s="1925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06"/>
      <c r="AW17" s="1913"/>
    </row>
    <row r="18" spans="1:49" x14ac:dyDescent="0.3">
      <c r="A18" s="1926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14"/>
    </row>
    <row r="19" spans="1:49" x14ac:dyDescent="0.3">
      <c r="A19" s="1917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15"/>
    </row>
    <row r="20" spans="1:49" x14ac:dyDescent="0.3">
      <c r="A20" s="1917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15"/>
    </row>
    <row r="21" spans="1:49" x14ac:dyDescent="0.3">
      <c r="A21" s="1917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15"/>
    </row>
    <row r="22" spans="1:49" x14ac:dyDescent="0.3">
      <c r="A22" s="1917">
        <v>46151</v>
      </c>
      <c r="B22" s="51"/>
      <c r="C22" s="49"/>
      <c r="D22" s="1902"/>
      <c r="E22" s="1899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15"/>
    </row>
    <row r="23" spans="1:49" x14ac:dyDescent="0.3">
      <c r="A23" s="1917"/>
      <c r="B23" s="52"/>
      <c r="C23" s="49"/>
      <c r="D23" s="1903"/>
      <c r="E23" s="1900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15"/>
    </row>
    <row r="24" spans="1:49" x14ac:dyDescent="0.3">
      <c r="A24" s="1917"/>
      <c r="B24" s="52"/>
      <c r="C24" s="49"/>
      <c r="D24" s="1903"/>
      <c r="E24" s="1900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15"/>
    </row>
    <row r="25" spans="1:49" ht="15" thickBot="1" x14ac:dyDescent="0.35">
      <c r="A25" s="1917"/>
      <c r="B25" s="53"/>
      <c r="C25" s="49"/>
      <c r="D25" s="1904"/>
      <c r="E25" s="1901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16"/>
    </row>
    <row r="26" spans="1:49" x14ac:dyDescent="0.3">
      <c r="A26" s="1917">
        <v>46152</v>
      </c>
      <c r="B26" s="51"/>
      <c r="C26" s="49"/>
      <c r="D26" s="1902"/>
      <c r="E26" s="1899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14"/>
      <c r="AW26" s="1914"/>
    </row>
    <row r="27" spans="1:49" x14ac:dyDescent="0.3">
      <c r="A27" s="1917"/>
      <c r="B27" s="52"/>
      <c r="C27" s="49"/>
      <c r="D27" s="1903"/>
      <c r="E27" s="1900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15"/>
      <c r="AW27" s="1915"/>
    </row>
    <row r="28" spans="1:49" x14ac:dyDescent="0.3">
      <c r="A28" s="1917"/>
      <c r="B28" s="52"/>
      <c r="C28" s="49"/>
      <c r="D28" s="1903"/>
      <c r="E28" s="1900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15"/>
      <c r="AW28" s="1915"/>
    </row>
    <row r="29" spans="1:49" x14ac:dyDescent="0.3">
      <c r="A29" s="1917"/>
      <c r="B29" s="53"/>
      <c r="C29" s="49"/>
      <c r="D29" s="1904"/>
      <c r="E29" s="1901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15"/>
      <c r="AW29" s="1915"/>
    </row>
    <row r="30" spans="1:49" x14ac:dyDescent="0.3">
      <c r="A30" s="1917">
        <v>46153</v>
      </c>
      <c r="B30" s="51"/>
      <c r="C30" s="49"/>
      <c r="D30" s="1902"/>
      <c r="E30" s="1899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15"/>
      <c r="AW30" s="1915"/>
    </row>
    <row r="31" spans="1:49" x14ac:dyDescent="0.3">
      <c r="A31" s="1917"/>
      <c r="B31" s="52"/>
      <c r="C31" s="49"/>
      <c r="D31" s="1903"/>
      <c r="E31" s="1900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15"/>
      <c r="AW31" s="1915"/>
    </row>
    <row r="32" spans="1:49" x14ac:dyDescent="0.3">
      <c r="A32" s="1917"/>
      <c r="B32" s="52"/>
      <c r="C32" s="49"/>
      <c r="D32" s="1903"/>
      <c r="E32" s="1900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15"/>
      <c r="AW32" s="1915"/>
    </row>
    <row r="33" spans="1:49" x14ac:dyDescent="0.3">
      <c r="A33" s="1917"/>
      <c r="B33" s="53"/>
      <c r="C33" s="49"/>
      <c r="D33" s="1904"/>
      <c r="E33" s="1901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16"/>
      <c r="AW33" s="1916"/>
    </row>
    <row r="34" spans="1:49" x14ac:dyDescent="0.3">
      <c r="A34" s="1917">
        <v>46154</v>
      </c>
      <c r="B34" s="51"/>
      <c r="C34" s="49"/>
      <c r="D34" s="1902"/>
      <c r="E34" s="1899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14"/>
      <c r="AW34" s="1914"/>
    </row>
    <row r="35" spans="1:49" x14ac:dyDescent="0.3">
      <c r="A35" s="1917"/>
      <c r="B35" s="52"/>
      <c r="C35" s="49"/>
      <c r="D35" s="1903"/>
      <c r="E35" s="1900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15"/>
      <c r="AW35" s="1915"/>
    </row>
    <row r="36" spans="1:49" x14ac:dyDescent="0.3">
      <c r="A36" s="1917"/>
      <c r="B36" s="52"/>
      <c r="C36" s="49"/>
      <c r="D36" s="1903"/>
      <c r="E36" s="1900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15"/>
      <c r="AW36" s="1915"/>
    </row>
    <row r="37" spans="1:49" x14ac:dyDescent="0.3">
      <c r="A37" s="1917"/>
      <c r="B37" s="53"/>
      <c r="C37" s="49"/>
      <c r="D37" s="1904"/>
      <c r="E37" s="1901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15"/>
      <c r="AW37" s="1915"/>
    </row>
    <row r="38" spans="1:49" x14ac:dyDescent="0.3">
      <c r="A38" s="1917">
        <v>46155</v>
      </c>
      <c r="B38" s="51"/>
      <c r="C38" s="49"/>
      <c r="D38" s="1902"/>
      <c r="E38" s="1899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15"/>
      <c r="AW38" s="1915"/>
    </row>
    <row r="39" spans="1:49" x14ac:dyDescent="0.3">
      <c r="A39" s="1917"/>
      <c r="B39" s="52"/>
      <c r="C39" s="49"/>
      <c r="D39" s="1903"/>
      <c r="E39" s="1900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15"/>
      <c r="AW39" s="1915"/>
    </row>
    <row r="40" spans="1:49" x14ac:dyDescent="0.3">
      <c r="A40" s="1917"/>
      <c r="B40" s="52"/>
      <c r="C40" s="49"/>
      <c r="D40" s="1903"/>
      <c r="E40" s="1900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15"/>
      <c r="AW40" s="1915"/>
    </row>
    <row r="41" spans="1:49" x14ac:dyDescent="0.3">
      <c r="A41" s="1917"/>
      <c r="B41" s="53"/>
      <c r="C41" s="49"/>
      <c r="D41" s="1904"/>
      <c r="E41" s="1901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16"/>
      <c r="AW41" s="1916"/>
    </row>
    <row r="42" spans="1:49" x14ac:dyDescent="0.3">
      <c r="A42" s="1917">
        <v>46156</v>
      </c>
      <c r="B42" s="51"/>
      <c r="C42" s="49"/>
      <c r="D42" s="1902"/>
      <c r="E42" s="1899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14"/>
      <c r="AW42" s="1914"/>
    </row>
    <row r="43" spans="1:49" x14ac:dyDescent="0.3">
      <c r="A43" s="1917"/>
      <c r="B43" s="52"/>
      <c r="C43" s="49"/>
      <c r="D43" s="1903"/>
      <c r="E43" s="1900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15"/>
      <c r="AW43" s="1915"/>
    </row>
    <row r="44" spans="1:49" x14ac:dyDescent="0.3">
      <c r="A44" s="1917"/>
      <c r="B44" s="52"/>
      <c r="C44" s="49"/>
      <c r="D44" s="1903"/>
      <c r="E44" s="1900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15"/>
      <c r="AW44" s="1915"/>
    </row>
    <row r="45" spans="1:49" x14ac:dyDescent="0.3">
      <c r="A45" s="1917"/>
      <c r="B45" s="53"/>
      <c r="C45" s="49"/>
      <c r="D45" s="1904"/>
      <c r="E45" s="1901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15"/>
      <c r="AW45" s="1915"/>
    </row>
    <row r="46" spans="1:49" x14ac:dyDescent="0.3">
      <c r="A46" s="1917">
        <v>46157</v>
      </c>
      <c r="B46" s="51"/>
      <c r="C46" s="49"/>
      <c r="D46" s="1930" t="s">
        <v>157</v>
      </c>
      <c r="E46" s="1899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15"/>
      <c r="AW46" s="1915"/>
    </row>
    <row r="47" spans="1:49" x14ac:dyDescent="0.3">
      <c r="A47" s="1917"/>
      <c r="B47" s="52"/>
      <c r="C47" s="49"/>
      <c r="D47" s="1931"/>
      <c r="E47" s="1900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15"/>
      <c r="AW47" s="1915"/>
    </row>
    <row r="48" spans="1:49" x14ac:dyDescent="0.3">
      <c r="A48" s="1917"/>
      <c r="B48" s="52"/>
      <c r="C48" s="49"/>
      <c r="D48" s="1931"/>
      <c r="E48" s="1900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15"/>
      <c r="AW48" s="1915"/>
    </row>
    <row r="49" spans="1:49" x14ac:dyDescent="0.3">
      <c r="A49" s="1917"/>
      <c r="B49" s="53"/>
      <c r="C49" s="49"/>
      <c r="D49" s="1932"/>
      <c r="E49" s="1901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16"/>
      <c r="AW49" s="1916"/>
    </row>
    <row r="50" spans="1:49" x14ac:dyDescent="0.3">
      <c r="A50" s="1917">
        <v>46158</v>
      </c>
      <c r="B50" s="51"/>
      <c r="C50" s="49"/>
      <c r="D50" s="1902"/>
      <c r="E50" s="1899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14"/>
      <c r="AW50" s="1914"/>
    </row>
    <row r="51" spans="1:49" x14ac:dyDescent="0.3">
      <c r="A51" s="1917"/>
      <c r="B51" s="52"/>
      <c r="C51" s="49"/>
      <c r="D51" s="1903"/>
      <c r="E51" s="1900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15"/>
      <c r="AW51" s="1915"/>
    </row>
    <row r="52" spans="1:49" x14ac:dyDescent="0.3">
      <c r="A52" s="1917"/>
      <c r="B52" s="52"/>
      <c r="C52" s="49"/>
      <c r="D52" s="1903"/>
      <c r="E52" s="1900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15"/>
      <c r="AW52" s="1915"/>
    </row>
    <row r="53" spans="1:49" x14ac:dyDescent="0.3">
      <c r="A53" s="1917"/>
      <c r="B53" s="53"/>
      <c r="C53" s="49"/>
      <c r="D53" s="1904"/>
      <c r="E53" s="1901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15"/>
      <c r="AW53" s="1915"/>
    </row>
    <row r="54" spans="1:49" x14ac:dyDescent="0.3">
      <c r="A54" s="1917">
        <v>46159</v>
      </c>
      <c r="B54" s="51"/>
      <c r="C54" s="49"/>
      <c r="D54" s="97"/>
      <c r="E54" s="1927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15"/>
      <c r="AW54" s="1915"/>
    </row>
    <row r="55" spans="1:49" x14ac:dyDescent="0.3">
      <c r="A55" s="1917"/>
      <c r="B55" s="52"/>
      <c r="C55" s="49"/>
      <c r="D55" s="97"/>
      <c r="E55" s="1928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15"/>
      <c r="AW55" s="1915"/>
    </row>
    <row r="56" spans="1:49" x14ac:dyDescent="0.3">
      <c r="A56" s="1917"/>
      <c r="B56" s="52"/>
      <c r="C56" s="49"/>
      <c r="D56" s="97"/>
      <c r="E56" s="1928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15"/>
      <c r="AW56" s="1915"/>
    </row>
    <row r="57" spans="1:49" x14ac:dyDescent="0.3">
      <c r="A57" s="1917"/>
      <c r="B57" s="53"/>
      <c r="C57" s="49"/>
      <c r="D57" s="97"/>
      <c r="E57" s="1929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16"/>
      <c r="AW57" s="1916"/>
    </row>
    <row r="58" spans="1:49" x14ac:dyDescent="0.3">
      <c r="A58" s="1917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14"/>
      <c r="AW58" s="1914"/>
    </row>
    <row r="59" spans="1:49" x14ac:dyDescent="0.3">
      <c r="A59" s="1917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15"/>
      <c r="AW59" s="1915"/>
    </row>
    <row r="60" spans="1:49" x14ac:dyDescent="0.3">
      <c r="A60" s="1917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15"/>
      <c r="AW60" s="1915"/>
    </row>
    <row r="61" spans="1:49" x14ac:dyDescent="0.3">
      <c r="A61" s="1917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15"/>
      <c r="AW61" s="1915"/>
    </row>
    <row r="62" spans="1:49" x14ac:dyDescent="0.3">
      <c r="A62" s="1917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15"/>
      <c r="AW62" s="1915"/>
    </row>
    <row r="63" spans="1:49" x14ac:dyDescent="0.3">
      <c r="A63" s="1917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15"/>
      <c r="AW63" s="1915"/>
    </row>
    <row r="64" spans="1:49" x14ac:dyDescent="0.3">
      <c r="A64" s="1917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15"/>
      <c r="AW64" s="1915"/>
    </row>
    <row r="65" spans="1:49" x14ac:dyDescent="0.3">
      <c r="A65" s="1917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16"/>
      <c r="AW65" s="1916"/>
    </row>
    <row r="66" spans="1:49" x14ac:dyDescent="0.3">
      <c r="A66" s="1917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14"/>
      <c r="AW66" s="1914"/>
    </row>
    <row r="67" spans="1:49" x14ac:dyDescent="0.3">
      <c r="A67" s="1917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15"/>
      <c r="AW67" s="1915"/>
    </row>
    <row r="68" spans="1:49" x14ac:dyDescent="0.3">
      <c r="A68" s="1917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15"/>
      <c r="AW68" s="1915"/>
    </row>
    <row r="69" spans="1:49" x14ac:dyDescent="0.3">
      <c r="A69" s="1917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15"/>
      <c r="AW69" s="1915"/>
    </row>
    <row r="70" spans="1:49" x14ac:dyDescent="0.3">
      <c r="A70" s="1917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15"/>
      <c r="AW70" s="1915"/>
    </row>
    <row r="71" spans="1:49" x14ac:dyDescent="0.3">
      <c r="A71" s="1917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15"/>
      <c r="AW71" s="1915"/>
    </row>
    <row r="72" spans="1:49" x14ac:dyDescent="0.3">
      <c r="A72" s="1917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15"/>
      <c r="AW72" s="1915"/>
    </row>
    <row r="73" spans="1:49" x14ac:dyDescent="0.3">
      <c r="A73" s="1917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16"/>
      <c r="AW73" s="1916"/>
    </row>
    <row r="74" spans="1:49" x14ac:dyDescent="0.3">
      <c r="A74" s="1917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14"/>
      <c r="AW74" s="1914"/>
    </row>
    <row r="75" spans="1:49" x14ac:dyDescent="0.3">
      <c r="A75" s="1917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15"/>
      <c r="AW75" s="1915"/>
    </row>
    <row r="76" spans="1:49" x14ac:dyDescent="0.3">
      <c r="A76" s="1917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15"/>
      <c r="AW76" s="1915"/>
    </row>
    <row r="77" spans="1:49" x14ac:dyDescent="0.3">
      <c r="A77" s="1917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15"/>
      <c r="AW77" s="1915"/>
    </row>
    <row r="78" spans="1:49" x14ac:dyDescent="0.3">
      <c r="A78" s="1917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15"/>
      <c r="AW78" s="1915"/>
    </row>
    <row r="79" spans="1:49" x14ac:dyDescent="0.3">
      <c r="A79" s="1917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15"/>
      <c r="AW79" s="1915"/>
    </row>
    <row r="80" spans="1:49" x14ac:dyDescent="0.3">
      <c r="A80" s="1917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15"/>
      <c r="AW80" s="1915"/>
    </row>
    <row r="81" spans="1:49" x14ac:dyDescent="0.3">
      <c r="A81" s="1917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16"/>
      <c r="AW81" s="1916"/>
    </row>
    <row r="82" spans="1:49" x14ac:dyDescent="0.3">
      <c r="A82" s="1917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14"/>
      <c r="AW82" s="1914"/>
    </row>
    <row r="83" spans="1:49" x14ac:dyDescent="0.3">
      <c r="A83" s="1917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15"/>
      <c r="AW83" s="1915"/>
    </row>
    <row r="84" spans="1:49" x14ac:dyDescent="0.3">
      <c r="A84" s="1917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15"/>
      <c r="AW84" s="1915"/>
    </row>
    <row r="85" spans="1:49" x14ac:dyDescent="0.3">
      <c r="A85" s="1917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15"/>
      <c r="AW85" s="1915"/>
    </row>
    <row r="86" spans="1:49" x14ac:dyDescent="0.3">
      <c r="A86" s="1917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15"/>
      <c r="AW86" s="1915"/>
    </row>
    <row r="87" spans="1:49" x14ac:dyDescent="0.3">
      <c r="A87" s="1917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15"/>
      <c r="AW87" s="1915"/>
    </row>
    <row r="88" spans="1:49" x14ac:dyDescent="0.3">
      <c r="A88" s="1917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15"/>
      <c r="AW88" s="1915"/>
    </row>
    <row r="89" spans="1:49" x14ac:dyDescent="0.3">
      <c r="A89" s="1917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16"/>
      <c r="AW89" s="1916"/>
    </row>
    <row r="90" spans="1:49" x14ac:dyDescent="0.3">
      <c r="A90" s="1917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14"/>
      <c r="AW90" s="1914"/>
    </row>
    <row r="91" spans="1:49" x14ac:dyDescent="0.3">
      <c r="A91" s="1917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15"/>
      <c r="AW91" s="1915"/>
    </row>
    <row r="92" spans="1:49" x14ac:dyDescent="0.3">
      <c r="A92" s="1917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15"/>
      <c r="AW92" s="1915"/>
    </row>
    <row r="93" spans="1:49" x14ac:dyDescent="0.3">
      <c r="A93" s="1917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15"/>
      <c r="AW93" s="1915"/>
    </row>
    <row r="94" spans="1:49" x14ac:dyDescent="0.3">
      <c r="A94" s="1917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15"/>
      <c r="AW94" s="1915"/>
    </row>
    <row r="95" spans="1:49" x14ac:dyDescent="0.3">
      <c r="A95" s="1917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15"/>
      <c r="AW95" s="1915"/>
    </row>
    <row r="96" spans="1:49" x14ac:dyDescent="0.3">
      <c r="A96" s="1917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15"/>
      <c r="AW96" s="1915"/>
    </row>
    <row r="97" spans="1:49" x14ac:dyDescent="0.3">
      <c r="A97" s="1917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16"/>
      <c r="AW97" s="1916"/>
    </row>
    <row r="98" spans="1:49" x14ac:dyDescent="0.3">
      <c r="A98" s="1917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14"/>
      <c r="AW98" s="1914"/>
    </row>
    <row r="99" spans="1:49" x14ac:dyDescent="0.3">
      <c r="A99" s="1917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15"/>
      <c r="AW99" s="1915"/>
    </row>
    <row r="100" spans="1:49" x14ac:dyDescent="0.3">
      <c r="A100" s="1917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15"/>
      <c r="AW100" s="1915"/>
    </row>
    <row r="101" spans="1:49" x14ac:dyDescent="0.3">
      <c r="A101" s="1917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15"/>
      <c r="AW101" s="1915"/>
    </row>
    <row r="102" spans="1:49" x14ac:dyDescent="0.3">
      <c r="A102" s="1917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15"/>
      <c r="AW102" s="1915"/>
    </row>
    <row r="103" spans="1:49" x14ac:dyDescent="0.3">
      <c r="A103" s="1917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15"/>
      <c r="AW103" s="1915"/>
    </row>
    <row r="104" spans="1:49" x14ac:dyDescent="0.3">
      <c r="A104" s="1917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15"/>
      <c r="AW104" s="1915"/>
    </row>
    <row r="105" spans="1:49" x14ac:dyDescent="0.3">
      <c r="A105" s="1917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16"/>
      <c r="AW105" s="1916"/>
    </row>
    <row r="106" spans="1:49" x14ac:dyDescent="0.3">
      <c r="A106" s="1917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14"/>
      <c r="AW106" s="1914"/>
    </row>
    <row r="107" spans="1:49" x14ac:dyDescent="0.3">
      <c r="A107" s="1917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15"/>
      <c r="AW107" s="1915"/>
    </row>
    <row r="108" spans="1:49" x14ac:dyDescent="0.3">
      <c r="A108" s="1917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15"/>
      <c r="AW108" s="1915"/>
    </row>
    <row r="109" spans="1:49" x14ac:dyDescent="0.3">
      <c r="A109" s="1917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15"/>
      <c r="AW109" s="1915"/>
    </row>
    <row r="110" spans="1:49" x14ac:dyDescent="0.3">
      <c r="A110" s="1917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15"/>
      <c r="AW110" s="1915"/>
    </row>
    <row r="111" spans="1:49" x14ac:dyDescent="0.3">
      <c r="A111" s="1917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15"/>
      <c r="AW111" s="1915"/>
    </row>
    <row r="112" spans="1:49" x14ac:dyDescent="0.3">
      <c r="A112" s="1917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15"/>
      <c r="AW112" s="1915"/>
    </row>
    <row r="113" spans="1:49" x14ac:dyDescent="0.3">
      <c r="A113" s="1917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16"/>
      <c r="AW113" s="1916"/>
    </row>
    <row r="114" spans="1:49" x14ac:dyDescent="0.3">
      <c r="A114" s="1917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14"/>
      <c r="AW114" s="1914"/>
    </row>
    <row r="115" spans="1:49" x14ac:dyDescent="0.3">
      <c r="A115" s="1917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15"/>
      <c r="AW115" s="1915"/>
    </row>
    <row r="116" spans="1:49" x14ac:dyDescent="0.3">
      <c r="A116" s="1917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15"/>
      <c r="AW116" s="1915"/>
    </row>
    <row r="117" spans="1:49" x14ac:dyDescent="0.3">
      <c r="A117" s="1917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15"/>
      <c r="AW117" s="1915"/>
    </row>
    <row r="118" spans="1:49" x14ac:dyDescent="0.3">
      <c r="A118" s="1917">
        <v>46175</v>
      </c>
      <c r="B118" s="51"/>
      <c r="C118" s="49"/>
      <c r="D118" s="1902"/>
      <c r="E118" s="1899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15"/>
      <c r="AW118" s="1915"/>
    </row>
    <row r="119" spans="1:49" x14ac:dyDescent="0.3">
      <c r="A119" s="1917"/>
      <c r="B119" s="52"/>
      <c r="C119" s="49"/>
      <c r="D119" s="1903"/>
      <c r="E119" s="1900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15"/>
      <c r="AW119" s="1915"/>
    </row>
    <row r="120" spans="1:49" x14ac:dyDescent="0.3">
      <c r="A120" s="1917"/>
      <c r="B120" s="52"/>
      <c r="C120" s="49"/>
      <c r="D120" s="1903"/>
      <c r="E120" s="1900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15"/>
      <c r="AW120" s="1915"/>
    </row>
    <row r="121" spans="1:49" x14ac:dyDescent="0.3">
      <c r="A121" s="1917"/>
      <c r="B121" s="53"/>
      <c r="C121" s="49"/>
      <c r="D121" s="1904"/>
      <c r="E121" s="1901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16"/>
      <c r="AW121" s="1916"/>
    </row>
    <row r="122" spans="1:49" x14ac:dyDescent="0.3">
      <c r="A122" s="1917">
        <v>46176</v>
      </c>
      <c r="B122" s="51"/>
      <c r="C122" s="49"/>
      <c r="D122" s="1902"/>
      <c r="E122" s="1899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14"/>
      <c r="AW122" s="1914"/>
    </row>
    <row r="123" spans="1:49" x14ac:dyDescent="0.3">
      <c r="A123" s="1917"/>
      <c r="B123" s="52"/>
      <c r="C123" s="49"/>
      <c r="D123" s="1903"/>
      <c r="E123" s="1900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15"/>
      <c r="AW123" s="1915"/>
    </row>
    <row r="124" spans="1:49" x14ac:dyDescent="0.3">
      <c r="A124" s="1917"/>
      <c r="B124" s="52"/>
      <c r="C124" s="49"/>
      <c r="D124" s="1903"/>
      <c r="E124" s="1900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15"/>
      <c r="AW124" s="1915"/>
    </row>
    <row r="125" spans="1:49" x14ac:dyDescent="0.3">
      <c r="A125" s="1917"/>
      <c r="B125" s="53"/>
      <c r="C125" s="49"/>
      <c r="D125" s="1904"/>
      <c r="E125" s="1901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15"/>
      <c r="AW125" s="1915"/>
    </row>
    <row r="126" spans="1:49" x14ac:dyDescent="0.3">
      <c r="A126" s="1917">
        <v>46177</v>
      </c>
      <c r="B126" s="51"/>
      <c r="C126" s="49"/>
      <c r="D126" s="1902"/>
      <c r="E126" s="1899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15"/>
      <c r="AW126" s="1915"/>
    </row>
    <row r="127" spans="1:49" x14ac:dyDescent="0.3">
      <c r="A127" s="1917"/>
      <c r="B127" s="52"/>
      <c r="C127" s="49"/>
      <c r="D127" s="1903"/>
      <c r="E127" s="1900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15"/>
      <c r="AW127" s="1915"/>
    </row>
    <row r="128" spans="1:49" x14ac:dyDescent="0.3">
      <c r="A128" s="1917"/>
      <c r="B128" s="52"/>
      <c r="C128" s="49"/>
      <c r="D128" s="1903"/>
      <c r="E128" s="1900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15"/>
      <c r="AW128" s="1915"/>
    </row>
    <row r="129" spans="1:49" x14ac:dyDescent="0.3">
      <c r="A129" s="1917"/>
      <c r="B129" s="53"/>
      <c r="C129" s="49"/>
      <c r="D129" s="1904"/>
      <c r="E129" s="1901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16"/>
      <c r="AW129" s="1916"/>
    </row>
    <row r="130" spans="1:49" x14ac:dyDescent="0.3">
      <c r="A130" s="18"/>
      <c r="B130" s="18"/>
      <c r="C130" s="18"/>
      <c r="D130" s="1917"/>
      <c r="E130" s="1918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14"/>
      <c r="AW130" s="1914"/>
    </row>
    <row r="131" spans="1:49" x14ac:dyDescent="0.3">
      <c r="A131" s="18"/>
      <c r="B131" s="18"/>
      <c r="C131" s="18"/>
      <c r="D131" s="1916"/>
      <c r="E131" s="1915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15"/>
      <c r="AW131" s="1915"/>
    </row>
    <row r="132" spans="1:49" x14ac:dyDescent="0.3">
      <c r="A132" s="18"/>
      <c r="B132" s="18"/>
      <c r="C132" s="18"/>
      <c r="D132" s="1916"/>
      <c r="E132" s="1915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15"/>
      <c r="AW132" s="1915"/>
    </row>
    <row r="133" spans="1:49" x14ac:dyDescent="0.3">
      <c r="A133" s="18"/>
      <c r="B133" s="18"/>
      <c r="C133" s="18"/>
      <c r="D133" s="1916"/>
      <c r="E133" s="1915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15"/>
      <c r="AW133" s="1915"/>
    </row>
    <row r="134" spans="1:49" x14ac:dyDescent="0.3">
      <c r="A134" s="18"/>
      <c r="B134" s="18"/>
      <c r="C134" s="18"/>
      <c r="D134" s="1916"/>
      <c r="E134" s="1915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15"/>
      <c r="AW134" s="1915"/>
    </row>
    <row r="135" spans="1:49" x14ac:dyDescent="0.3">
      <c r="A135" s="18"/>
      <c r="B135" s="18"/>
      <c r="C135" s="18"/>
      <c r="D135" s="1916"/>
      <c r="E135" s="1915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15"/>
      <c r="AW135" s="1915"/>
    </row>
    <row r="136" spans="1:49" x14ac:dyDescent="0.3">
      <c r="A136" s="18"/>
      <c r="B136" s="18"/>
      <c r="C136" s="18"/>
      <c r="D136" s="1916"/>
      <c r="E136" s="1915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15"/>
      <c r="AW136" s="1915"/>
    </row>
    <row r="137" spans="1:49" x14ac:dyDescent="0.3">
      <c r="A137" s="18"/>
      <c r="B137" s="18"/>
      <c r="C137" s="18"/>
      <c r="D137" s="1916"/>
      <c r="E137" s="191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16"/>
      <c r="AW137" s="1916"/>
    </row>
    <row r="138" spans="1:49" x14ac:dyDescent="0.3">
      <c r="A138" s="18"/>
      <c r="B138" s="18"/>
      <c r="C138" s="18"/>
      <c r="D138" s="1917"/>
      <c r="E138" s="1918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14"/>
      <c r="AW138" s="1914"/>
    </row>
    <row r="139" spans="1:49" x14ac:dyDescent="0.3">
      <c r="A139" s="18"/>
      <c r="B139" s="18"/>
      <c r="C139" s="18"/>
      <c r="D139" s="1916"/>
      <c r="E139" s="1915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15"/>
      <c r="AW139" s="1915"/>
    </row>
    <row r="140" spans="1:49" x14ac:dyDescent="0.3">
      <c r="A140" s="18"/>
      <c r="B140" s="18"/>
      <c r="C140" s="18"/>
      <c r="D140" s="1916"/>
      <c r="E140" s="1915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15"/>
      <c r="AW140" s="1915"/>
    </row>
    <row r="141" spans="1:49" x14ac:dyDescent="0.3">
      <c r="A141" s="18"/>
      <c r="B141" s="18"/>
      <c r="C141" s="18"/>
      <c r="D141" s="1916"/>
      <c r="E141" s="1915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15"/>
      <c r="AW141" s="1915"/>
    </row>
    <row r="142" spans="1:49" x14ac:dyDescent="0.3">
      <c r="A142" s="18"/>
      <c r="B142" s="18"/>
      <c r="C142" s="18"/>
      <c r="D142" s="1916"/>
      <c r="E142" s="1915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15"/>
      <c r="AW142" s="1915"/>
    </row>
    <row r="143" spans="1:49" x14ac:dyDescent="0.3">
      <c r="A143" s="18"/>
      <c r="B143" s="18"/>
      <c r="C143" s="18"/>
      <c r="D143" s="1916"/>
      <c r="E143" s="1915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15"/>
      <c r="AW143" s="1915"/>
    </row>
    <row r="144" spans="1:49" x14ac:dyDescent="0.3">
      <c r="A144" s="18"/>
      <c r="B144" s="18"/>
      <c r="C144" s="18"/>
      <c r="D144" s="1916"/>
      <c r="E144" s="1915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15"/>
      <c r="AW144" s="1915"/>
    </row>
    <row r="145" spans="1:49" x14ac:dyDescent="0.3">
      <c r="A145" s="18"/>
      <c r="B145" s="18"/>
      <c r="C145" s="18"/>
      <c r="D145" s="1916"/>
      <c r="E145" s="191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16"/>
      <c r="AW145" s="1916"/>
    </row>
    <row r="146" spans="1:49" x14ac:dyDescent="0.3">
      <c r="A146" s="18"/>
      <c r="B146" s="18"/>
      <c r="C146" s="18"/>
      <c r="D146" s="1917"/>
      <c r="E146" s="1918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14"/>
      <c r="AW146" s="1914"/>
    </row>
    <row r="147" spans="1:49" x14ac:dyDescent="0.3">
      <c r="A147" s="18"/>
      <c r="B147" s="18"/>
      <c r="C147" s="18"/>
      <c r="D147" s="1916"/>
      <c r="E147" s="1915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15"/>
      <c r="AW147" s="1915"/>
    </row>
    <row r="148" spans="1:49" x14ac:dyDescent="0.3">
      <c r="A148" s="18"/>
      <c r="B148" s="18"/>
      <c r="C148" s="18"/>
      <c r="D148" s="1916"/>
      <c r="E148" s="1915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15"/>
      <c r="AW148" s="1915"/>
    </row>
    <row r="149" spans="1:49" x14ac:dyDescent="0.3">
      <c r="A149" s="18"/>
      <c r="B149" s="18"/>
      <c r="C149" s="18"/>
      <c r="D149" s="1916"/>
      <c r="E149" s="1915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15"/>
      <c r="AW149" s="1915"/>
    </row>
    <row r="150" spans="1:49" x14ac:dyDescent="0.3">
      <c r="A150" s="18"/>
      <c r="B150" s="18"/>
      <c r="C150" s="18"/>
      <c r="D150" s="1916"/>
      <c r="E150" s="1915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15"/>
      <c r="AW150" s="1915"/>
    </row>
    <row r="151" spans="1:49" x14ac:dyDescent="0.3">
      <c r="A151" s="18"/>
      <c r="B151" s="18"/>
      <c r="C151" s="18"/>
      <c r="D151" s="1916"/>
      <c r="E151" s="1915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15"/>
      <c r="AW151" s="1915"/>
    </row>
    <row r="152" spans="1:49" x14ac:dyDescent="0.3">
      <c r="A152" s="18"/>
      <c r="B152" s="18"/>
      <c r="C152" s="18"/>
      <c r="D152" s="1916"/>
      <c r="E152" s="1915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15"/>
      <c r="AW152" s="1915"/>
    </row>
    <row r="153" spans="1:49" x14ac:dyDescent="0.3">
      <c r="A153" s="18"/>
      <c r="B153" s="18"/>
      <c r="C153" s="18"/>
      <c r="D153" s="1916"/>
      <c r="E153" s="191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16"/>
      <c r="AW153" s="1916"/>
    </row>
    <row r="154" spans="1:49" x14ac:dyDescent="0.3">
      <c r="A154" s="18"/>
      <c r="B154" s="18"/>
      <c r="C154" s="18"/>
      <c r="D154" s="1917"/>
      <c r="E154" s="1918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14"/>
      <c r="AW154" s="1914"/>
    </row>
    <row r="155" spans="1:49" x14ac:dyDescent="0.3">
      <c r="A155" s="18"/>
      <c r="B155" s="18"/>
      <c r="C155" s="18"/>
      <c r="D155" s="1916"/>
      <c r="E155" s="1915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15"/>
      <c r="AW155" s="1915"/>
    </row>
    <row r="156" spans="1:49" x14ac:dyDescent="0.3">
      <c r="A156" s="18"/>
      <c r="B156" s="18"/>
      <c r="C156" s="18"/>
      <c r="D156" s="1916"/>
      <c r="E156" s="1915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15"/>
      <c r="AW156" s="1915"/>
    </row>
    <row r="157" spans="1:49" x14ac:dyDescent="0.3">
      <c r="A157" s="18"/>
      <c r="B157" s="18"/>
      <c r="C157" s="18"/>
      <c r="D157" s="1916"/>
      <c r="E157" s="1915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15"/>
      <c r="AW157" s="1915"/>
    </row>
    <row r="158" spans="1:49" x14ac:dyDescent="0.3">
      <c r="A158" s="18"/>
      <c r="B158" s="18"/>
      <c r="C158" s="18"/>
      <c r="D158" s="1916"/>
      <c r="E158" s="1915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15"/>
      <c r="AW158" s="1915"/>
    </row>
    <row r="159" spans="1:49" x14ac:dyDescent="0.3">
      <c r="A159" s="18"/>
      <c r="B159" s="18"/>
      <c r="C159" s="18"/>
      <c r="D159" s="1916"/>
      <c r="E159" s="1915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15"/>
      <c r="AW159" s="1915"/>
    </row>
    <row r="160" spans="1:49" x14ac:dyDescent="0.3">
      <c r="A160" s="18"/>
      <c r="B160" s="18"/>
      <c r="C160" s="18"/>
      <c r="D160" s="1916"/>
      <c r="E160" s="1915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15"/>
      <c r="AW160" s="1915"/>
    </row>
    <row r="161" spans="1:49" x14ac:dyDescent="0.3">
      <c r="A161" s="18"/>
      <c r="B161" s="18"/>
      <c r="C161" s="18"/>
      <c r="D161" s="1916"/>
      <c r="E161" s="191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16"/>
      <c r="AW161" s="1916"/>
    </row>
    <row r="162" spans="1:49" x14ac:dyDescent="0.3">
      <c r="A162" s="18"/>
      <c r="B162" s="18"/>
      <c r="C162" s="18"/>
      <c r="D162" s="1917"/>
      <c r="E162" s="1918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14"/>
      <c r="AW162" s="1914"/>
    </row>
    <row r="163" spans="1:49" x14ac:dyDescent="0.3">
      <c r="A163" s="18"/>
      <c r="B163" s="18"/>
      <c r="C163" s="18"/>
      <c r="D163" s="1916"/>
      <c r="E163" s="1915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15"/>
      <c r="AW163" s="1915"/>
    </row>
    <row r="164" spans="1:49" x14ac:dyDescent="0.3">
      <c r="A164" s="18"/>
      <c r="B164" s="18"/>
      <c r="C164" s="18"/>
      <c r="D164" s="1916"/>
      <c r="E164" s="1915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15"/>
      <c r="AW164" s="1915"/>
    </row>
    <row r="165" spans="1:49" x14ac:dyDescent="0.3">
      <c r="A165" s="18"/>
      <c r="B165" s="18"/>
      <c r="C165" s="18"/>
      <c r="D165" s="1916"/>
      <c r="E165" s="1915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15"/>
      <c r="AW165" s="1915"/>
    </row>
    <row r="166" spans="1:49" x14ac:dyDescent="0.3">
      <c r="A166" s="18"/>
      <c r="B166" s="18"/>
      <c r="C166" s="18"/>
      <c r="D166" s="1916"/>
      <c r="E166" s="1915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15"/>
      <c r="AW166" s="1915"/>
    </row>
    <row r="167" spans="1:49" x14ac:dyDescent="0.3">
      <c r="A167" s="18"/>
      <c r="B167" s="18"/>
      <c r="C167" s="18"/>
      <c r="D167" s="1916"/>
      <c r="E167" s="1915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15"/>
      <c r="AW167" s="1915"/>
    </row>
    <row r="168" spans="1:49" x14ac:dyDescent="0.3">
      <c r="A168" s="18"/>
      <c r="B168" s="18"/>
      <c r="C168" s="18"/>
      <c r="D168" s="1916"/>
      <c r="E168" s="1915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15"/>
      <c r="AW168" s="1915"/>
    </row>
    <row r="169" spans="1:49" x14ac:dyDescent="0.3">
      <c r="A169" s="18"/>
      <c r="B169" s="18"/>
      <c r="C169" s="18"/>
      <c r="D169" s="1916"/>
      <c r="E169" s="191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16"/>
      <c r="AW169" s="1916"/>
    </row>
    <row r="170" spans="1:49" x14ac:dyDescent="0.3">
      <c r="A170" s="18"/>
      <c r="B170" s="18"/>
      <c r="C170" s="18"/>
      <c r="D170" s="1917"/>
      <c r="E170" s="1918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14"/>
      <c r="AW170" s="1914"/>
    </row>
    <row r="171" spans="1:49" x14ac:dyDescent="0.3">
      <c r="A171" s="18"/>
      <c r="B171" s="18"/>
      <c r="C171" s="18"/>
      <c r="D171" s="1916"/>
      <c r="E171" s="1915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15"/>
      <c r="AW171" s="1915"/>
    </row>
    <row r="172" spans="1:49" x14ac:dyDescent="0.3">
      <c r="A172" s="18"/>
      <c r="B172" s="18"/>
      <c r="C172" s="18"/>
      <c r="D172" s="1916"/>
      <c r="E172" s="1915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15"/>
      <c r="AW172" s="1915"/>
    </row>
    <row r="173" spans="1:49" x14ac:dyDescent="0.3">
      <c r="A173" s="18"/>
      <c r="B173" s="18"/>
      <c r="C173" s="18"/>
      <c r="D173" s="1916"/>
      <c r="E173" s="1915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15"/>
      <c r="AW173" s="1915"/>
    </row>
    <row r="174" spans="1:49" x14ac:dyDescent="0.3">
      <c r="A174" s="18"/>
      <c r="B174" s="18"/>
      <c r="C174" s="18"/>
      <c r="D174" s="1916"/>
      <c r="E174" s="1915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15"/>
      <c r="AW174" s="1915"/>
    </row>
    <row r="175" spans="1:49" x14ac:dyDescent="0.3">
      <c r="A175" s="18"/>
      <c r="B175" s="18"/>
      <c r="C175" s="18"/>
      <c r="D175" s="1916"/>
      <c r="E175" s="1915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15"/>
      <c r="AW175" s="1915"/>
    </row>
    <row r="176" spans="1:49" x14ac:dyDescent="0.3">
      <c r="A176" s="18"/>
      <c r="B176" s="18"/>
      <c r="C176" s="18"/>
      <c r="D176" s="1916"/>
      <c r="E176" s="1915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15"/>
      <c r="AW176" s="1915"/>
    </row>
    <row r="177" spans="1:49" x14ac:dyDescent="0.3">
      <c r="A177" s="18"/>
      <c r="B177" s="18"/>
      <c r="C177" s="18"/>
      <c r="D177" s="1916"/>
      <c r="E177" s="191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16"/>
      <c r="AW177" s="1916"/>
    </row>
    <row r="178" spans="1:49" x14ac:dyDescent="0.3">
      <c r="A178" s="18"/>
      <c r="B178" s="18"/>
      <c r="C178" s="18"/>
      <c r="D178" s="1917"/>
      <c r="E178" s="1918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14"/>
      <c r="AW178" s="1914"/>
    </row>
    <row r="179" spans="1:49" x14ac:dyDescent="0.3">
      <c r="A179" s="18"/>
      <c r="B179" s="18"/>
      <c r="C179" s="18"/>
      <c r="D179" s="1916"/>
      <c r="E179" s="1915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15"/>
      <c r="AW179" s="1915"/>
    </row>
    <row r="180" spans="1:49" x14ac:dyDescent="0.3">
      <c r="A180" s="18"/>
      <c r="B180" s="18"/>
      <c r="C180" s="18"/>
      <c r="D180" s="1916"/>
      <c r="E180" s="1915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15"/>
      <c r="AW180" s="1915"/>
    </row>
    <row r="181" spans="1:49" x14ac:dyDescent="0.3">
      <c r="A181" s="18"/>
      <c r="B181" s="18"/>
      <c r="C181" s="18"/>
      <c r="D181" s="1916"/>
      <c r="E181" s="1915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15"/>
      <c r="AW181" s="1915"/>
    </row>
    <row r="182" spans="1:49" x14ac:dyDescent="0.3">
      <c r="A182" s="18"/>
      <c r="B182" s="18"/>
      <c r="C182" s="18"/>
      <c r="D182" s="1916"/>
      <c r="E182" s="1915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15"/>
      <c r="AW182" s="1915"/>
    </row>
    <row r="183" spans="1:49" x14ac:dyDescent="0.3">
      <c r="A183" s="18"/>
      <c r="B183" s="18"/>
      <c r="C183" s="18"/>
      <c r="D183" s="1916"/>
      <c r="E183" s="1915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15"/>
      <c r="AW183" s="1915"/>
    </row>
    <row r="184" spans="1:49" x14ac:dyDescent="0.3">
      <c r="A184" s="18"/>
      <c r="B184" s="18"/>
      <c r="C184" s="18"/>
      <c r="D184" s="1916"/>
      <c r="E184" s="1915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15"/>
      <c r="AW184" s="1915"/>
    </row>
    <row r="185" spans="1:49" x14ac:dyDescent="0.3">
      <c r="A185" s="18"/>
      <c r="B185" s="18"/>
      <c r="C185" s="18"/>
      <c r="D185" s="1916"/>
      <c r="E185" s="191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16"/>
      <c r="AW185" s="1916"/>
    </row>
    <row r="186" spans="1:49" x14ac:dyDescent="0.3">
      <c r="A186" s="18"/>
      <c r="B186" s="18"/>
      <c r="C186" s="18"/>
      <c r="D186" s="1917"/>
      <c r="E186" s="1918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14"/>
      <c r="AW186" s="1914"/>
    </row>
    <row r="187" spans="1:49" x14ac:dyDescent="0.3">
      <c r="A187" s="18"/>
      <c r="B187" s="18"/>
      <c r="C187" s="18"/>
      <c r="D187" s="1916"/>
      <c r="E187" s="1915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15"/>
      <c r="AW187" s="1915"/>
    </row>
    <row r="188" spans="1:49" x14ac:dyDescent="0.3">
      <c r="A188" s="18"/>
      <c r="B188" s="18"/>
      <c r="C188" s="18"/>
      <c r="D188" s="1916"/>
      <c r="E188" s="1915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15"/>
      <c r="AW188" s="1915"/>
    </row>
    <row r="189" spans="1:49" x14ac:dyDescent="0.3">
      <c r="A189" s="18"/>
      <c r="B189" s="18"/>
      <c r="C189" s="18"/>
      <c r="D189" s="1916"/>
      <c r="E189" s="1915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15"/>
      <c r="AW189" s="1915"/>
    </row>
    <row r="190" spans="1:49" x14ac:dyDescent="0.3">
      <c r="A190" s="18"/>
      <c r="B190" s="18"/>
      <c r="C190" s="18"/>
      <c r="D190" s="1916"/>
      <c r="E190" s="1915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15"/>
      <c r="AW190" s="1915"/>
    </row>
    <row r="191" spans="1:49" x14ac:dyDescent="0.3">
      <c r="A191" s="18"/>
      <c r="B191" s="18"/>
      <c r="C191" s="18"/>
      <c r="D191" s="1916"/>
      <c r="E191" s="1915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15"/>
      <c r="AW191" s="1915"/>
    </row>
    <row r="192" spans="1:49" x14ac:dyDescent="0.3">
      <c r="A192" s="18"/>
      <c r="B192" s="18"/>
      <c r="C192" s="18"/>
      <c r="D192" s="1916"/>
      <c r="E192" s="1915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15"/>
      <c r="AW192" s="1915"/>
    </row>
    <row r="193" spans="1:49" x14ac:dyDescent="0.3">
      <c r="A193" s="18"/>
      <c r="B193" s="18"/>
      <c r="C193" s="18"/>
      <c r="D193" s="1916"/>
      <c r="E193" s="191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16"/>
      <c r="AW193" s="1916"/>
    </row>
    <row r="194" spans="1:49" x14ac:dyDescent="0.3">
      <c r="A194" s="18"/>
      <c r="B194" s="18"/>
      <c r="C194" s="18"/>
      <c r="D194" s="1917"/>
      <c r="E194" s="1918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14"/>
      <c r="AW194" s="1914"/>
    </row>
    <row r="195" spans="1:49" x14ac:dyDescent="0.3">
      <c r="A195" s="18"/>
      <c r="B195" s="18"/>
      <c r="C195" s="18"/>
      <c r="D195" s="1916"/>
      <c r="E195" s="1915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15"/>
      <c r="AW195" s="1915"/>
    </row>
    <row r="196" spans="1:49" x14ac:dyDescent="0.3">
      <c r="A196" s="18"/>
      <c r="B196" s="18"/>
      <c r="C196" s="18"/>
      <c r="D196" s="1916"/>
      <c r="E196" s="1915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15"/>
      <c r="AW196" s="1915"/>
    </row>
    <row r="197" spans="1:49" x14ac:dyDescent="0.3">
      <c r="A197" s="18"/>
      <c r="B197" s="18"/>
      <c r="C197" s="18"/>
      <c r="D197" s="1916"/>
      <c r="E197" s="1915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15"/>
      <c r="AW197" s="1915"/>
    </row>
    <row r="198" spans="1:49" x14ac:dyDescent="0.3">
      <c r="A198" s="18"/>
      <c r="B198" s="18"/>
      <c r="C198" s="18"/>
      <c r="D198" s="1916"/>
      <c r="E198" s="1915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15"/>
      <c r="AW198" s="1915"/>
    </row>
    <row r="199" spans="1:49" x14ac:dyDescent="0.3">
      <c r="A199" s="18"/>
      <c r="B199" s="18"/>
      <c r="C199" s="18"/>
      <c r="D199" s="1916"/>
      <c r="E199" s="1915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15"/>
      <c r="AW199" s="1915"/>
    </row>
    <row r="200" spans="1:49" x14ac:dyDescent="0.3">
      <c r="A200" s="18"/>
      <c r="B200" s="18"/>
      <c r="C200" s="18"/>
      <c r="D200" s="1916"/>
      <c r="E200" s="1915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15"/>
      <c r="AW200" s="1915"/>
    </row>
    <row r="201" spans="1:49" x14ac:dyDescent="0.3">
      <c r="A201" s="18"/>
      <c r="B201" s="18"/>
      <c r="C201" s="18"/>
      <c r="D201" s="1916"/>
      <c r="E201" s="191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16"/>
      <c r="AW201" s="1916"/>
    </row>
    <row r="202" spans="1:49" x14ac:dyDescent="0.3">
      <c r="A202" s="18"/>
      <c r="B202" s="18"/>
      <c r="C202" s="18"/>
      <c r="D202" s="1917"/>
      <c r="E202" s="1918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14"/>
      <c r="AW202" s="1914"/>
    </row>
    <row r="203" spans="1:49" x14ac:dyDescent="0.3">
      <c r="A203" s="18"/>
      <c r="B203" s="18"/>
      <c r="C203" s="18"/>
      <c r="D203" s="1916"/>
      <c r="E203" s="1915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15"/>
      <c r="AW203" s="1915"/>
    </row>
    <row r="204" spans="1:49" x14ac:dyDescent="0.3">
      <c r="A204" s="18"/>
      <c r="B204" s="18"/>
      <c r="C204" s="18"/>
      <c r="D204" s="1916"/>
      <c r="E204" s="1915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15"/>
      <c r="AW204" s="1915"/>
    </row>
    <row r="205" spans="1:49" x14ac:dyDescent="0.3">
      <c r="A205" s="18"/>
      <c r="B205" s="18"/>
      <c r="C205" s="18"/>
      <c r="D205" s="1916"/>
      <c r="E205" s="1915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15"/>
      <c r="AW205" s="1915"/>
    </row>
    <row r="206" spans="1:49" x14ac:dyDescent="0.3">
      <c r="A206" s="18"/>
      <c r="B206" s="18"/>
      <c r="C206" s="18"/>
      <c r="D206" s="1916"/>
      <c r="E206" s="1915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15"/>
      <c r="AW206" s="1915"/>
    </row>
    <row r="207" spans="1:49" x14ac:dyDescent="0.3">
      <c r="A207" s="18"/>
      <c r="B207" s="18"/>
      <c r="C207" s="18"/>
      <c r="D207" s="1916"/>
      <c r="E207" s="1915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15"/>
      <c r="AW207" s="1915"/>
    </row>
    <row r="208" spans="1:49" x14ac:dyDescent="0.3">
      <c r="A208" s="18"/>
      <c r="B208" s="18"/>
      <c r="C208" s="18"/>
      <c r="D208" s="1916"/>
      <c r="E208" s="1915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15"/>
      <c r="AW208" s="1915"/>
    </row>
    <row r="209" spans="1:49" x14ac:dyDescent="0.3">
      <c r="A209" s="18"/>
      <c r="B209" s="18"/>
      <c r="C209" s="18"/>
      <c r="D209" s="1916"/>
      <c r="E209" s="191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16"/>
      <c r="AW209" s="1916"/>
    </row>
    <row r="210" spans="1:49" x14ac:dyDescent="0.3">
      <c r="A210" s="18"/>
      <c r="B210" s="18"/>
      <c r="C210" s="18"/>
      <c r="D210" s="1917"/>
      <c r="E210" s="1918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14"/>
      <c r="AW210" s="1914"/>
    </row>
    <row r="211" spans="1:49" x14ac:dyDescent="0.3">
      <c r="A211" s="18"/>
      <c r="B211" s="18"/>
      <c r="C211" s="18"/>
      <c r="D211" s="1916"/>
      <c r="E211" s="1915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15"/>
      <c r="AW211" s="1915"/>
    </row>
    <row r="212" spans="1:49" x14ac:dyDescent="0.3">
      <c r="A212" s="18"/>
      <c r="B212" s="18"/>
      <c r="C212" s="18"/>
      <c r="D212" s="1916"/>
      <c r="E212" s="1915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15"/>
      <c r="AW212" s="1915"/>
    </row>
    <row r="213" spans="1:49" x14ac:dyDescent="0.3">
      <c r="A213" s="18"/>
      <c r="B213" s="18"/>
      <c r="C213" s="18"/>
      <c r="D213" s="1916"/>
      <c r="E213" s="1915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15"/>
      <c r="AW213" s="1915"/>
    </row>
    <row r="214" spans="1:49" x14ac:dyDescent="0.3">
      <c r="A214" s="18"/>
      <c r="B214" s="18"/>
      <c r="C214" s="18"/>
      <c r="D214" s="1916"/>
      <c r="E214" s="1915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15"/>
      <c r="AW214" s="1915"/>
    </row>
    <row r="215" spans="1:49" x14ac:dyDescent="0.3">
      <c r="A215" s="18"/>
      <c r="B215" s="18"/>
      <c r="C215" s="18"/>
      <c r="D215" s="1916"/>
      <c r="E215" s="1915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15"/>
      <c r="AW215" s="1915"/>
    </row>
    <row r="216" spans="1:49" x14ac:dyDescent="0.3">
      <c r="A216" s="18"/>
      <c r="B216" s="18"/>
      <c r="C216" s="18"/>
      <c r="D216" s="1916"/>
      <c r="E216" s="1915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15"/>
      <c r="AW216" s="1915"/>
    </row>
    <row r="217" spans="1:49" x14ac:dyDescent="0.3">
      <c r="A217" s="18"/>
      <c r="B217" s="18"/>
      <c r="C217" s="18"/>
      <c r="D217" s="1916"/>
      <c r="E217" s="191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16"/>
      <c r="AW217" s="1916"/>
    </row>
    <row r="218" spans="1:49" x14ac:dyDescent="0.3">
      <c r="A218" s="18"/>
      <c r="B218" s="18"/>
      <c r="C218" s="18"/>
      <c r="D218" s="1917"/>
      <c r="E218" s="1918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14"/>
      <c r="AW218" s="1914"/>
    </row>
    <row r="219" spans="1:49" x14ac:dyDescent="0.3">
      <c r="A219" s="18"/>
      <c r="B219" s="18"/>
      <c r="C219" s="18"/>
      <c r="D219" s="1916"/>
      <c r="E219" s="1915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15"/>
      <c r="AW219" s="1915"/>
    </row>
    <row r="220" spans="1:49" x14ac:dyDescent="0.3">
      <c r="A220" s="18"/>
      <c r="B220" s="18"/>
      <c r="C220" s="18"/>
      <c r="D220" s="1916"/>
      <c r="E220" s="1915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15"/>
      <c r="AW220" s="1915"/>
    </row>
    <row r="221" spans="1:49" x14ac:dyDescent="0.3">
      <c r="A221" s="18"/>
      <c r="B221" s="18"/>
      <c r="C221" s="18"/>
      <c r="D221" s="1916"/>
      <c r="E221" s="1915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15"/>
      <c r="AW221" s="1915"/>
    </row>
    <row r="222" spans="1:49" x14ac:dyDescent="0.3">
      <c r="A222" s="18"/>
      <c r="B222" s="18"/>
      <c r="C222" s="18"/>
      <c r="D222" s="1916"/>
      <c r="E222" s="1915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15"/>
      <c r="AW222" s="1915"/>
    </row>
    <row r="223" spans="1:49" x14ac:dyDescent="0.3">
      <c r="A223" s="18"/>
      <c r="B223" s="18"/>
      <c r="C223" s="18"/>
      <c r="D223" s="1916"/>
      <c r="E223" s="1915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15"/>
      <c r="AW223" s="1915"/>
    </row>
    <row r="224" spans="1:49" x14ac:dyDescent="0.3">
      <c r="A224" s="18"/>
      <c r="B224" s="18"/>
      <c r="C224" s="18"/>
      <c r="D224" s="1916"/>
      <c r="E224" s="1915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15"/>
      <c r="AW224" s="1915"/>
    </row>
    <row r="225" spans="1:49" x14ac:dyDescent="0.3">
      <c r="A225" s="18"/>
      <c r="B225" s="18"/>
      <c r="C225" s="18"/>
      <c r="D225" s="1916"/>
      <c r="E225" s="191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16"/>
      <c r="AW225" s="1916"/>
    </row>
    <row r="226" spans="1:49" x14ac:dyDescent="0.3">
      <c r="A226" s="18"/>
      <c r="B226" s="18"/>
      <c r="C226" s="18"/>
      <c r="D226" s="1917"/>
      <c r="E226" s="1918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14"/>
      <c r="AW226" s="1914"/>
    </row>
    <row r="227" spans="1:49" x14ac:dyDescent="0.3">
      <c r="A227" s="18"/>
      <c r="B227" s="18"/>
      <c r="C227" s="18"/>
      <c r="D227" s="1916"/>
      <c r="E227" s="1915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15"/>
      <c r="AW227" s="1915"/>
    </row>
    <row r="228" spans="1:49" x14ac:dyDescent="0.3">
      <c r="A228" s="18"/>
      <c r="B228" s="18"/>
      <c r="C228" s="18"/>
      <c r="D228" s="1916"/>
      <c r="E228" s="1915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15"/>
      <c r="AW228" s="1915"/>
    </row>
    <row r="229" spans="1:49" x14ac:dyDescent="0.3">
      <c r="A229" s="18"/>
      <c r="B229" s="18"/>
      <c r="C229" s="18"/>
      <c r="D229" s="1916"/>
      <c r="E229" s="1915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15"/>
      <c r="AW229" s="1915"/>
    </row>
    <row r="230" spans="1:49" x14ac:dyDescent="0.3">
      <c r="A230" s="18"/>
      <c r="B230" s="18"/>
      <c r="C230" s="18"/>
      <c r="D230" s="1916"/>
      <c r="E230" s="1915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15"/>
      <c r="AW230" s="1915"/>
    </row>
    <row r="231" spans="1:49" x14ac:dyDescent="0.3">
      <c r="A231" s="18"/>
      <c r="B231" s="18"/>
      <c r="C231" s="18"/>
      <c r="D231" s="1916"/>
      <c r="E231" s="1915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15"/>
      <c r="AW231" s="1915"/>
    </row>
    <row r="232" spans="1:49" x14ac:dyDescent="0.3">
      <c r="A232" s="18"/>
      <c r="B232" s="18"/>
      <c r="C232" s="18"/>
      <c r="D232" s="1916"/>
      <c r="E232" s="1915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15"/>
      <c r="AW232" s="1915"/>
    </row>
    <row r="233" spans="1:49" x14ac:dyDescent="0.3">
      <c r="A233" s="18"/>
      <c r="B233" s="18"/>
      <c r="C233" s="18"/>
      <c r="D233" s="1916"/>
      <c r="E233" s="191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16"/>
      <c r="AW233" s="1916"/>
    </row>
    <row r="234" spans="1:49" x14ac:dyDescent="0.3">
      <c r="A234" s="18"/>
      <c r="B234" s="18"/>
      <c r="C234" s="18"/>
      <c r="D234" s="1917"/>
      <c r="E234" s="1918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14"/>
      <c r="AW234" s="1914"/>
    </row>
    <row r="235" spans="1:49" x14ac:dyDescent="0.3">
      <c r="A235" s="18"/>
      <c r="B235" s="18"/>
      <c r="C235" s="18"/>
      <c r="D235" s="1916"/>
      <c r="E235" s="1915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15"/>
      <c r="AW235" s="1915"/>
    </row>
    <row r="236" spans="1:49" x14ac:dyDescent="0.3">
      <c r="A236" s="18"/>
      <c r="B236" s="18"/>
      <c r="C236" s="18"/>
      <c r="D236" s="1916"/>
      <c r="E236" s="1915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15"/>
      <c r="AW236" s="1915"/>
    </row>
    <row r="237" spans="1:49" x14ac:dyDescent="0.3">
      <c r="A237" s="18"/>
      <c r="B237" s="18"/>
      <c r="C237" s="18"/>
      <c r="D237" s="1916"/>
      <c r="E237" s="1915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15"/>
      <c r="AW237" s="1915"/>
    </row>
    <row r="238" spans="1:49" x14ac:dyDescent="0.3">
      <c r="A238" s="18"/>
      <c r="B238" s="18"/>
      <c r="C238" s="18"/>
      <c r="D238" s="1916"/>
      <c r="E238" s="1915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15"/>
      <c r="AW238" s="1915"/>
    </row>
    <row r="239" spans="1:49" x14ac:dyDescent="0.3">
      <c r="A239" s="18"/>
      <c r="B239" s="18"/>
      <c r="C239" s="18"/>
      <c r="D239" s="1916"/>
      <c r="E239" s="1915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15"/>
      <c r="AW239" s="1915"/>
    </row>
    <row r="240" spans="1:49" x14ac:dyDescent="0.3">
      <c r="A240" s="18"/>
      <c r="B240" s="18"/>
      <c r="C240" s="18"/>
      <c r="D240" s="1916"/>
      <c r="E240" s="1915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15"/>
      <c r="AW240" s="1915"/>
    </row>
    <row r="241" spans="1:49" x14ac:dyDescent="0.3">
      <c r="A241" s="18"/>
      <c r="B241" s="18"/>
      <c r="C241" s="18"/>
      <c r="D241" s="1916"/>
      <c r="E241" s="191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16"/>
      <c r="AW241" s="1916"/>
    </row>
    <row r="242" spans="1:49" x14ac:dyDescent="0.3">
      <c r="A242" s="18"/>
      <c r="B242" s="18"/>
      <c r="C242" s="18"/>
      <c r="D242" s="1917"/>
      <c r="E242" s="1918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14"/>
      <c r="AW242" s="1914"/>
    </row>
    <row r="243" spans="1:49" x14ac:dyDescent="0.3">
      <c r="A243" s="18"/>
      <c r="B243" s="18"/>
      <c r="C243" s="18"/>
      <c r="D243" s="1916"/>
      <c r="E243" s="1915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15"/>
      <c r="AW243" s="1915"/>
    </row>
    <row r="244" spans="1:49" x14ac:dyDescent="0.3">
      <c r="A244" s="18"/>
      <c r="B244" s="18"/>
      <c r="C244" s="18"/>
      <c r="D244" s="1916"/>
      <c r="E244" s="1915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15"/>
      <c r="AW244" s="1915"/>
    </row>
    <row r="245" spans="1:49" x14ac:dyDescent="0.3">
      <c r="A245" s="18"/>
      <c r="B245" s="18"/>
      <c r="C245" s="18"/>
      <c r="D245" s="1916"/>
      <c r="E245" s="1915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15"/>
      <c r="AW245" s="1915"/>
    </row>
    <row r="246" spans="1:49" x14ac:dyDescent="0.3">
      <c r="A246" s="18"/>
      <c r="B246" s="18"/>
      <c r="C246" s="18"/>
      <c r="D246" s="1916"/>
      <c r="E246" s="1915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15"/>
      <c r="AW246" s="1915"/>
    </row>
    <row r="247" spans="1:49" x14ac:dyDescent="0.3">
      <c r="A247" s="18"/>
      <c r="B247" s="18"/>
      <c r="C247" s="18"/>
      <c r="D247" s="1916"/>
      <c r="E247" s="1915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15"/>
      <c r="AW247" s="1915"/>
    </row>
    <row r="248" spans="1:49" x14ac:dyDescent="0.3">
      <c r="A248" s="18"/>
      <c r="B248" s="18"/>
      <c r="C248" s="18"/>
      <c r="D248" s="1916"/>
      <c r="E248" s="1915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15"/>
      <c r="AW248" s="1915"/>
    </row>
    <row r="249" spans="1:49" x14ac:dyDescent="0.3">
      <c r="A249" s="18"/>
      <c r="B249" s="18"/>
      <c r="C249" s="18"/>
      <c r="D249" s="1916"/>
      <c r="E249" s="191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16"/>
      <c r="AW249" s="1916"/>
    </row>
    <row r="250" spans="1:49" x14ac:dyDescent="0.3">
      <c r="A250" s="18"/>
      <c r="B250" s="18"/>
      <c r="C250" s="18"/>
      <c r="D250" s="1917"/>
      <c r="E250" s="1918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14"/>
      <c r="AW250" s="1914"/>
    </row>
    <row r="251" spans="1:49" x14ac:dyDescent="0.3">
      <c r="A251" s="18"/>
      <c r="B251" s="18"/>
      <c r="C251" s="18"/>
      <c r="D251" s="1916"/>
      <c r="E251" s="1915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15"/>
      <c r="AW251" s="1915"/>
    </row>
    <row r="252" spans="1:49" x14ac:dyDescent="0.3">
      <c r="A252" s="18"/>
      <c r="B252" s="18"/>
      <c r="C252" s="18"/>
      <c r="D252" s="1916"/>
      <c r="E252" s="1915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15"/>
      <c r="AW252" s="1915"/>
    </row>
    <row r="253" spans="1:49" x14ac:dyDescent="0.3">
      <c r="A253" s="18"/>
      <c r="B253" s="18"/>
      <c r="C253" s="18"/>
      <c r="D253" s="1916"/>
      <c r="E253" s="1915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15"/>
      <c r="AW253" s="1915"/>
    </row>
    <row r="254" spans="1:49" x14ac:dyDescent="0.3">
      <c r="A254" s="18"/>
      <c r="B254" s="18"/>
      <c r="C254" s="18"/>
      <c r="D254" s="1916"/>
      <c r="E254" s="1915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15"/>
      <c r="AW254" s="1915"/>
    </row>
    <row r="255" spans="1:49" x14ac:dyDescent="0.3">
      <c r="A255" s="18"/>
      <c r="B255" s="18"/>
      <c r="C255" s="18"/>
      <c r="D255" s="1916"/>
      <c r="E255" s="1915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15"/>
      <c r="AW255" s="1915"/>
    </row>
    <row r="256" spans="1:49" x14ac:dyDescent="0.3">
      <c r="A256" s="18"/>
      <c r="B256" s="18"/>
      <c r="C256" s="18"/>
      <c r="D256" s="1916"/>
      <c r="E256" s="1915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15"/>
      <c r="AW256" s="1915"/>
    </row>
    <row r="257" spans="1:49" x14ac:dyDescent="0.3">
      <c r="A257" s="18"/>
      <c r="B257" s="18"/>
      <c r="C257" s="18"/>
      <c r="D257" s="1916"/>
      <c r="E257" s="191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16"/>
      <c r="AW257" s="1916"/>
    </row>
    <row r="258" spans="1:49" x14ac:dyDescent="0.3">
      <c r="A258" s="18"/>
      <c r="B258" s="18"/>
      <c r="C258" s="18"/>
      <c r="D258" s="1917"/>
      <c r="E258" s="1918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14"/>
      <c r="AW258" s="1914"/>
    </row>
    <row r="259" spans="1:49" x14ac:dyDescent="0.3">
      <c r="A259" s="18"/>
      <c r="B259" s="18"/>
      <c r="C259" s="18"/>
      <c r="D259" s="1916"/>
      <c r="E259" s="1915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15"/>
      <c r="AW259" s="1915"/>
    </row>
    <row r="260" spans="1:49" x14ac:dyDescent="0.3">
      <c r="A260" s="18"/>
      <c r="B260" s="18"/>
      <c r="C260" s="18"/>
      <c r="D260" s="1916"/>
      <c r="E260" s="1915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15"/>
      <c r="AW260" s="1915"/>
    </row>
    <row r="261" spans="1:49" x14ac:dyDescent="0.3">
      <c r="A261" s="18"/>
      <c r="B261" s="18"/>
      <c r="C261" s="18"/>
      <c r="D261" s="1916"/>
      <c r="E261" s="1915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15"/>
      <c r="AW261" s="1915"/>
    </row>
    <row r="262" spans="1:49" x14ac:dyDescent="0.3">
      <c r="A262" s="18"/>
      <c r="B262" s="18"/>
      <c r="C262" s="18"/>
      <c r="D262" s="1916"/>
      <c r="E262" s="1915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15"/>
      <c r="AW262" s="1915"/>
    </row>
    <row r="263" spans="1:49" x14ac:dyDescent="0.3">
      <c r="A263" s="18"/>
      <c r="B263" s="18"/>
      <c r="C263" s="18"/>
      <c r="D263" s="1916"/>
      <c r="E263" s="1915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15"/>
      <c r="AW263" s="1915"/>
    </row>
    <row r="264" spans="1:49" x14ac:dyDescent="0.3">
      <c r="A264" s="18"/>
      <c r="B264" s="18"/>
      <c r="C264" s="18"/>
      <c r="D264" s="1916"/>
      <c r="E264" s="1915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15"/>
      <c r="AW264" s="1915"/>
    </row>
    <row r="265" spans="1:49" x14ac:dyDescent="0.3">
      <c r="A265" s="18"/>
      <c r="B265" s="18"/>
      <c r="C265" s="18"/>
      <c r="D265" s="1916"/>
      <c r="E265" s="191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16"/>
      <c r="AW265" s="1916"/>
    </row>
    <row r="266" spans="1:49" x14ac:dyDescent="0.3">
      <c r="A266" s="18"/>
      <c r="B266" s="18"/>
      <c r="C266" s="18"/>
      <c r="D266" s="1917"/>
      <c r="E266" s="1918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14"/>
      <c r="AW266" s="1914"/>
    </row>
    <row r="267" spans="1:49" x14ac:dyDescent="0.3">
      <c r="A267" s="18"/>
      <c r="B267" s="18"/>
      <c r="C267" s="18"/>
      <c r="D267" s="1916"/>
      <c r="E267" s="1915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15"/>
      <c r="AW267" s="1915"/>
    </row>
    <row r="268" spans="1:49" x14ac:dyDescent="0.3">
      <c r="A268" s="18"/>
      <c r="B268" s="18"/>
      <c r="C268" s="18"/>
      <c r="D268" s="1916"/>
      <c r="E268" s="1915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15"/>
      <c r="AW268" s="1915"/>
    </row>
    <row r="269" spans="1:49" x14ac:dyDescent="0.3">
      <c r="A269" s="18"/>
      <c r="B269" s="18"/>
      <c r="C269" s="18"/>
      <c r="D269" s="1916"/>
      <c r="E269" s="1915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15"/>
      <c r="AW269" s="1915"/>
    </row>
    <row r="270" spans="1:49" x14ac:dyDescent="0.3">
      <c r="A270" s="18"/>
      <c r="B270" s="18"/>
      <c r="C270" s="18"/>
      <c r="D270" s="1916"/>
      <c r="E270" s="1915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15"/>
      <c r="AW270" s="1915"/>
    </row>
    <row r="271" spans="1:49" x14ac:dyDescent="0.3">
      <c r="A271" s="18"/>
      <c r="B271" s="18"/>
      <c r="C271" s="18"/>
      <c r="D271" s="1916"/>
      <c r="E271" s="1915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15"/>
      <c r="AW271" s="1915"/>
    </row>
    <row r="272" spans="1:49" x14ac:dyDescent="0.3">
      <c r="A272" s="18"/>
      <c r="B272" s="18"/>
      <c r="C272" s="18"/>
      <c r="D272" s="1916"/>
      <c r="E272" s="1915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15"/>
      <c r="AW272" s="1915"/>
    </row>
    <row r="273" spans="1:49" x14ac:dyDescent="0.3">
      <c r="A273" s="18"/>
      <c r="B273" s="18"/>
      <c r="C273" s="18"/>
      <c r="D273" s="1916"/>
      <c r="E273" s="191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16"/>
      <c r="AW273" s="1916"/>
    </row>
    <row r="274" spans="1:49" x14ac:dyDescent="0.3">
      <c r="A274" s="18"/>
      <c r="B274" s="18"/>
      <c r="C274" s="18"/>
      <c r="D274" s="1917"/>
      <c r="E274" s="1918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14"/>
      <c r="AW274" s="1914"/>
    </row>
    <row r="275" spans="1:49" x14ac:dyDescent="0.3">
      <c r="A275" s="18"/>
      <c r="B275" s="18"/>
      <c r="C275" s="18"/>
      <c r="D275" s="1916"/>
      <c r="E275" s="1915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15"/>
      <c r="AW275" s="1915"/>
    </row>
    <row r="276" spans="1:49" x14ac:dyDescent="0.3">
      <c r="A276" s="18"/>
      <c r="B276" s="18"/>
      <c r="C276" s="18"/>
      <c r="D276" s="1916"/>
      <c r="E276" s="1915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15"/>
      <c r="AW276" s="1915"/>
    </row>
    <row r="277" spans="1:49" x14ac:dyDescent="0.3">
      <c r="A277" s="18"/>
      <c r="B277" s="18"/>
      <c r="C277" s="18"/>
      <c r="D277" s="1916"/>
      <c r="E277" s="1915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15"/>
      <c r="AW277" s="1915"/>
    </row>
    <row r="278" spans="1:49" x14ac:dyDescent="0.3">
      <c r="A278" s="18"/>
      <c r="B278" s="18"/>
      <c r="C278" s="18"/>
      <c r="D278" s="1916"/>
      <c r="E278" s="1915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15"/>
      <c r="AW278" s="1915"/>
    </row>
    <row r="279" spans="1:49" x14ac:dyDescent="0.3">
      <c r="A279" s="18"/>
      <c r="B279" s="18"/>
      <c r="C279" s="18"/>
      <c r="D279" s="1916"/>
      <c r="E279" s="1915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15"/>
      <c r="AW279" s="1915"/>
    </row>
    <row r="280" spans="1:49" x14ac:dyDescent="0.3">
      <c r="A280" s="18"/>
      <c r="B280" s="18"/>
      <c r="C280" s="18"/>
      <c r="D280" s="1916"/>
      <c r="E280" s="1915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15"/>
      <c r="AW280" s="1915"/>
    </row>
    <row r="281" spans="1:49" x14ac:dyDescent="0.3">
      <c r="A281" s="18"/>
      <c r="B281" s="18"/>
      <c r="C281" s="18"/>
      <c r="D281" s="1916"/>
      <c r="E281" s="191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16"/>
      <c r="AW281" s="1916"/>
    </row>
    <row r="282" spans="1:49" x14ac:dyDescent="0.3">
      <c r="A282" s="18"/>
      <c r="B282" s="18"/>
      <c r="C282" s="18"/>
      <c r="D282" s="1917"/>
      <c r="E282" s="1918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14"/>
      <c r="AW282" s="1914"/>
    </row>
    <row r="283" spans="1:49" x14ac:dyDescent="0.3">
      <c r="A283" s="18"/>
      <c r="B283" s="18"/>
      <c r="C283" s="18"/>
      <c r="D283" s="1916"/>
      <c r="E283" s="1915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15"/>
      <c r="AW283" s="1915"/>
    </row>
    <row r="284" spans="1:49" x14ac:dyDescent="0.3">
      <c r="A284" s="18"/>
      <c r="B284" s="18"/>
      <c r="C284" s="18"/>
      <c r="D284" s="1916"/>
      <c r="E284" s="1915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15"/>
      <c r="AW284" s="1915"/>
    </row>
    <row r="285" spans="1:49" x14ac:dyDescent="0.3">
      <c r="A285" s="18"/>
      <c r="B285" s="18"/>
      <c r="C285" s="18"/>
      <c r="D285" s="1916"/>
      <c r="E285" s="1915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15"/>
      <c r="AW285" s="1915"/>
    </row>
    <row r="286" spans="1:49" x14ac:dyDescent="0.3">
      <c r="A286" s="18"/>
      <c r="B286" s="18"/>
      <c r="C286" s="18"/>
      <c r="D286" s="1916"/>
      <c r="E286" s="1915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15"/>
      <c r="AW286" s="1915"/>
    </row>
    <row r="287" spans="1:49" x14ac:dyDescent="0.3">
      <c r="A287" s="18"/>
      <c r="B287" s="18"/>
      <c r="C287" s="18"/>
      <c r="D287" s="1916"/>
      <c r="E287" s="1915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15"/>
      <c r="AW287" s="1915"/>
    </row>
    <row r="288" spans="1:49" x14ac:dyDescent="0.3">
      <c r="A288" s="18"/>
      <c r="B288" s="18"/>
      <c r="C288" s="18"/>
      <c r="D288" s="1916"/>
      <c r="E288" s="1915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15"/>
      <c r="AW288" s="1915"/>
    </row>
    <row r="289" spans="1:49" x14ac:dyDescent="0.3">
      <c r="A289" s="18"/>
      <c r="B289" s="18"/>
      <c r="C289" s="18"/>
      <c r="D289" s="1916"/>
      <c r="E289" s="191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16"/>
      <c r="AW289" s="1916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20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43" t="s">
        <v>71</v>
      </c>
      <c r="E1" s="1943"/>
      <c r="F1" s="194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4.5502141941747993</v>
      </c>
    </row>
  </sheetData>
  <mergeCells count="1">
    <mergeCell ref="D1:F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5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732" t="s">
        <v>585</v>
      </c>
      <c r="I2" s="1732"/>
      <c r="J2" s="1732"/>
      <c r="K2" s="1732"/>
      <c r="O2" s="1">
        <f>720+180</f>
        <v>900</v>
      </c>
    </row>
    <row r="4" spans="1:33" ht="29.4" thickBot="1" x14ac:dyDescent="0.35">
      <c r="A4" s="585" t="s">
        <v>542</v>
      </c>
      <c r="B4" s="1556" t="s">
        <v>0</v>
      </c>
      <c r="C4" s="1558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45">
        <v>1</v>
      </c>
      <c r="B5" s="1787">
        <v>46265</v>
      </c>
      <c r="C5" s="1788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67">
        <f>SUM(M5:M6)</f>
        <v>74.069659139999999</v>
      </c>
      <c r="O5" s="461">
        <f t="shared" ref="O5:O11" si="1">M5/((720-R5)/60)</f>
        <v>2.8865657961661344</v>
      </c>
      <c r="P5" s="1797">
        <f>'Milling Down Time Hours'!Q5</f>
        <v>22.433333333333334</v>
      </c>
      <c r="Q5" s="483"/>
      <c r="R5" s="466">
        <f>'Milling Down Time Hours'!P5</f>
        <v>94</v>
      </c>
      <c r="S5" s="1967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45"/>
      <c r="B6" s="1789"/>
      <c r="C6" s="1790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68"/>
      <c r="O6" s="461">
        <f t="shared" si="1"/>
        <v>3.6627629999999995</v>
      </c>
      <c r="P6" s="1971"/>
      <c r="Q6" s="524"/>
      <c r="R6" s="466">
        <v>0</v>
      </c>
      <c r="S6" s="1964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45"/>
      <c r="B7" s="1787">
        <v>46266</v>
      </c>
      <c r="C7" s="1788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67">
        <f>SUM(M7:M8)</f>
        <v>218.24394086000001</v>
      </c>
      <c r="O7" s="461">
        <f t="shared" si="1"/>
        <v>8.6932442900719415</v>
      </c>
      <c r="P7" s="1969">
        <f>'Milling Down Time Hours'!Q6</f>
        <v>22.9</v>
      </c>
      <c r="Q7" s="504"/>
      <c r="R7" s="466">
        <v>25</v>
      </c>
      <c r="S7" s="1964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45"/>
      <c r="B8" s="1789"/>
      <c r="C8" s="1790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68"/>
      <c r="O8" s="461">
        <f t="shared" si="1"/>
        <v>10.387086406480119</v>
      </c>
      <c r="P8" s="1970"/>
      <c r="Q8" s="504"/>
      <c r="R8" s="466">
        <v>41</v>
      </c>
      <c r="S8" s="1968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46">
        <v>2</v>
      </c>
      <c r="B9" s="1783">
        <v>46267</v>
      </c>
      <c r="C9" s="1784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65">
        <f>SUM(M9:M10)</f>
        <v>209.804</v>
      </c>
      <c r="O9" s="477">
        <f t="shared" si="1"/>
        <v>10.565099999999999</v>
      </c>
      <c r="P9" s="1980">
        <f>'Milling Down Time Hours'!Q7</f>
        <v>22</v>
      </c>
      <c r="Q9" s="492"/>
      <c r="R9" s="471">
        <f>'Milling Down Time Hours'!P7</f>
        <v>120.00000000000001</v>
      </c>
      <c r="S9" s="1965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46"/>
      <c r="B10" s="1785"/>
      <c r="C10" s="1786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66"/>
      <c r="O10" s="477">
        <f t="shared" si="1"/>
        <v>8.6794166666666666</v>
      </c>
      <c r="P10" s="1981"/>
      <c r="Q10" s="492"/>
      <c r="R10" s="471">
        <v>0</v>
      </c>
      <c r="S10" s="1978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46"/>
      <c r="B11" s="1783">
        <v>46268</v>
      </c>
      <c r="C11" s="1784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65">
        <f>SUM(M11:M12)</f>
        <v>90.338150000000013</v>
      </c>
      <c r="O11" s="477">
        <f t="shared" si="1"/>
        <v>8.2125590909090924</v>
      </c>
      <c r="P11" s="1986">
        <f>'Milling Down Time Hours'!Q8</f>
        <v>23</v>
      </c>
      <c r="Q11" s="529"/>
      <c r="R11" s="492">
        <v>60</v>
      </c>
      <c r="S11" s="1978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46"/>
      <c r="B12" s="1785"/>
      <c r="C12" s="1786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66"/>
      <c r="O12" s="477"/>
      <c r="P12" s="1987"/>
      <c r="Q12" s="531"/>
      <c r="R12" s="490">
        <v>720</v>
      </c>
      <c r="S12" s="179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46"/>
      <c r="B13" s="1783">
        <v>46269</v>
      </c>
      <c r="C13" s="1784"/>
      <c r="D13" s="1972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80">
        <f>'Milling Down Time Hours'!Q9</f>
        <v>0</v>
      </c>
      <c r="Q13" s="514"/>
      <c r="R13" s="1980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46"/>
      <c r="B14" s="1976"/>
      <c r="C14" s="1977"/>
      <c r="D14" s="197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88"/>
      <c r="Q14" s="492"/>
      <c r="R14" s="198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84">
        <v>46270</v>
      </c>
      <c r="C15" s="1985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47">
        <v>3</v>
      </c>
      <c r="B16" s="1652">
        <v>46270</v>
      </c>
      <c r="C16" s="1652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9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47"/>
      <c r="B17" s="1652">
        <v>46271</v>
      </c>
      <c r="C17" s="1652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7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98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47"/>
      <c r="B18" s="1652"/>
      <c r="C18" s="1652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7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98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47"/>
      <c r="B19" s="1789">
        <v>46272</v>
      </c>
      <c r="C19" s="1790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75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99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46">
        <v>4</v>
      </c>
      <c r="B20" s="1982">
        <v>46272</v>
      </c>
      <c r="C20" s="1983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9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6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46"/>
      <c r="B21" s="1783">
        <v>46273</v>
      </c>
      <c r="C21" s="1784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6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6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46"/>
      <c r="B22" s="1785"/>
      <c r="C22" s="1786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7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6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46"/>
      <c r="B23" s="1783">
        <v>46274</v>
      </c>
      <c r="C23" s="1784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6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60">
        <v>46274</v>
      </c>
      <c r="C24" s="1761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45">
        <v>5</v>
      </c>
      <c r="B25" s="1787">
        <v>46275</v>
      </c>
      <c r="C25" s="1788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740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740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1945"/>
      <c r="B26" s="1789"/>
      <c r="C26" s="1790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77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740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45"/>
      <c r="B27" s="1787">
        <v>46276</v>
      </c>
      <c r="C27" s="1788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9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740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36">
        <v>46276</v>
      </c>
      <c r="C28" s="1636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64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67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46">
        <v>6</v>
      </c>
      <c r="B29" s="1976">
        <v>46276</v>
      </c>
      <c r="C29" s="1977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78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46"/>
      <c r="B30" s="1783">
        <v>46277</v>
      </c>
      <c r="C30" s="1784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6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78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46"/>
      <c r="B31" s="1785"/>
      <c r="C31" s="1786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6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95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56">
        <v>46278</v>
      </c>
      <c r="C32" s="1757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818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60"/>
      <c r="C33" s="1761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819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87">
        <v>46279</v>
      </c>
      <c r="C34" s="178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67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89"/>
      <c r="C35" s="179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68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87">
        <v>46280</v>
      </c>
      <c r="C36" s="178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89"/>
      <c r="C37" s="179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87">
        <v>46281</v>
      </c>
      <c r="C38" s="178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89"/>
      <c r="C39" s="179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55"/>
      <c r="U39" s="1955"/>
      <c r="V39" s="1960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56">
        <v>46282</v>
      </c>
      <c r="C40" s="175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56"/>
      <c r="U40" s="1956"/>
      <c r="V40" s="1961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60"/>
      <c r="C41" s="1761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56">
        <v>46283</v>
      </c>
      <c r="C42" s="175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60"/>
      <c r="C43" s="1761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56">
        <v>46284</v>
      </c>
      <c r="C44" s="175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60"/>
      <c r="C45" s="1761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56">
        <v>46285</v>
      </c>
      <c r="C46" s="175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60"/>
      <c r="C47" s="1761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48"/>
      <c r="U47" s="1948"/>
      <c r="V47" s="1957"/>
      <c r="W47" s="159"/>
      <c r="X47" s="154"/>
      <c r="Y47" s="154"/>
    </row>
    <row r="48" spans="1:32" ht="15" thickBot="1" x14ac:dyDescent="0.35">
      <c r="B48" s="1756">
        <v>46286</v>
      </c>
      <c r="C48" s="175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50"/>
      <c r="U48" s="1950"/>
      <c r="V48" s="1958"/>
      <c r="W48" s="159"/>
      <c r="X48" s="154"/>
      <c r="Y48" s="154"/>
    </row>
    <row r="49" spans="2:28" ht="15" thickBot="1" x14ac:dyDescent="0.35">
      <c r="B49" s="1760"/>
      <c r="C49" s="1761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48"/>
      <c r="U49" s="1948"/>
      <c r="V49" s="1957"/>
      <c r="W49" s="159"/>
      <c r="X49" s="154"/>
      <c r="Y49" s="154"/>
    </row>
    <row r="50" spans="2:28" ht="15" thickBot="1" x14ac:dyDescent="0.35">
      <c r="B50" s="1756">
        <v>46287</v>
      </c>
      <c r="C50" s="175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50"/>
      <c r="U50" s="1950"/>
      <c r="V50" s="1958"/>
      <c r="W50" s="159"/>
      <c r="X50" s="154"/>
      <c r="Y50" s="154"/>
    </row>
    <row r="51" spans="2:28" ht="15" thickBot="1" x14ac:dyDescent="0.35">
      <c r="B51" s="1760"/>
      <c r="C51" s="1761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48"/>
      <c r="U51" s="1948"/>
      <c r="V51" s="1957"/>
      <c r="W51" s="159"/>
      <c r="X51" s="154"/>
      <c r="Y51" s="154"/>
    </row>
    <row r="52" spans="2:28" ht="15" thickBot="1" x14ac:dyDescent="0.35">
      <c r="B52" s="1756">
        <v>46288</v>
      </c>
      <c r="C52" s="175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50"/>
      <c r="U52" s="1950"/>
      <c r="V52" s="1958"/>
      <c r="W52" s="159"/>
      <c r="X52" s="154"/>
      <c r="Y52" s="154"/>
    </row>
    <row r="53" spans="2:28" ht="15" thickBot="1" x14ac:dyDescent="0.35">
      <c r="B53" s="1760"/>
      <c r="C53" s="1761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48"/>
      <c r="U53" s="1948"/>
      <c r="V53" s="1957"/>
      <c r="W53" s="159"/>
      <c r="X53" s="154"/>
      <c r="Y53" s="154"/>
    </row>
    <row r="54" spans="2:28" ht="15" thickBot="1" x14ac:dyDescent="0.35">
      <c r="B54" s="1756">
        <v>46289</v>
      </c>
      <c r="C54" s="175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50"/>
      <c r="U54" s="1950"/>
      <c r="V54" s="1958"/>
      <c r="W54" s="159"/>
      <c r="X54" s="154"/>
      <c r="Y54" s="154"/>
      <c r="AB54" s="1">
        <v>9570</v>
      </c>
    </row>
    <row r="55" spans="2:28" ht="15" thickBot="1" x14ac:dyDescent="0.35">
      <c r="B55" s="1760"/>
      <c r="C55" s="1761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48"/>
      <c r="U55" s="1948"/>
      <c r="V55" s="1957"/>
      <c r="W55" s="159"/>
      <c r="X55" s="154"/>
      <c r="Y55" s="154"/>
      <c r="AB55" s="1">
        <v>8795</v>
      </c>
    </row>
    <row r="56" spans="2:28" ht="15" thickBot="1" x14ac:dyDescent="0.35">
      <c r="B56" s="1756">
        <v>46290</v>
      </c>
      <c r="C56" s="175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50"/>
      <c r="U56" s="1950"/>
      <c r="V56" s="195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60"/>
      <c r="C57" s="1761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48"/>
      <c r="U57" s="1948"/>
      <c r="V57" s="1957"/>
      <c r="W57" s="159"/>
      <c r="X57" s="154"/>
      <c r="Y57" s="154"/>
    </row>
    <row r="58" spans="2:28" ht="15" thickBot="1" x14ac:dyDescent="0.35">
      <c r="B58" s="1756">
        <v>46291</v>
      </c>
      <c r="C58" s="175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50"/>
      <c r="U58" s="1950"/>
      <c r="V58" s="1958"/>
      <c r="W58" s="159"/>
      <c r="X58" s="154"/>
      <c r="Y58" s="154"/>
    </row>
    <row r="59" spans="2:28" ht="15" thickBot="1" x14ac:dyDescent="0.35">
      <c r="B59" s="1760"/>
      <c r="C59" s="1761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48"/>
      <c r="U59" s="1948"/>
      <c r="V59" s="1957"/>
      <c r="W59" s="159"/>
      <c r="X59" s="154"/>
      <c r="Y59" s="154"/>
    </row>
    <row r="60" spans="2:28" ht="15" thickBot="1" x14ac:dyDescent="0.35">
      <c r="B60" s="1756">
        <v>46292</v>
      </c>
      <c r="C60" s="175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50"/>
      <c r="U60" s="1950"/>
      <c r="V60" s="1958"/>
      <c r="W60" s="159"/>
      <c r="X60" s="154"/>
      <c r="Y60" s="154"/>
    </row>
    <row r="61" spans="2:28" ht="15" thickBot="1" x14ac:dyDescent="0.35">
      <c r="B61" s="1760"/>
      <c r="C61" s="1761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48"/>
      <c r="U61" s="1948"/>
      <c r="V61" s="1957"/>
      <c r="W61" s="159"/>
      <c r="X61" s="154"/>
      <c r="Y61" s="154"/>
    </row>
    <row r="62" spans="2:28" ht="15" thickBot="1" x14ac:dyDescent="0.35">
      <c r="B62" s="1756">
        <v>46293</v>
      </c>
      <c r="C62" s="175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50"/>
      <c r="U62" s="1950"/>
      <c r="V62" s="1958"/>
      <c r="W62" s="159"/>
      <c r="X62" s="154"/>
      <c r="Y62" s="154"/>
    </row>
    <row r="63" spans="2:28" ht="15" thickBot="1" x14ac:dyDescent="0.35">
      <c r="B63" s="1760"/>
      <c r="C63" s="1761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51"/>
      <c r="U63" s="1951"/>
      <c r="V63" s="1953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56">
        <v>46294</v>
      </c>
      <c r="C64" s="175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52"/>
      <c r="U64" s="1952"/>
      <c r="V64" s="1954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60"/>
      <c r="C65" s="1761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51"/>
      <c r="U65" s="1951"/>
      <c r="V65" s="196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56">
        <v>46295</v>
      </c>
      <c r="C66" s="175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52"/>
      <c r="U66" s="1952"/>
      <c r="V66" s="196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60"/>
      <c r="C67" s="1761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51"/>
      <c r="U67" s="1951"/>
      <c r="V67" s="196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56">
        <v>46296</v>
      </c>
      <c r="C68" s="175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52"/>
      <c r="U68" s="1952"/>
      <c r="V68" s="196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60"/>
      <c r="C69" s="1761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51"/>
      <c r="U69" s="1951"/>
      <c r="V69" s="1953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56">
        <v>46297</v>
      </c>
      <c r="C70" s="175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52"/>
      <c r="U70" s="1952"/>
      <c r="V70" s="1954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60"/>
      <c r="C71" s="1761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51"/>
      <c r="U71" s="1951"/>
      <c r="V71" s="1953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56">
        <v>46298</v>
      </c>
      <c r="C72" s="175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52"/>
      <c r="U72" s="1952"/>
      <c r="V72" s="1954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60"/>
      <c r="C73" s="1761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51"/>
      <c r="U73" s="1951"/>
      <c r="V73" s="1953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56">
        <v>46299</v>
      </c>
      <c r="C74" s="175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52"/>
      <c r="U74" s="1952"/>
      <c r="V74" s="1954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60"/>
      <c r="C75" s="1761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48"/>
      <c r="U75" s="1948"/>
      <c r="V75" s="195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56">
        <v>46300</v>
      </c>
      <c r="C76" s="175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50"/>
      <c r="U76" s="1950"/>
      <c r="V76" s="195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60"/>
      <c r="C77" s="1761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51"/>
      <c r="U77" s="1951"/>
      <c r="V77" s="1953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56">
        <v>46301</v>
      </c>
      <c r="C78" s="175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52"/>
      <c r="U78" s="1952"/>
      <c r="V78" s="1954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58"/>
      <c r="C79" s="175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44">
        <f>'Milling Down Time Hours'!Q43</f>
        <v>23.5</v>
      </c>
      <c r="Q79" s="39"/>
      <c r="R79" s="1944">
        <f>'Milling Down Time Hours'!L85</f>
        <v>0.8965277777777777</v>
      </c>
      <c r="S79" s="13"/>
      <c r="T79" s="1951">
        <v>0.35699999999999998</v>
      </c>
      <c r="U79" s="1951">
        <v>1.056</v>
      </c>
      <c r="V79" s="1953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58"/>
      <c r="C80" s="175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44"/>
      <c r="Q80" s="39"/>
      <c r="R80" s="1944"/>
      <c r="S80" s="13"/>
      <c r="T80" s="1952"/>
      <c r="U80" s="1952"/>
      <c r="V80" s="1954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58"/>
      <c r="C81" s="175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44">
        <f>'Milling Down Time Hours'!M87</f>
        <v>0</v>
      </c>
      <c r="Q81" s="39"/>
      <c r="R81" s="1944">
        <f>'Milling Down Time Hours'!L87</f>
        <v>0.7090277777777777</v>
      </c>
      <c r="S81" s="13"/>
      <c r="T81" s="1948" t="e">
        <f>SUM(#REF!)</f>
        <v>#REF!</v>
      </c>
      <c r="U81" s="1948" t="e">
        <f t="shared" ref="U81" si="26">SUM(T81:T83)</f>
        <v>#REF!</v>
      </c>
      <c r="V81" s="195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58"/>
      <c r="C82" s="175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44"/>
      <c r="Q82" s="39"/>
      <c r="R82" s="1944"/>
      <c r="S82" s="13"/>
      <c r="T82" s="1950"/>
      <c r="U82" s="1950"/>
      <c r="V82" s="195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58"/>
      <c r="C83" s="175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44">
        <f>'Milling Down Time Hours'!M89</f>
        <v>0</v>
      </c>
      <c r="Q83" s="39"/>
      <c r="R83" s="1944">
        <f>'Milling Down Time Hours'!L89</f>
        <v>1</v>
      </c>
      <c r="S83" s="13"/>
      <c r="T83" s="1948" t="e">
        <f>SUM(#REF!)</f>
        <v>#REF!</v>
      </c>
      <c r="U83" s="1948" t="e">
        <f t="shared" ref="U83" si="28">SUM(T83:T85)</f>
        <v>#REF!</v>
      </c>
      <c r="V83" s="195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58"/>
      <c r="C84" s="175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44"/>
      <c r="Q84" s="39"/>
      <c r="R84" s="1944"/>
      <c r="S84" s="13"/>
      <c r="T84" s="1950"/>
      <c r="U84" s="1950"/>
      <c r="V84" s="195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58"/>
      <c r="C85" s="175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44">
        <f>'Milling Down Time Hours'!M91</f>
        <v>0</v>
      </c>
      <c r="Q85" s="39"/>
      <c r="R85" s="1944">
        <f>'Milling Down Time Hours'!L91</f>
        <v>0.73611111111111116</v>
      </c>
      <c r="S85" s="13"/>
      <c r="T85" s="1948" t="e">
        <f>SUM(#REF!)</f>
        <v>#REF!</v>
      </c>
      <c r="U85" s="1948" t="e">
        <f t="shared" ref="U85" si="30">SUM(T85:T87)</f>
        <v>#REF!</v>
      </c>
      <c r="V85" s="195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58"/>
      <c r="C86" s="175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44"/>
      <c r="Q86" s="39"/>
      <c r="R86" s="1944"/>
      <c r="S86" s="13"/>
      <c r="T86" s="1950"/>
      <c r="U86" s="1950"/>
      <c r="V86" s="195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58"/>
      <c r="C87" s="175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44">
        <f>'Milling Down Time Hours'!M93</f>
        <v>0</v>
      </c>
      <c r="Q87" s="39"/>
      <c r="R87" s="1944">
        <f>'Milling Down Time Hours'!L93</f>
        <v>1</v>
      </c>
      <c r="S87" s="13"/>
      <c r="T87" s="1948" t="e">
        <f>SUM(#REF!)</f>
        <v>#REF!</v>
      </c>
      <c r="U87" s="1948" t="e">
        <f t="shared" ref="U87" si="32">SUM(T87:T89)</f>
        <v>#REF!</v>
      </c>
      <c r="V87" s="195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58"/>
      <c r="C88" s="175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44"/>
      <c r="Q88" s="39"/>
      <c r="R88" s="1944"/>
      <c r="S88" s="13"/>
      <c r="T88" s="1950"/>
      <c r="U88" s="1950"/>
      <c r="V88" s="195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58"/>
      <c r="C89" s="175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44">
        <f>'Milling Down Time Hours'!M95</f>
        <v>0</v>
      </c>
      <c r="Q89" s="39"/>
      <c r="R89" s="1944">
        <f>'Milling Down Time Hours'!L95</f>
        <v>1</v>
      </c>
      <c r="S89" s="13"/>
      <c r="T89" s="1948" t="e">
        <f>SUM(#REF!)</f>
        <v>#REF!</v>
      </c>
      <c r="U89" s="1948" t="e">
        <f t="shared" ref="U89" si="34">SUM(T89:T91)</f>
        <v>#REF!</v>
      </c>
      <c r="V89" s="195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58"/>
      <c r="C90" s="175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44"/>
      <c r="Q90" s="39"/>
      <c r="R90" s="1944"/>
      <c r="S90" s="13"/>
      <c r="T90" s="1950"/>
      <c r="U90" s="1950"/>
      <c r="V90" s="195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58"/>
      <c r="C91" s="175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44">
        <f>'Milling Down Time Hours'!M97</f>
        <v>0</v>
      </c>
      <c r="Q91" s="39"/>
      <c r="R91" s="1944">
        <f>'Milling Down Time Hours'!L97</f>
        <v>1</v>
      </c>
      <c r="S91" s="13"/>
      <c r="T91" s="1948" t="e">
        <f>SUM(#REF!)</f>
        <v>#REF!</v>
      </c>
      <c r="U91" s="1948" t="e">
        <f t="shared" ref="U91" si="36">SUM(T91:T93)</f>
        <v>#REF!</v>
      </c>
      <c r="V91" s="195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58"/>
      <c r="C92" s="175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44"/>
      <c r="Q92" s="39"/>
      <c r="R92" s="1944"/>
      <c r="S92" s="13"/>
      <c r="T92" s="1950"/>
      <c r="U92" s="1950"/>
      <c r="V92" s="195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58"/>
      <c r="C93" s="175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44">
        <f>'Milling Down Time Hours'!M99</f>
        <v>0</v>
      </c>
      <c r="Q93" s="39"/>
      <c r="R93" s="1944">
        <f>'Milling Down Time Hours'!L99</f>
        <v>1</v>
      </c>
      <c r="S93" s="13"/>
      <c r="T93" s="1948" t="e">
        <f>SUM(#REF!)</f>
        <v>#REF!</v>
      </c>
      <c r="U93" s="1948" t="e">
        <f t="shared" ref="U93" si="38">SUM(T93:T95)</f>
        <v>#REF!</v>
      </c>
      <c r="V93" s="195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58"/>
      <c r="C94" s="175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44"/>
      <c r="Q94" s="39"/>
      <c r="R94" s="1944"/>
      <c r="S94" s="13"/>
      <c r="T94" s="1950"/>
      <c r="U94" s="1950"/>
      <c r="V94" s="195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58"/>
      <c r="C95" s="175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44">
        <f>'Milling Down Time Hours'!M101</f>
        <v>0</v>
      </c>
      <c r="Q95" s="39"/>
      <c r="R95" s="1944">
        <f>'Milling Down Time Hours'!L101</f>
        <v>0.67013888888888884</v>
      </c>
      <c r="S95" s="13"/>
      <c r="T95" s="1948" t="e">
        <f>SUM(#REF!)</f>
        <v>#REF!</v>
      </c>
      <c r="U95" s="1948" t="e">
        <f>SUM(T95:T99)</f>
        <v>#REF!</v>
      </c>
      <c r="V95" s="195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58"/>
      <c r="C96" s="175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44"/>
      <c r="Q96" s="39"/>
      <c r="R96" s="1944"/>
      <c r="S96" s="95"/>
      <c r="T96" s="1949"/>
      <c r="U96" s="1949"/>
      <c r="V96" s="1959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60"/>
      <c r="C97" s="1761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1</vt:i4>
      </vt:variant>
    </vt:vector>
  </HeadingPairs>
  <TitlesOfParts>
    <vt:vector size="23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DAILY SAMPLING MET TECH</vt:lpstr>
      <vt:lpstr>Leach Time Process&amp;Down Time</vt:lpstr>
      <vt:lpstr>OKTOBER REPORT ALL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2026-10-30T08:47:20Z</dcterms:modified>
</cp:coreProperties>
</file>