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A1392CD-4B4D-447F-97E0-04A4F38DDF97}" xr6:coauthVersionLast="47" xr6:coauthVersionMax="47" xr10:uidLastSave="{00000000-0000-0000-0000-000000000000}"/>
  <bookViews>
    <workbookView xWindow="-108" yWindow="-108" windowWidth="23256" windowHeight="12456" firstSheet="12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3" i="13" l="1"/>
  <c r="D82" i="2"/>
  <c r="I134" i="21"/>
  <c r="J134" i="21"/>
  <c r="M134" i="21"/>
  <c r="H134" i="21"/>
  <c r="Q134" i="21"/>
  <c r="P134" i="21" s="1"/>
  <c r="R134" i="21"/>
  <c r="Z134" i="21"/>
  <c r="BE80" i="13"/>
  <c r="AZ26" i="13"/>
  <c r="AZ25" i="13"/>
  <c r="AZ22" i="13"/>
  <c r="AE28" i="13"/>
  <c r="AE25" i="13"/>
  <c r="AE24" i="13"/>
  <c r="AV29" i="13"/>
  <c r="T128" i="21"/>
  <c r="Z119" i="21"/>
  <c r="Z129" i="21"/>
  <c r="Z133" i="21"/>
  <c r="AA113" i="21"/>
  <c r="U128" i="21"/>
  <c r="V128" i="21"/>
  <c r="R133" i="21"/>
  <c r="Q133" i="21" s="1"/>
  <c r="P133" i="21" s="1"/>
  <c r="J133" i="21"/>
  <c r="M133" i="21" s="1"/>
  <c r="J132" i="21"/>
  <c r="V33" i="13"/>
  <c r="N33" i="13"/>
  <c r="N32" i="13"/>
  <c r="O33" i="13"/>
  <c r="O32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U126" i="21"/>
  <c r="V126" i="21"/>
  <c r="U125" i="21"/>
  <c r="V125" i="21"/>
  <c r="U124" i="21"/>
  <c r="V124" i="21"/>
  <c r="T124" i="21"/>
  <c r="T123" i="21"/>
  <c r="M8" i="12"/>
  <c r="W32" i="13"/>
  <c r="N30" i="13"/>
  <c r="O31" i="13"/>
  <c r="L32" i="13"/>
  <c r="L31" i="13"/>
  <c r="R130" i="21"/>
  <c r="Q130" i="21" s="1"/>
  <c r="P130" i="21" s="1"/>
  <c r="Z130" i="21"/>
  <c r="J130" i="21" s="1"/>
  <c r="M130" i="21" s="1"/>
  <c r="L111" i="5"/>
  <c r="K111" i="5"/>
  <c r="J111" i="5"/>
  <c r="G111" i="5"/>
  <c r="N31" i="13"/>
  <c r="W31" i="13" s="1"/>
  <c r="W29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M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6" i="21"/>
  <c r="Q126" i="21" s="1"/>
  <c r="P126" i="21" s="1"/>
  <c r="AA115" i="21"/>
  <c r="U30" i="13"/>
  <c r="A30" i="13"/>
  <c r="AR28" i="13"/>
  <c r="K20" i="13"/>
  <c r="O134" i="21" l="1"/>
  <c r="S133" i="21"/>
  <c r="O133" i="21"/>
  <c r="N133" i="21"/>
  <c r="H133" i="21"/>
  <c r="I133" i="21" s="1"/>
  <c r="M132" i="21"/>
  <c r="N131" i="21" s="1"/>
  <c r="C31" i="13"/>
  <c r="D31" i="13" s="1"/>
  <c r="O130" i="21"/>
  <c r="H130" i="21"/>
  <c r="I130" i="21" s="1"/>
  <c r="P132" i="21"/>
  <c r="M126" i="21"/>
  <c r="N125" i="21" s="1"/>
  <c r="O125" i="21"/>
  <c r="H125" i="21"/>
  <c r="H126" i="21" s="1"/>
  <c r="Z30" i="13"/>
  <c r="X30" i="13"/>
  <c r="Y30" i="13"/>
  <c r="M127" i="21"/>
  <c r="V31" i="13"/>
  <c r="H128" i="21"/>
  <c r="W30" i="13"/>
  <c r="L29" i="13"/>
  <c r="N72" i="20"/>
  <c r="J118" i="21"/>
  <c r="M118" i="21" s="1"/>
  <c r="J124" i="2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H132" i="21" l="1"/>
  <c r="I132" i="21" s="1"/>
  <c r="S130" i="21"/>
  <c r="S125" i="21"/>
  <c r="O132" i="21"/>
  <c r="H124" i="21"/>
  <c r="I124" i="21" s="1"/>
  <c r="X127" i="21"/>
  <c r="W127" i="21"/>
  <c r="Y127" i="21"/>
  <c r="M128" i="21"/>
  <c r="M129" i="21" s="1"/>
  <c r="N129" i="21" s="1"/>
  <c r="I125" i="21"/>
  <c r="W125" i="21"/>
  <c r="X125" i="21"/>
  <c r="Y125" i="21"/>
  <c r="O126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W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J119" i="2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Y171" i="17" l="1"/>
  <c r="S127" i="21"/>
  <c r="N127" i="21"/>
  <c r="Y156" i="21"/>
  <c r="W128" i="21"/>
  <c r="W126" i="21"/>
  <c r="K105" i="5"/>
  <c r="M123" i="21"/>
  <c r="X29" i="13"/>
  <c r="Z29" i="13"/>
  <c r="S91" i="13" s="1"/>
  <c r="Y29" i="13"/>
  <c r="R91" i="13" s="1"/>
  <c r="W121" i="21"/>
  <c r="Y121" i="21"/>
  <c r="X121" i="2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M124" i="21" l="1"/>
  <c r="S121" i="21" s="1"/>
  <c r="AB121" i="2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N123" i="21" l="1"/>
  <c r="Y124" i="21"/>
  <c r="X124" i="21"/>
  <c r="W124" i="21"/>
  <c r="AA30" i="13" s="1"/>
  <c r="M120" i="21"/>
  <c r="S118" i="21" s="1"/>
  <c r="Y115" i="21"/>
  <c r="M116" i="21"/>
  <c r="M117" i="21" s="1"/>
  <c r="W115" i="21"/>
  <c r="X115" i="21"/>
  <c r="AL28" i="13"/>
  <c r="AM28" i="13"/>
  <c r="H113" i="21"/>
  <c r="AB115" i="21" l="1"/>
  <c r="AE30" i="13"/>
  <c r="AD30" i="13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K113" i="5" l="1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C32" i="13"/>
  <c r="D32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7" i="13" l="1"/>
  <c r="D29" i="13"/>
  <c r="AA13" i="12"/>
  <c r="AA14" i="12"/>
  <c r="O108" i="21"/>
  <c r="I119" i="21"/>
  <c r="O119" i="21"/>
  <c r="Y119" i="21" s="1"/>
  <c r="AC29" i="13" s="1"/>
  <c r="AN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T157" i="21" l="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P35" i="21" l="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C16" i="13" l="1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<sst xmlns="http://schemas.openxmlformats.org/spreadsheetml/2006/main" count="3569" uniqueCount="963">
  <si>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</si>
  <si>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</si>
  <si>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</si>
  <si>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</si>
  <si>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</si>
  <si>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</si>
  <si>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</si>
  <si>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</si>
  <si>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</si>
  <si>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</si>
  <si>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</si>
  <si>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</si>
  <si>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</si>
  <si>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</si>
  <si>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</si>
  <si>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</si>
  <si>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</si>
  <si>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</si>
  <si>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</si>
  <si>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</si>
  <si>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</si>
  <si>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</si>
  <si>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</si>
  <si>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</si>
  <si>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</si>
  <si>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</si>
  <si>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</si>
  <si>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</si>
  <si>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</si>
  <si>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</si>
  <si>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</si>
  <si>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</si>
  <si>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</si>
  <si>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</si>
  <si>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</si>
  <si>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</si>
  <si>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</si>
  <si>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</si>
  <si>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</si>
  <si>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</si>
  <si>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</si>
  <si>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</si>
  <si>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</si>
  <si>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</si>
  <si>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</si>
  <si>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</si>
  <si>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</si>
  <si>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</si>
  <si>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</si>
  <si>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</si>
  <si>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</si>
  <si>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</si>
  <si>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</si>
  <si>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</si>
  <si>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</si>
  <si>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</si>
  <si>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</si>
  <si>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</si>
  <si>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</si>
  <si>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</si>
  <si>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</si>
  <si>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</si>
  <si>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</si>
  <si>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</si>
  <si>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</si>
  <si>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</si>
  <si>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</si>
  <si>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</si>
  <si>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</si>
  <si>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</si>
  <si>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</si>
  <si>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</si>
  <si>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</si>
  <si>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</si>
  <si>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</si>
  <si>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</si>
  <si>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</si>
  <si>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</si>
  <si>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</si>
  <si>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</si>
  <si>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</si>
  <si>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</si>
  <si>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</si>
  <si>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</si>
  <si>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</si>
  <si>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</si>
  <si>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</si>
  <si>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</si>
  <si>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</si>
  <si>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</si>
  <si>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</si>
  <si>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</si>
  <si>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</si>
  <si>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</si>
  <si>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</si>
  <si>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</si>
  <si>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</si>
  <si>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</si>
  <si>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</si>
  <si>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</si>
  <si>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</si>
  <si>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</si>
  <si>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</si>
  <si>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</si>
  <si>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</si>
  <si>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</si>
  <si>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</si>
  <si>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</si>
  <si>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</si>
  <si>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</si>
  <si>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</si>
  <si>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</si>
  <si>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</si>
  <si>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</si>
  <si>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</si>
  <si>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</si>
  <si>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</si>
  <si>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</si>
  <si>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</si>
  <si>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</si>
  <si>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</si>
  <si>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</si>
  <si>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</si>
  <si>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</si>
  <si>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</si>
  <si>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</si>
  <si>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</si>
  <si>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</si>
  <si>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</si>
  <si>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</si>
  <si>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</si>
  <si>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</si>
  <si>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</si>
  <si>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</si>
  <si>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</si>
  <si>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</si>
  <si>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</si>
  <si>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</si>
  <si>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</si>
  <si>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</si>
  <si>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</si>
  <si>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</si>
  <si>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</si>
  <si>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</si>
  <si>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</si>
  <si>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</si>
  <si>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</si>
  <si>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</si>
  <si>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</si>
  <si>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</si>
  <si>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</si>
  <si>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</si>
  <si>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</si>
  <si>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</si>
  <si>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</si>
  <si>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</si>
  <si>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</si>
  <si>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</si>
  <si>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</si>
  <si>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</si>
  <si>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</si>
  <si>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</si>
  <si>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</si>
  <si>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</si>
  <si>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</si>
  <si>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</si>
  <si>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</si>
  <si>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</si>
  <si>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</si>
  <si>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</si>
  <si>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</si>
  <si>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</si>
  <si>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</si>
  <si>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</si>
  <si>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</si>
  <si>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</si>
  <si>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</si>
  <si>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</si>
  <si>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</si>
  <si>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</si>
  <si>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</si>
  <si>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</si>
  <si>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</si>
  <si>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</si>
  <si>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</si>
  <si>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</si>
  <si>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</si>
  <si>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</si>
  <si>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</si>
  <si>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</si>
  <si>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</si>
  <si>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</si>
  <si>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</si>
  <si>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</si>
  <si>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</si>
  <si>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</si>
  <si>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</si>
  <si>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</si>
  <si>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</si>
  <si>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</si>
  <si>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</si>
  <si>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</si>
  <si>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</si>
  <si>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</si>
  <si>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</si>
  <si>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</si>
  <si>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</si>
  <si>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</si>
  <si>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</si>
  <si>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</si>
  <si>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</si>
  <si>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</si>
  <si>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</si>
  <si>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</si>
  <si>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</si>
  <si>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</si>
  <si>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</si>
  <si>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</si>
  <si>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</si>
  <si>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</si>
  <si>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</si>
  <si>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</si>
  <si>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</si>
  <si>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</si>
  <si>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</si>
  <si>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</si>
  <si>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</si>
  <si>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</si>
  <si>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</si>
  <si>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</si>
  <si>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</si>
  <si>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</si>
  <si>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</si>
  <si>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</si>
  <si>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</si>
  <si>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</si>
  <si>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</si>
  <si>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</si>
  <si>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</si>
  <si>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</si>
  <si>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</si>
  <si>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</si>
  <si>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</si>
  <si>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</si>
  <si>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</si>
  <si>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</si>
  <si>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</si>
  <si>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</si>
  <si>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</si>
  <si>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</si>
  <si>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</si>
  <si>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</si>
  <si>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</si>
  <si>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</si>
  <si>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</si>
  <si>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</si>
  <si>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</si>
  <si>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</si>
  <si>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</si>
  <si>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</si>
  <si>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</si>
  <si>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</si>
  <si>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</si>
  <si>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</si>
  <si>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</si>
  <si>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</si>
  <si>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</si>
  <si>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</si>
  <si>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</si>
  <si>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</si>
  <si>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</si>
  <si>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</si>
  <si>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</si>
  <si>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</si>
  <si>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</si>
  <si>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</si>
  <si>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</si>
  <si>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</si>
  <si>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</si>
  <si>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</si>
  <si>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</si>
  <si>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</si>
  <si>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</si>
  <si>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</si>
  <si>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</si>
  <si>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</si>
  <si>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</si>
  <si>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</si>
  <si>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</si>
  <si>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</si>
  <si>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</si>
  <si>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</si>
  <si>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</si>
  <si>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</si>
  <si>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</si>
  <si>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</si>
  <si>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</si>
  <si>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</si>
  <si>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</si>
  <si>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</si>
  <si>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</si>
  <si>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</si>
  <si>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</si>
  <si>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</si>
  <si>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</si>
  <si>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</si>
  <si>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</si>
  <si>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</si>
  <si>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</si>
  <si>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</si>
  <si>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</si>
  <si>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</si>
  <si>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</si>
  <si>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</si>
  <si>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</si>
  <si>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</si>
  <si>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</si>
  <si>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</si>
  <si>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</si>
  <si>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</si>
  <si>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</si>
  <si>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</si>
  <si>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</si>
  <si>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</si>
  <si>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</si>
  <si>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</si>
  <si>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</si>
  <si>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</si>
  <si>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</si>
  <si>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</si>
  <si>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</si>
  <si>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</si>
  <si>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</si>
  <si>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</si>
  <si>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</si>
  <si>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</si>
  <si>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</si>
  <si>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</si>
  <si>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</si>
  <si>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</si>
  <si>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</si>
  <si>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</si>
  <si>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</si>
  <si>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</si>
  <si>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</si>
  <si>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</si>
  <si>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</si>
  <si>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</si>
  <si>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</si>
  <si>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</si>
  <si>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</si>
  <si>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</si>
  <si>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</si>
  <si>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</si>
  <si>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</si>
  <si>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</si>
  <si>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</si>
  <si>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</si>
  <si>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</si>
  <si>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</si>
  <si>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</si>
  <si>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</si>
  <si>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</si>
  <si>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</si>
  <si>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</si>
  <si>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</si>
  <si>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</si>
  <si>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</si>
  <si>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</si>
  <si>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</si>
  <si>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</si>
  <si>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</si>
  <si>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</si>
  <si>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</si>
  <si>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</si>
  <si>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</si>
  <si>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</si>
  <si>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</si>
  <si>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</si>
  <si>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</si>
  <si>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</si>
  <si>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</si>
  <si>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</si>
  <si>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</si>
  <si>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</si>
  <si>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</si>
  <si>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</si>
  <si>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</si>
  <si>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</si>
  <si>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</si>
  <si>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</si>
  <si>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</si>
  <si>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</si>
  <si>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</si>
  <si>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</si>
  <si>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</si>
  <si>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</si>
  <si>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</si>
  <si>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</si>
  <si>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</si>
  <si>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</si>
  <si>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</si>
  <si>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</si>
  <si>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</si>
  <si>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</si>
  <si>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</si>
  <si>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</si>
  <si>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</si>
  <si>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</si>
  <si>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</si>
  <si>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</si>
  <si>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</si>
  <si>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</si>
  <si>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</si>
  <si>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</si>
  <si>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</si>
  <si>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</si>
  <si>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</si>
  <si>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</si>
  <si>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</si>
  <si>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</si>
  <si>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</si>
  <si>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</si>
  <si>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</si>
  <si>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</si>
  <si>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</si>
  <si>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</si>
  <si>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</si>
  <si>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</si>
  <si>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</si>
  <si>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</si>
  <si>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</si>
  <si>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</si>
  <si>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</si>
  <si>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</si>
  <si>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</si>
  <si>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</si>
  <si>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</si>
  <si>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</si>
  <si>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</si>
  <si>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</si>
  <si>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</si>
  <si>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</si>
  <si>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</si>
  <si>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</si>
  <si>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</si>
  <si>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</si>
  <si>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</si>
  <si>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</si>
  <si>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</si>
  <si>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</si>
  <si>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</si>
  <si>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</si>
  <si>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</si>
  <si>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</si>
  <si>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</si>
  <si>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</si>
  <si>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</si>
  <si>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</si>
  <si>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</si>
  <si>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</si>
  <si>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</si>
  <si>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</si>
  <si>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</si>
  <si>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</si>
  <si>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</si>
  <si>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</si>
  <si>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</si>
  <si>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</si>
  <si>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</si>
  <si>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</si>
  <si>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</si>
  <si>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</si>
  <si>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</si>
  <si>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</si>
  <si>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</si>
  <si>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</si>
  <si>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</si>
  <si>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</si>
  <si>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</si>
  <si>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</si>
  <si>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</si>
  <si>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</si>
  <si>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</si>
  <si>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</si>
  <si>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</si>
  <si>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</si>
  <si>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</si>
  <si>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</si>
  <si>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</si>
  <si>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</si>
  <si>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</si>
  <si>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</si>
  <si>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</si>
  <si>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</si>
  <si>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</si>
  <si>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</si>
  <si>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</si>
  <si>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</si>
  <si>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</si>
  <si>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</si>
  <si>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</si>
  <si>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</si>
  <si>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</si>
  <si>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</si>
  <si>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</si>
  <si>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</si>
  <si>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</si>
  <si>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</si>
  <si>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</si>
  <si>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</si>
  <si>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</si>
  <si>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</si>
  <si>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</si>
  <si>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</si>
  <si>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</si>
  <si>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</si>
  <si>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</si>
  <si>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</si>
  <si>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</si>
  <si>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</si>
  <si>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</si>
  <si>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</si>
  <si>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</si>
  <si>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</si>
  <si>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</si>
  <si>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</si>
  <si>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</si>
  <si>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</si>
  <si>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</si>
  <si>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</si>
  <si>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</si>
  <si>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</si>
  <si>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</si>
  <si>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</si>
  <si>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</si>
  <si>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</si>
  <si>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</si>
  <si>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</si>
  <si>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</si>
  <si>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</si>
  <si>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</si>
  <si>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</si>
  <si>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</si>
  <si>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</si>
  <si>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</si>
  <si>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</si>
  <si>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</si>
  <si>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</si>
  <si>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</si>
  <si>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</si>
  <si>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</si>
  <si>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</si>
  <si>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</si>
  <si>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</si>
  <si>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</si>
  <si>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</si>
  <si>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</si>
  <si>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</si>
  <si>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</si>
  <si>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</si>
  <si>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</si>
  <si>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</si>
  <si>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</si>
  <si>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</si>
  <si>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</si>
  <si>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</si>
  <si>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</si>
  <si>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</si>
  <si>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</si>
  <si>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</si>
  <si>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</si>
  <si>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</si>
  <si>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</si>
  <si>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</si>
  <si>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</si>
  <si>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</si>
  <si>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</si>
  <si>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</si>
  <si>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</si>
  <si>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</si>
  <si>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</si>
  <si>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</si>
  <si>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</si>
  <si>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</si>
  <si>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</si>
  <si>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</si>
  <si>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</si>
  <si>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</si>
  <si>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</si>
  <si>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</si>
  <si>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</si>
  <si>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</si>
  <si>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</si>
  <si>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</si>
  <si>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</si>
  <si>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</si>
  <si>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</si>
  <si>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</si>
  <si>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</si>
  <si>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</si>
  <si>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</si>
  <si>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</si>
  <si>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</si>
  <si>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</si>
  <si>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</si>
  <si>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</si>
  <si>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</si>
  <si>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</si>
  <si>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</si>
  <si>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</si>
  <si>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</si>
  <si>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</si>
  <si>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</si>
  <si>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</si>
  <si>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</si>
  <si>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</si>
  <si>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</si>
  <si>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</si>
  <si>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</si>
  <si>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</si>
  <si>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</si>
  <si>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</si>
  <si>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</si>
  <si>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</si>
  <si>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</si>
  <si>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</si>
  <si>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</si>
  <si>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</si>
  <si>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</si>
  <si>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</si>
  <si>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</si>
  <si>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</si>
  <si>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</si>
  <si>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</si>
  <si>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</si>
  <si>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</si>
  <si>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</si>
  <si>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</si>
  <si>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</si>
  <si>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</si>
  <si>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</si>
  <si>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</si>
  <si>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</si>
  <si>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</si>
  <si>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</si>
  <si>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</si>
  <si>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</si>
  <si>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</si>
  <si>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</si>
  <si>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</si>
  <si>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</si>
  <si>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</si>
  <si>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</si>
  <si>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</si>
  <si>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</si>
  <si>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</si>
  <si>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</si>
  <si>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</si>
  <si>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</si>
  <si>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</si>
  <si>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</si>
  <si>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</si>
  <si>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</si>
  <si>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</si>
  <si>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</si>
  <si>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</si>
  <si>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</si>
  <si>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</si>
  <si>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</si>
  <si>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</si>
  <si>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</si>
  <si>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</si>
  <si>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</si>
  <si>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</si>
  <si>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</si>
  <si>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</si>
  <si>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</si>
  <si>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</si>
  <si>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</si>
  <si>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</si>
  <si>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</si>
  <si>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</si>
  <si>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</si>
  <si>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</si>
  <si>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</si>
  <si>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</si>
  <si>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</si>
  <si>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</si>
  <si>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</si>
  <si>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</si>
  <si>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</si>
  <si>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</si>
  <si>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</si>
  <si>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</si>
  <si>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</si>
  <si>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</si>
  <si>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</si>
  <si>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</si>
  <si>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</si>
  <si>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</si>
  <si>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</si>
  <si>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</si>
  <si>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</si>
  <si>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</si>
  <si>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</si>
  <si>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</si>
  <si>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</si>
  <si>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</si>
  <si>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</si>
  <si>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</si>
  <si>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</si>
  <si>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</si>
  <si>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</si>
  <si>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</si>
  <si>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</si>
  <si>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</si>
  <si>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</si>
  <si>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</si>
  <si>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</si>
  <si>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</si>
  <si>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</si>
  <si>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</si>
  <si>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</si>
  <si>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</si>
  <si>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</si>
  <si>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</si>
  <si>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</si>
  <si>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</si>
  <si>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</si>
  <si>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</si>
  <si>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</si>
  <si>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</si>
  <si>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</si>
  <si>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</si>
  <si>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</si>
  <si>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</si>
  <si>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</si>
  <si>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</si>
  <si>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</si>
  <si>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</si>
  <si>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</si>
  <si>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</si>
  <si>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</si>
  <si>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</si>
  <si>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</si>
  <si>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</si>
  <si>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</si>
  <si>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</si>
  <si>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</si>
  <si>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</si>
  <si>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</si>
  <si>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</si>
  <si>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</si>
  <si>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</si>
  <si>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</si>
  <si>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</si>
  <si>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</si>
  <si>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</si>
  <si>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</si>
  <si>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</si>
  <si>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</si>
  <si>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</si>
  <si>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</si>
  <si>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</si>
  <si>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</si>
  <si>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</si>
  <si>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</si>
  <si>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</si>
  <si>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</si>
  <si>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</si>
  <si>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</si>
  <si>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</si>
  <si>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</si>
  <si>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</si>
  <si>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</si>
  <si>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</si>
  <si>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</si>
  <si>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</si>
  <si>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</si>
  <si>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</si>
  <si>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</si>
  <si>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</si>
  <si>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</si>
  <si>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</si>
  <si>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</si>
  <si>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</si>
  <si>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</si>
  <si>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</si>
  <si>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</si>
  <si>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</si>
  <si>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</si>
  <si>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</si>
  <si>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</si>
  <si>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</si>
  <si>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</si>
  <si>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</si>
  <si>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</si>
  <si>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</si>
  <si>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</si>
  <si>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</si>
  <si>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</si>
  <si>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</si>
  <si>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</si>
  <si>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</si>
  <si>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</si>
  <si>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</si>
  <si>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</si>
  <si>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</si>
  <si>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</si>
  <si>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</si>
  <si>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</si>
  <si>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</si>
  <si>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</si>
  <si>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</si>
  <si>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</si>
  <si>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</si>
  <si>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</si>
  <si>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</si>
  <si>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</si>
  <si>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</si>
  <si>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</si>
  <si>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</si>
  <si>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</si>
  <si>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</si>
  <si>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</si>
  <si>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</si>
  <si>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</si>
  <si>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</si>
  <si>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</si>
  <si>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</si>
  <si>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</si>
  <si>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</si>
  <si>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</si>
  <si>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</si>
  <si>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</si>
  <si>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</si>
  <si>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</si>
  <si>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</si>
  <si>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</si>
  <si>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</si>
  <si>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</si>
  <si>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</si>
  <si>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</si>
  <si>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</si>
  <si>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</si>
  <si>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</si>
  <si>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</si>
  <si>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</si>
  <si>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</si>
  <si>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</si>
  <si>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</si>
  <si>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</si>
  <si>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</si>
  <si>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</si>
  <si>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</si>
  <si>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</si>
  <si>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</si>
  <si>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</si>
  <si>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</si>
  <si>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</si>
  <si>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</si>
  <si>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</si>
  <si>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</si>
  <si>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</si>
  <si>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</si>
  <si>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</si>
  <si>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</si>
  <si>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</si>
  <si>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</si>
  <si>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</si>
  <si>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</si>
  <si>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</si>
  <si>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</si>
  <si>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</si>
  <si>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</si>
  <si>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</si>
  <si>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</si>
  <si>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</si>
  <si>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</si>
  <si>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</si>
  <si>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</si>
  <si>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</si>
  <si>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</si>
  <si>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</si>
  <si>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</si>
  <si>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</si>
  <si>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</si>
  <si>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</si>
  <si>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</si>
  <si>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</si>
  <si>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</si>
  <si>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</si>
  <si>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</si>
  <si>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</si>
  <si>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</si>
  <si>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</si>
  <si>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</si>
  <si>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</si>
  <si>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</si>
  <si>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</si>
  <si>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</si>
  <si>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</si>
  <si>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</si>
  <si>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</si>
  <si>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</si>
  <si>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</si>
  <si>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</si>
  <si>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</si>
  <si>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</si>
  <si>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</si>
  <si>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</si>
  <si>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</si>
  <si>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</si>
  <si>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</si>
  <si>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</si>
  <si>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</si>
  <si>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</si>
  <si>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</si>
  <si>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</si>
  <si>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</si>
  <si>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</si>
  <si>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</si>
  <si>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</si>
  <si>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</si>
  <si>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</si>
  <si>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</si>
  <si>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</si>
  <si>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</si>
  <si>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</si>
  <si>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</si>
  <si>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</si>
  <si>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</si>
  <si>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</si>
  <si>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</si>
  <si>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</si>
  <si>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</si>
  <si>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</si>
  <si>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</si>
  <si>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</si>
  <si>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</si>
  <si>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</si>
  <si>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</si>
  <si>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</si>
  <si>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</si>
  <si>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</si>
  <si>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</si>
  <si>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</si>
  <si>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</si>
  <si>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</si>
  <si>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</si>
  <si>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</si>
  <si>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</si>
  <si>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</si>
  <si>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</si>
  <si>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</si>
  <si>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</si>
  <si>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</si>
  <si>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</si>
  <si>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</si>
  <si>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21/20/2026</t>
  </si>
  <si>
    <t>batch 25 tank 2</t>
  </si>
  <si>
    <t xml:space="preserve">ball mill 1 dan 2 jalan, ball mill 3 mati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</si>
</sst>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164" fontId="105" fillId="0" borderId="0" applyFont="0" applyFill="0" applyBorder="0" applyAlignment="0" applyProtection="0"/>
  </cellStyleXfs>
  <cellXfs count="191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5" fillId="2" borderId="12" xfId="0" applyFont="1" applyFill="1" applyBorder="1"/>
    <xf numFmtId="0" fontId="0" fillId="2" borderId="12" xfId="0" applyFill="1" applyBorder="1"/>
    <xf numFmtId="0" fontId="10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6" fillId="4" borderId="12" xfId="0" applyFont="1" applyFill="1" applyBorder="1" applyAlignment="1">
      <alignment horizontal="center"/>
    </xf>
    <xf numFmtId="0" fontId="106" fillId="3" borderId="12" xfId="0" applyFont="1" applyFill="1" applyBorder="1" applyAlignment="1">
      <alignment horizontal="center"/>
    </xf>
    <xf numFmtId="0" fontId="10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6" fillId="3" borderId="12" xfId="0" applyFont="1" applyFill="1" applyBorder="1"/>
    <xf numFmtId="0" fontId="0" fillId="3" borderId="12" xfId="0" applyFill="1" applyBorder="1"/>
    <xf numFmtId="0" fontId="106" fillId="3" borderId="31" xfId="0" applyFont="1" applyFill="1" applyBorder="1" applyAlignment="1">
      <alignment horizontal="center"/>
    </xf>
    <xf numFmtId="0" fontId="10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7" fillId="5" borderId="0" xfId="0" applyFont="1" applyFill="1"/>
    <xf numFmtId="0" fontId="10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9" fillId="2" borderId="0" xfId="3" applyNumberFormat="1" applyFont="1" applyFill="1"/>
    <xf numFmtId="170" fontId="10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0" fillId="5" borderId="0" xfId="2" applyNumberFormat="1" applyFont="1" applyFill="1"/>
    <xf numFmtId="172" fontId="10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1" fillId="6" borderId="12" xfId="0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0" fontId="111" fillId="8" borderId="12" xfId="0" applyFont="1" applyFill="1" applyBorder="1" applyAlignment="1">
      <alignment horizontal="center" vertical="center"/>
    </xf>
    <xf numFmtId="0" fontId="111" fillId="9" borderId="12" xfId="0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1" fillId="7" borderId="20" xfId="0" applyNumberFormat="1" applyFont="1" applyFill="1" applyBorder="1" applyAlignment="1">
      <alignment horizontal="center" vertical="center"/>
    </xf>
    <xf numFmtId="14" fontId="111" fillId="7" borderId="21" xfId="0" applyNumberFormat="1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/>
    </xf>
    <xf numFmtId="0" fontId="113" fillId="11" borderId="12" xfId="0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 vertical="center"/>
    </xf>
    <xf numFmtId="14" fontId="113" fillId="12" borderId="12" xfId="0" applyNumberFormat="1" applyFont="1" applyFill="1" applyBorder="1" applyAlignment="1">
      <alignment horizontal="center" vertical="center"/>
    </xf>
    <xf numFmtId="0" fontId="113" fillId="13" borderId="12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/>
    </xf>
    <xf numFmtId="20" fontId="105" fillId="2" borderId="28" xfId="0" applyNumberFormat="1" applyFont="1" applyFill="1" applyBorder="1" applyAlignment="1">
      <alignment horizontal="center" vertical="center"/>
    </xf>
    <xf numFmtId="1" fontId="10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5" fillId="2" borderId="12" xfId="0" applyNumberFormat="1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right"/>
    </xf>
    <xf numFmtId="1" fontId="106" fillId="3" borderId="20" xfId="0" applyNumberFormat="1" applyFont="1" applyFill="1" applyBorder="1" applyAlignment="1">
      <alignment horizontal="right"/>
    </xf>
    <xf numFmtId="9" fontId="10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1" fillId="0" borderId="0" xfId="0" applyFont="1"/>
    <xf numFmtId="1" fontId="111" fillId="0" borderId="0" xfId="0" applyNumberFormat="1" applyFont="1" applyAlignment="1">
      <alignment horizontal="center"/>
    </xf>
    <xf numFmtId="0" fontId="111" fillId="0" borderId="0" xfId="0" applyFont="1" applyAlignment="1">
      <alignment horizontal="center"/>
    </xf>
    <xf numFmtId="0" fontId="11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1" fillId="0" borderId="38" xfId="0" applyFont="1" applyBorder="1"/>
    <xf numFmtId="1" fontId="111" fillId="0" borderId="38" xfId="0" applyNumberFormat="1" applyFont="1" applyBorder="1" applyAlignment="1">
      <alignment horizontal="center"/>
    </xf>
    <xf numFmtId="0" fontId="111" fillId="0" borderId="38" xfId="0" applyFont="1" applyBorder="1" applyAlignment="1">
      <alignment horizontal="center"/>
    </xf>
    <xf numFmtId="43" fontId="111" fillId="0" borderId="38" xfId="1" applyFont="1" applyBorder="1" applyAlignment="1">
      <alignment horizontal="center"/>
    </xf>
    <xf numFmtId="0" fontId="111" fillId="0" borderId="39" xfId="0" applyFont="1" applyBorder="1"/>
    <xf numFmtId="0" fontId="113" fillId="0" borderId="0" xfId="0" applyFont="1" applyAlignment="1">
      <alignment wrapText="1"/>
    </xf>
    <xf numFmtId="0" fontId="113" fillId="3" borderId="45" xfId="0" applyFont="1" applyFill="1" applyBorder="1" applyAlignment="1">
      <alignment horizontal="center" vertical="center" wrapText="1"/>
    </xf>
    <xf numFmtId="0" fontId="111" fillId="0" borderId="47" xfId="0" applyFont="1" applyBorder="1"/>
    <xf numFmtId="173" fontId="111" fillId="0" borderId="48" xfId="0" applyNumberFormat="1" applyFont="1" applyBorder="1" applyAlignment="1">
      <alignment horizontal="center"/>
    </xf>
    <xf numFmtId="1" fontId="111" fillId="0" borderId="48" xfId="0" applyNumberFormat="1" applyFont="1" applyBorder="1" applyAlignment="1">
      <alignment horizontal="center"/>
    </xf>
    <xf numFmtId="174" fontId="111" fillId="0" borderId="48" xfId="0" applyNumberFormat="1" applyFont="1" applyBorder="1" applyAlignment="1">
      <alignment horizontal="center"/>
    </xf>
    <xf numFmtId="0" fontId="111" fillId="0" borderId="48" xfId="0" applyFont="1" applyBorder="1"/>
    <xf numFmtId="9" fontId="111" fillId="0" borderId="48" xfId="0" applyNumberFormat="1" applyFont="1" applyBorder="1" applyAlignment="1">
      <alignment horizontal="center"/>
    </xf>
    <xf numFmtId="0" fontId="111" fillId="0" borderId="48" xfId="0" applyFont="1" applyBorder="1" applyAlignment="1">
      <alignment horizontal="center"/>
    </xf>
    <xf numFmtId="9" fontId="111" fillId="0" borderId="49" xfId="0" applyNumberFormat="1" applyFont="1" applyBorder="1" applyAlignment="1">
      <alignment horizontal="center"/>
    </xf>
    <xf numFmtId="0" fontId="11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2" fillId="2" borderId="12" xfId="0" applyFont="1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06" fillId="10" borderId="20" xfId="0" applyFont="1" applyFill="1" applyBorder="1"/>
    <xf numFmtId="0" fontId="106" fillId="10" borderId="28" xfId="0" applyFont="1" applyFill="1" applyBorder="1"/>
    <xf numFmtId="14" fontId="11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6" fillId="16" borderId="12" xfId="0" applyFont="1" applyFill="1" applyBorder="1" applyAlignment="1">
      <alignment horizontal="center"/>
    </xf>
    <xf numFmtId="0" fontId="106" fillId="10" borderId="7" xfId="0" applyFont="1" applyFill="1" applyBorder="1" applyAlignment="1">
      <alignment horizontal="center"/>
    </xf>
    <xf numFmtId="9" fontId="111" fillId="0" borderId="12" xfId="0" applyNumberFormat="1" applyFont="1" applyBorder="1" applyAlignment="1">
      <alignment horizontal="center"/>
    </xf>
    <xf numFmtId="0" fontId="106" fillId="17" borderId="12" xfId="0" applyFont="1" applyFill="1" applyBorder="1" applyAlignment="1">
      <alignment horizontal="center"/>
    </xf>
    <xf numFmtId="0" fontId="10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6" fillId="3" borderId="0" xfId="0" applyFont="1" applyFill="1" applyAlignment="1">
      <alignment horizontal="center"/>
    </xf>
    <xf numFmtId="0" fontId="10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1" fillId="18" borderId="12" xfId="0" applyNumberFormat="1" applyFont="1" applyFill="1" applyBorder="1" applyAlignment="1">
      <alignment horizontal="center"/>
    </xf>
    <xf numFmtId="2" fontId="12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6" fillId="3" borderId="20" xfId="0" applyNumberFormat="1" applyFont="1" applyFill="1" applyBorder="1" applyAlignment="1">
      <alignment horizontal="right"/>
    </xf>
    <xf numFmtId="0" fontId="121" fillId="18" borderId="7" xfId="0" applyFont="1" applyFill="1" applyBorder="1"/>
    <xf numFmtId="0" fontId="121" fillId="18" borderId="29" xfId="0" applyFont="1" applyFill="1" applyBorder="1"/>
    <xf numFmtId="174" fontId="121" fillId="18" borderId="29" xfId="0" applyNumberFormat="1" applyFont="1" applyFill="1" applyBorder="1" applyAlignment="1">
      <alignment horizontal="center"/>
    </xf>
    <xf numFmtId="0" fontId="122" fillId="2" borderId="0" xfId="0" applyFont="1" applyFill="1"/>
    <xf numFmtId="176" fontId="111" fillId="0" borderId="48" xfId="0" applyNumberFormat="1" applyFont="1" applyBorder="1" applyAlignment="1">
      <alignment horizontal="center"/>
    </xf>
    <xf numFmtId="0" fontId="105" fillId="2" borderId="7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/>
    </xf>
    <xf numFmtId="0" fontId="11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6" fillId="2" borderId="0" xfId="0" applyFont="1" applyFill="1" applyAlignment="1">
      <alignment horizontal="center"/>
    </xf>
    <xf numFmtId="0" fontId="10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3" fillId="2" borderId="28" xfId="0" applyFont="1" applyFill="1" applyBorder="1" applyAlignment="1">
      <alignment horizontal="center" vertical="center"/>
    </xf>
    <xf numFmtId="9" fontId="121" fillId="18" borderId="29" xfId="2" applyFont="1" applyFill="1" applyBorder="1" applyAlignment="1">
      <alignment horizontal="center"/>
    </xf>
    <xf numFmtId="0" fontId="106" fillId="20" borderId="12" xfId="0" applyFont="1" applyFill="1" applyBorder="1"/>
    <xf numFmtId="9" fontId="111" fillId="0" borderId="0" xfId="2" applyFont="1" applyAlignment="1">
      <alignment horizontal="center"/>
    </xf>
    <xf numFmtId="0" fontId="106" fillId="0" borderId="12" xfId="0" applyFont="1" applyBorder="1"/>
    <xf numFmtId="176" fontId="0" fillId="0" borderId="12" xfId="0" applyNumberFormat="1" applyBorder="1"/>
    <xf numFmtId="1" fontId="124" fillId="2" borderId="12" xfId="0" applyNumberFormat="1" applyFont="1" applyFill="1" applyBorder="1"/>
    <xf numFmtId="9" fontId="124" fillId="2" borderId="12" xfId="0" applyNumberFormat="1" applyFont="1" applyFill="1" applyBorder="1"/>
    <xf numFmtId="0" fontId="116" fillId="2" borderId="12" xfId="0" applyFont="1" applyFill="1" applyBorder="1"/>
    <xf numFmtId="1" fontId="113" fillId="3" borderId="45" xfId="0" applyNumberFormat="1" applyFont="1" applyFill="1" applyBorder="1" applyAlignment="1">
      <alignment horizontal="center" vertical="center" wrapText="1"/>
    </xf>
    <xf numFmtId="43" fontId="113" fillId="3" borderId="45" xfId="1" applyFont="1" applyFill="1" applyBorder="1" applyAlignment="1">
      <alignment horizontal="center" vertical="center" wrapText="1"/>
    </xf>
    <xf numFmtId="0" fontId="10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2" fillId="2" borderId="28" xfId="0" applyFont="1" applyFill="1" applyBorder="1" applyAlignment="1">
      <alignment vertical="center"/>
    </xf>
    <xf numFmtId="20" fontId="10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1" fillId="8" borderId="20" xfId="0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horizontal="center" vertical="center"/>
    </xf>
    <xf numFmtId="20" fontId="99" fillId="2" borderId="28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9" fontId="111" fillId="8" borderId="12" xfId="0" applyNumberFormat="1" applyFont="1" applyFill="1" applyBorder="1" applyAlignment="1">
      <alignment horizontal="center" vertical="center"/>
    </xf>
    <xf numFmtId="1" fontId="11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14" fontId="11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1" fillId="2" borderId="20" xfId="0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vertical="center"/>
    </xf>
    <xf numFmtId="0" fontId="112" fillId="2" borderId="28" xfId="0" applyFont="1" applyFill="1" applyBorder="1"/>
    <xf numFmtId="0" fontId="111" fillId="2" borderId="28" xfId="0" applyFont="1" applyFill="1" applyBorder="1" applyAlignment="1">
      <alignment horizontal="center" vertical="center"/>
    </xf>
    <xf numFmtId="14" fontId="111" fillId="7" borderId="10" xfId="0" applyNumberFormat="1" applyFont="1" applyFill="1" applyBorder="1" applyAlignment="1">
      <alignment vertical="center"/>
    </xf>
    <xf numFmtId="14" fontId="111" fillId="7" borderId="10" xfId="0" applyNumberFormat="1" applyFont="1" applyFill="1" applyBorder="1" applyAlignment="1">
      <alignment horizontal="center" vertical="center"/>
    </xf>
    <xf numFmtId="14" fontId="111" fillId="2" borderId="10" xfId="0" applyNumberFormat="1" applyFont="1" applyFill="1" applyBorder="1" applyAlignment="1">
      <alignment vertical="center"/>
    </xf>
    <xf numFmtId="14" fontId="111" fillId="2" borderId="10" xfId="0" applyNumberFormat="1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horizontal="center" vertical="center"/>
    </xf>
    <xf numFmtId="1" fontId="111" fillId="8" borderId="10" xfId="0" applyNumberFormat="1" applyFont="1" applyFill="1" applyBorder="1" applyAlignment="1">
      <alignment horizontal="center" vertical="center"/>
    </xf>
    <xf numFmtId="0" fontId="111" fillId="8" borderId="10" xfId="0" applyFont="1" applyFill="1" applyBorder="1" applyAlignment="1">
      <alignment horizontal="center" vertical="center"/>
    </xf>
    <xf numFmtId="14" fontId="111" fillId="7" borderId="17" xfId="0" applyNumberFormat="1" applyFont="1" applyFill="1" applyBorder="1" applyAlignment="1">
      <alignment vertical="center"/>
    </xf>
    <xf numFmtId="14" fontId="111" fillId="2" borderId="17" xfId="0" applyNumberFormat="1" applyFont="1" applyFill="1" applyBorder="1" applyAlignment="1">
      <alignment vertical="center"/>
    </xf>
    <xf numFmtId="14" fontId="111" fillId="2" borderId="17" xfId="0" applyNumberFormat="1" applyFont="1" applyFill="1" applyBorder="1" applyAlignment="1">
      <alignment horizontal="center" vertical="center"/>
    </xf>
    <xf numFmtId="0" fontId="11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1" fillId="9" borderId="28" xfId="0" applyFont="1" applyFill="1" applyBorder="1" applyAlignment="1">
      <alignment horizontal="center" vertical="center"/>
    </xf>
    <xf numFmtId="0" fontId="112" fillId="2" borderId="10" xfId="0" applyFont="1" applyFill="1" applyBorder="1"/>
    <xf numFmtId="0" fontId="112" fillId="2" borderId="17" xfId="0" applyFont="1" applyFill="1" applyBorder="1"/>
    <xf numFmtId="0" fontId="0" fillId="2" borderId="17" xfId="0" applyFill="1" applyBorder="1"/>
    <xf numFmtId="0" fontId="111" fillId="9" borderId="17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9" fontId="111" fillId="2" borderId="12" xfId="0" applyNumberFormat="1" applyFont="1" applyFill="1" applyBorder="1" applyAlignment="1">
      <alignment horizontal="center" vertical="center"/>
    </xf>
    <xf numFmtId="1" fontId="111" fillId="8" borderId="28" xfId="0" applyNumberFormat="1" applyFont="1" applyFill="1" applyBorder="1" applyAlignment="1">
      <alignment horizontal="center" vertical="center"/>
    </xf>
    <xf numFmtId="0" fontId="106" fillId="18" borderId="28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1" fillId="0" borderId="47" xfId="0" applyNumberFormat="1" applyFont="1" applyBorder="1" applyAlignment="1">
      <alignment horizontal="center"/>
    </xf>
    <xf numFmtId="1" fontId="111" fillId="0" borderId="12" xfId="0" applyNumberFormat="1" applyFont="1" applyBorder="1" applyAlignment="1">
      <alignment horizontal="center"/>
    </xf>
    <xf numFmtId="174" fontId="111" fillId="0" borderId="12" xfId="0" applyNumberFormat="1" applyFont="1" applyBorder="1" applyAlignment="1">
      <alignment horizontal="center"/>
    </xf>
    <xf numFmtId="0" fontId="11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1" fillId="2" borderId="12" xfId="0" applyFont="1" applyFill="1" applyBorder="1" applyAlignment="1">
      <alignment vertical="top" wrapText="1"/>
    </xf>
    <xf numFmtId="0" fontId="10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6" fillId="18" borderId="30" xfId="0" applyFont="1" applyFill="1" applyBorder="1" applyAlignment="1">
      <alignment horizontal="center" vertical="center"/>
    </xf>
    <xf numFmtId="0" fontId="10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6" fillId="20" borderId="12" xfId="0" applyFont="1" applyFill="1" applyBorder="1" applyAlignment="1">
      <alignment horizontal="center"/>
    </xf>
    <xf numFmtId="0" fontId="106" fillId="18" borderId="20" xfId="0" applyFont="1" applyFill="1" applyBorder="1" applyAlignment="1">
      <alignment horizontal="center" vertical="center"/>
    </xf>
    <xf numFmtId="0" fontId="106" fillId="18" borderId="21" xfId="0" applyFont="1" applyFill="1" applyBorder="1" applyAlignment="1">
      <alignment horizontal="center" vertical="center"/>
    </xf>
    <xf numFmtId="43" fontId="10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9" fillId="2" borderId="12" xfId="0" applyNumberFormat="1" applyFont="1" applyFill="1" applyBorder="1" applyAlignment="1">
      <alignment horizontal="center" vertical="center"/>
    </xf>
    <xf numFmtId="0" fontId="106" fillId="18" borderId="30" xfId="0" applyFont="1" applyFill="1" applyBorder="1" applyAlignment="1">
      <alignment horizontal="center"/>
    </xf>
    <xf numFmtId="0" fontId="106" fillId="18" borderId="32" xfId="0" applyFont="1" applyFill="1" applyBorder="1" applyAlignment="1">
      <alignment horizontal="center"/>
    </xf>
    <xf numFmtId="0" fontId="10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6" fillId="4" borderId="12" xfId="0" applyFont="1" applyFill="1" applyBorder="1"/>
    <xf numFmtId="0" fontId="106" fillId="18" borderId="12" xfId="0" applyFont="1" applyFill="1" applyBorder="1"/>
    <xf numFmtId="0" fontId="106" fillId="18" borderId="12" xfId="0" applyFont="1" applyFill="1" applyBorder="1" applyAlignment="1">
      <alignment horizontal="left"/>
    </xf>
    <xf numFmtId="0" fontId="87" fillId="2" borderId="12" xfId="0" applyFont="1" applyFill="1" applyBorder="1"/>
    <xf numFmtId="0" fontId="105" fillId="3" borderId="0" xfId="0" applyFont="1" applyFill="1" applyAlignment="1">
      <alignment horizontal="center"/>
    </xf>
    <xf numFmtId="0" fontId="105" fillId="3" borderId="19" xfId="0" applyFont="1" applyFill="1" applyBorder="1" applyAlignment="1">
      <alignment horizontal="center"/>
    </xf>
    <xf numFmtId="0" fontId="10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1" fillId="3" borderId="19" xfId="0" applyFont="1" applyFill="1" applyBorder="1" applyAlignment="1">
      <alignment horizontal="center" vertical="center"/>
    </xf>
    <xf numFmtId="165" fontId="121" fillId="3" borderId="21" xfId="1" applyNumberFormat="1" applyFont="1" applyFill="1" applyBorder="1" applyAlignment="1">
      <alignment horizontal="center" vertical="center"/>
    </xf>
    <xf numFmtId="166" fontId="121" fillId="3" borderId="21" xfId="0" applyNumberFormat="1" applyFont="1" applyFill="1" applyBorder="1" applyAlignment="1">
      <alignment horizontal="center" vertical="center"/>
    </xf>
    <xf numFmtId="9" fontId="121" fillId="3" borderId="21" xfId="2" applyFont="1" applyFill="1" applyBorder="1" applyAlignment="1">
      <alignment horizontal="center" vertical="center"/>
    </xf>
    <xf numFmtId="9" fontId="121" fillId="3" borderId="22" xfId="2" applyFont="1" applyFill="1" applyBorder="1" applyAlignment="1">
      <alignment horizontal="center" vertical="center" wrapText="1"/>
    </xf>
    <xf numFmtId="14" fontId="126" fillId="2" borderId="9" xfId="0" applyNumberFormat="1" applyFont="1" applyFill="1" applyBorder="1" applyAlignment="1">
      <alignment horizontal="center" vertical="center"/>
    </xf>
    <xf numFmtId="0" fontId="126" fillId="2" borderId="10" xfId="0" applyFont="1" applyFill="1" applyBorder="1" applyAlignment="1">
      <alignment vertical="center"/>
    </xf>
    <xf numFmtId="165" fontId="126" fillId="2" borderId="10" xfId="1" applyNumberFormat="1" applyFont="1" applyFill="1" applyBorder="1" applyAlignment="1">
      <alignment horizontal="center" vertical="center"/>
    </xf>
    <xf numFmtId="166" fontId="126" fillId="2" borderId="10" xfId="0" applyNumberFormat="1" applyFont="1" applyFill="1" applyBorder="1" applyAlignment="1">
      <alignment horizontal="center" vertical="center"/>
    </xf>
    <xf numFmtId="9" fontId="126" fillId="2" borderId="10" xfId="2" applyFont="1" applyFill="1" applyBorder="1" applyAlignment="1">
      <alignment horizontal="center" vertical="center"/>
    </xf>
    <xf numFmtId="167" fontId="126" fillId="2" borderId="11" xfId="1" applyNumberFormat="1" applyFont="1" applyFill="1" applyBorder="1" applyAlignment="1">
      <alignment horizontal="center" vertical="center"/>
    </xf>
    <xf numFmtId="0" fontId="126" fillId="2" borderId="11" xfId="0" applyFont="1" applyFill="1" applyBorder="1" applyAlignment="1">
      <alignment horizontal="center" vertical="center"/>
    </xf>
    <xf numFmtId="1" fontId="126" fillId="2" borderId="11" xfId="0" applyNumberFormat="1" applyFont="1" applyFill="1" applyBorder="1" applyAlignment="1">
      <alignment horizontal="center" vertical="center"/>
    </xf>
    <xf numFmtId="165" fontId="126" fillId="2" borderId="10" xfId="0" applyNumberFormat="1" applyFont="1" applyFill="1" applyBorder="1" applyAlignment="1">
      <alignment horizontal="center" vertical="center"/>
    </xf>
    <xf numFmtId="0" fontId="126" fillId="2" borderId="12" xfId="0" applyFont="1" applyFill="1" applyBorder="1"/>
    <xf numFmtId="14" fontId="126" fillId="2" borderId="14" xfId="0" applyNumberFormat="1" applyFont="1" applyFill="1" applyBorder="1" applyAlignment="1">
      <alignment horizontal="center" vertical="center"/>
    </xf>
    <xf numFmtId="0" fontId="126" fillId="2" borderId="15" xfId="0" applyFont="1" applyFill="1" applyBorder="1" applyAlignment="1">
      <alignment vertical="center"/>
    </xf>
    <xf numFmtId="165" fontId="126" fillId="2" borderId="15" xfId="1" applyNumberFormat="1" applyFont="1" applyFill="1" applyBorder="1" applyAlignment="1">
      <alignment horizontal="center" vertical="center"/>
    </xf>
    <xf numFmtId="166" fontId="126" fillId="2" borderId="15" xfId="0" applyNumberFormat="1" applyFont="1" applyFill="1" applyBorder="1" applyAlignment="1">
      <alignment horizontal="center" vertical="center"/>
    </xf>
    <xf numFmtId="9" fontId="126" fillId="2" borderId="15" xfId="2" applyFont="1" applyFill="1" applyBorder="1" applyAlignment="1">
      <alignment horizontal="center" vertical="center"/>
    </xf>
    <xf numFmtId="165" fontId="126" fillId="2" borderId="17" xfId="1" applyNumberFormat="1" applyFont="1" applyFill="1" applyBorder="1" applyAlignment="1">
      <alignment horizontal="center" vertical="center"/>
    </xf>
    <xf numFmtId="167" fontId="126" fillId="2" borderId="16" xfId="1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/>
    <xf numFmtId="168" fontId="126" fillId="2" borderId="12" xfId="0" applyNumberFormat="1" applyFont="1" applyFill="1" applyBorder="1"/>
    <xf numFmtId="165" fontId="126" fillId="2" borderId="15" xfId="0" applyNumberFormat="1" applyFont="1" applyFill="1" applyBorder="1" applyAlignment="1">
      <alignment horizontal="center" vertical="center"/>
    </xf>
    <xf numFmtId="165" fontId="126" fillId="2" borderId="17" xfId="0" applyNumberFormat="1" applyFont="1" applyFill="1" applyBorder="1" applyAlignment="1">
      <alignment horizontal="center" vertical="center"/>
    </xf>
    <xf numFmtId="167" fontId="126" fillId="2" borderId="12" xfId="0" applyNumberFormat="1" applyFont="1" applyFill="1" applyBorder="1"/>
    <xf numFmtId="0" fontId="126" fillId="2" borderId="17" xfId="0" applyFont="1" applyFill="1" applyBorder="1" applyAlignment="1">
      <alignment vertical="center"/>
    </xf>
    <xf numFmtId="1" fontId="126" fillId="2" borderId="16" xfId="0" applyNumberFormat="1" applyFont="1" applyFill="1" applyBorder="1" applyAlignment="1">
      <alignment horizontal="center" vertical="center"/>
    </xf>
    <xf numFmtId="14" fontId="126" fillId="2" borderId="19" xfId="0" applyNumberFormat="1" applyFont="1" applyFill="1" applyBorder="1" applyAlignment="1">
      <alignment horizontal="center" vertical="center"/>
    </xf>
    <xf numFmtId="0" fontId="126" fillId="2" borderId="20" xfId="0" applyFont="1" applyFill="1" applyBorder="1" applyAlignment="1">
      <alignment vertical="center"/>
    </xf>
    <xf numFmtId="165" fontId="126" fillId="2" borderId="20" xfId="1" applyNumberFormat="1" applyFont="1" applyFill="1" applyBorder="1" applyAlignment="1">
      <alignment horizontal="center" vertical="center"/>
    </xf>
    <xf numFmtId="166" fontId="126" fillId="2" borderId="21" xfId="0" applyNumberFormat="1" applyFont="1" applyFill="1" applyBorder="1" applyAlignment="1">
      <alignment horizontal="center" vertical="center"/>
    </xf>
    <xf numFmtId="9" fontId="126" fillId="2" borderId="21" xfId="2" applyFont="1" applyFill="1" applyBorder="1" applyAlignment="1">
      <alignment horizontal="center" vertical="center"/>
    </xf>
    <xf numFmtId="167" fontId="126" fillId="2" borderId="22" xfId="1" applyNumberFormat="1" applyFont="1" applyFill="1" applyBorder="1" applyAlignment="1">
      <alignment horizontal="center" vertical="center"/>
    </xf>
    <xf numFmtId="1" fontId="126" fillId="2" borderId="22" xfId="0" applyNumberFormat="1" applyFont="1" applyFill="1" applyBorder="1" applyAlignment="1">
      <alignment horizontal="center" vertical="center"/>
    </xf>
    <xf numFmtId="165" fontId="126" fillId="2" borderId="21" xfId="0" applyNumberFormat="1" applyFont="1" applyFill="1" applyBorder="1" applyAlignment="1">
      <alignment horizontal="center" vertical="center"/>
    </xf>
    <xf numFmtId="165" fontId="126" fillId="2" borderId="20" xfId="0" applyNumberFormat="1" applyFont="1" applyFill="1" applyBorder="1" applyAlignment="1">
      <alignment horizontal="center" vertical="center"/>
    </xf>
    <xf numFmtId="165" fontId="126" fillId="2" borderId="23" xfId="0" applyNumberFormat="1" applyFont="1" applyFill="1" applyBorder="1" applyAlignment="1">
      <alignment horizontal="center" vertical="center"/>
    </xf>
    <xf numFmtId="165" fontId="126" fillId="2" borderId="25" xfId="0" applyNumberFormat="1" applyFont="1" applyFill="1" applyBorder="1" applyAlignment="1">
      <alignment horizontal="center" vertical="center"/>
    </xf>
    <xf numFmtId="0" fontId="126" fillId="2" borderId="16" xfId="0" applyFont="1" applyFill="1" applyBorder="1" applyAlignment="1">
      <alignment horizontal="center" vertical="center"/>
    </xf>
    <xf numFmtId="0" fontId="126" fillId="2" borderId="27" xfId="0" applyFont="1" applyFill="1" applyBorder="1" applyAlignment="1">
      <alignment vertical="center"/>
    </xf>
    <xf numFmtId="165" fontId="126" fillId="2" borderId="27" xfId="1" applyNumberFormat="1" applyFont="1" applyFill="1" applyBorder="1" applyAlignment="1">
      <alignment horizontal="center" vertical="center"/>
    </xf>
    <xf numFmtId="166" fontId="126" fillId="2" borderId="27" xfId="0" applyNumberFormat="1" applyFont="1" applyFill="1" applyBorder="1" applyAlignment="1">
      <alignment horizontal="center" vertical="center"/>
    </xf>
    <xf numFmtId="9" fontId="126" fillId="2" borderId="27" xfId="2" applyFont="1" applyFill="1" applyBorder="1" applyAlignment="1">
      <alignment horizontal="center" vertical="center"/>
    </xf>
    <xf numFmtId="165" fontId="126" fillId="2" borderId="15" xfId="0" applyNumberFormat="1" applyFont="1" applyFill="1" applyBorder="1" applyAlignment="1">
      <alignment vertical="center"/>
    </xf>
    <xf numFmtId="165" fontId="126" fillId="2" borderId="17" xfId="0" applyNumberFormat="1" applyFont="1" applyFill="1" applyBorder="1" applyAlignment="1">
      <alignment vertical="center"/>
    </xf>
    <xf numFmtId="175" fontId="126" fillId="2" borderId="27" xfId="2" applyNumberFormat="1" applyFont="1" applyFill="1" applyBorder="1" applyAlignment="1">
      <alignment horizontal="center" vertical="center"/>
    </xf>
    <xf numFmtId="14" fontId="121" fillId="4" borderId="19" xfId="0" applyNumberFormat="1" applyFont="1" applyFill="1" applyBorder="1" applyAlignment="1">
      <alignment horizontal="center" vertical="center"/>
    </xf>
    <xf numFmtId="0" fontId="121" fillId="4" borderId="21" xfId="0" applyFont="1" applyFill="1" applyBorder="1" applyAlignment="1">
      <alignment vertical="center"/>
    </xf>
    <xf numFmtId="165" fontId="121" fillId="4" borderId="21" xfId="1" applyNumberFormat="1" applyFont="1" applyFill="1" applyBorder="1" applyAlignment="1">
      <alignment horizontal="center" vertical="center"/>
    </xf>
    <xf numFmtId="166" fontId="121" fillId="4" borderId="21" xfId="0" applyNumberFormat="1" applyFont="1" applyFill="1" applyBorder="1" applyAlignment="1">
      <alignment horizontal="center" vertical="center"/>
    </xf>
    <xf numFmtId="9" fontId="121" fillId="4" borderId="21" xfId="2" applyFont="1" applyFill="1" applyBorder="1" applyAlignment="1">
      <alignment horizontal="center" vertical="center"/>
    </xf>
    <xf numFmtId="167" fontId="121" fillId="4" borderId="22" xfId="1" applyNumberFormat="1" applyFont="1" applyFill="1" applyBorder="1" applyAlignment="1">
      <alignment horizontal="center" vertical="center"/>
    </xf>
    <xf numFmtId="0" fontId="121" fillId="4" borderId="22" xfId="0" applyFont="1" applyFill="1" applyBorder="1" applyAlignment="1">
      <alignment horizontal="center" vertical="center"/>
    </xf>
    <xf numFmtId="1" fontId="121" fillId="4" borderId="22" xfId="0" applyNumberFormat="1" applyFont="1" applyFill="1" applyBorder="1" applyAlignment="1">
      <alignment horizontal="center" vertical="center"/>
    </xf>
    <xf numFmtId="165" fontId="121" fillId="4" borderId="21" xfId="0" applyNumberFormat="1" applyFont="1" applyFill="1" applyBorder="1" applyAlignment="1">
      <alignment horizontal="center" vertical="center"/>
    </xf>
    <xf numFmtId="0" fontId="121" fillId="4" borderId="17" xfId="0" applyFont="1" applyFill="1" applyBorder="1"/>
    <xf numFmtId="165" fontId="121" fillId="4" borderId="17" xfId="1" applyNumberFormat="1" applyFont="1" applyFill="1" applyBorder="1" applyAlignment="1">
      <alignment horizontal="center" vertical="center"/>
    </xf>
    <xf numFmtId="9" fontId="121" fillId="4" borderId="17" xfId="2" applyFont="1" applyFill="1" applyBorder="1" applyAlignment="1">
      <alignment horizontal="center" vertical="center"/>
    </xf>
    <xf numFmtId="1" fontId="121" fillId="4" borderId="17" xfId="0" applyNumberFormat="1" applyFont="1" applyFill="1" applyBorder="1" applyAlignment="1">
      <alignment horizontal="center"/>
    </xf>
    <xf numFmtId="165" fontId="12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1" fillId="4" borderId="54" xfId="0" applyNumberFormat="1" applyFont="1" applyFill="1" applyBorder="1" applyAlignment="1">
      <alignment vertical="center"/>
    </xf>
    <xf numFmtId="0" fontId="121" fillId="3" borderId="22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/>
    </xf>
    <xf numFmtId="0" fontId="121" fillId="3" borderId="21" xfId="0" applyFont="1" applyFill="1" applyBorder="1" applyAlignment="1">
      <alignment horizontal="center" vertical="center" wrapText="1"/>
    </xf>
    <xf numFmtId="0" fontId="121" fillId="20" borderId="28" xfId="0" applyFont="1" applyFill="1" applyBorder="1" applyAlignment="1">
      <alignment horizontal="center" vertical="center"/>
    </xf>
    <xf numFmtId="14" fontId="126" fillId="17" borderId="9" xfId="0" applyNumberFormat="1" applyFont="1" applyFill="1" applyBorder="1" applyAlignment="1">
      <alignment horizontal="center" vertical="center"/>
    </xf>
    <xf numFmtId="0" fontId="126" fillId="17" borderId="10" xfId="0" applyFont="1" applyFill="1" applyBorder="1" applyAlignment="1">
      <alignment vertical="center"/>
    </xf>
    <xf numFmtId="165" fontId="126" fillId="17" borderId="10" xfId="1" applyNumberFormat="1" applyFont="1" applyFill="1" applyBorder="1" applyAlignment="1">
      <alignment horizontal="center" vertical="center"/>
    </xf>
    <xf numFmtId="166" fontId="126" fillId="17" borderId="10" xfId="0" applyNumberFormat="1" applyFont="1" applyFill="1" applyBorder="1" applyAlignment="1">
      <alignment horizontal="center" vertical="center"/>
    </xf>
    <xf numFmtId="9" fontId="126" fillId="17" borderId="10" xfId="2" applyFont="1" applyFill="1" applyBorder="1" applyAlignment="1">
      <alignment horizontal="center" vertical="center"/>
    </xf>
    <xf numFmtId="167" fontId="126" fillId="17" borderId="11" xfId="1" applyNumberFormat="1" applyFont="1" applyFill="1" applyBorder="1" applyAlignment="1">
      <alignment horizontal="center" vertical="center"/>
    </xf>
    <xf numFmtId="1" fontId="126" fillId="17" borderId="11" xfId="0" applyNumberFormat="1" applyFont="1" applyFill="1" applyBorder="1" applyAlignment="1">
      <alignment horizontal="center" vertical="center"/>
    </xf>
    <xf numFmtId="165" fontId="126" fillId="17" borderId="10" xfId="0" applyNumberFormat="1" applyFont="1" applyFill="1" applyBorder="1" applyAlignment="1">
      <alignment horizontal="center" vertical="center"/>
    </xf>
    <xf numFmtId="0" fontId="126" fillId="17" borderId="12" xfId="0" applyFont="1" applyFill="1" applyBorder="1"/>
    <xf numFmtId="14" fontId="126" fillId="17" borderId="14" xfId="0" applyNumberFormat="1" applyFont="1" applyFill="1" applyBorder="1" applyAlignment="1">
      <alignment horizontal="center" vertical="center"/>
    </xf>
    <xf numFmtId="0" fontId="126" fillId="17" borderId="15" xfId="0" applyFont="1" applyFill="1" applyBorder="1" applyAlignment="1">
      <alignment vertical="center"/>
    </xf>
    <xf numFmtId="165" fontId="126" fillId="17" borderId="17" xfId="1" applyNumberFormat="1" applyFont="1" applyFill="1" applyBorder="1" applyAlignment="1">
      <alignment horizontal="center" vertical="center"/>
    </xf>
    <xf numFmtId="9" fontId="126" fillId="17" borderId="15" xfId="2" applyFont="1" applyFill="1" applyBorder="1" applyAlignment="1">
      <alignment horizontal="center" vertical="center"/>
    </xf>
    <xf numFmtId="167" fontId="126" fillId="17" borderId="16" xfId="1" applyNumberFormat="1" applyFont="1" applyFill="1" applyBorder="1" applyAlignment="1">
      <alignment horizontal="center" vertical="center"/>
    </xf>
    <xf numFmtId="165" fontId="126" fillId="17" borderId="15" xfId="0" applyNumberFormat="1" applyFont="1" applyFill="1" applyBorder="1" applyAlignment="1">
      <alignment horizontal="center" vertical="center"/>
    </xf>
    <xf numFmtId="165" fontId="126" fillId="17" borderId="12" xfId="0" applyNumberFormat="1" applyFont="1" applyFill="1" applyBorder="1"/>
    <xf numFmtId="165" fontId="126" fillId="17" borderId="17" xfId="0" applyNumberFormat="1" applyFont="1" applyFill="1" applyBorder="1" applyAlignment="1">
      <alignment horizontal="center" vertical="center"/>
    </xf>
    <xf numFmtId="0" fontId="126" fillId="17" borderId="17" xfId="0" applyFont="1" applyFill="1" applyBorder="1" applyAlignment="1">
      <alignment vertical="center"/>
    </xf>
    <xf numFmtId="1" fontId="12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3" fillId="2" borderId="7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left" vertical="center"/>
    </xf>
    <xf numFmtId="0" fontId="126" fillId="2" borderId="12" xfId="0" applyFont="1" applyFill="1" applyBorder="1" applyAlignment="1">
      <alignment wrapText="1"/>
    </xf>
    <xf numFmtId="0" fontId="8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6" fillId="4" borderId="12" xfId="0" applyFont="1" applyFill="1" applyBorder="1" applyAlignment="1">
      <alignment horizontal="center" wrapText="1"/>
    </xf>
    <xf numFmtId="166" fontId="127" fillId="17" borderId="10" xfId="0" applyNumberFormat="1" applyFont="1" applyFill="1" applyBorder="1" applyAlignment="1">
      <alignment horizontal="center" vertical="center"/>
    </xf>
    <xf numFmtId="166" fontId="127" fillId="2" borderId="21" xfId="0" applyNumberFormat="1" applyFont="1" applyFill="1" applyBorder="1" applyAlignment="1">
      <alignment horizontal="center" vertical="center"/>
    </xf>
    <xf numFmtId="166" fontId="127" fillId="17" borderId="15" xfId="0" applyNumberFormat="1" applyFont="1" applyFill="1" applyBorder="1" applyAlignment="1">
      <alignment horizontal="center" vertical="center"/>
    </xf>
    <xf numFmtId="166" fontId="127" fillId="2" borderId="15" xfId="0" applyNumberFormat="1" applyFont="1" applyFill="1" applyBorder="1" applyAlignment="1">
      <alignment horizontal="center" vertical="center"/>
    </xf>
    <xf numFmtId="166" fontId="127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1" fillId="18" borderId="12" xfId="0" applyFont="1" applyFill="1" applyBorder="1" applyAlignment="1">
      <alignment horizontal="center"/>
    </xf>
    <xf numFmtId="0" fontId="10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6" fillId="18" borderId="12" xfId="0" applyNumberFormat="1" applyFont="1" applyFill="1" applyBorder="1" applyAlignment="1">
      <alignment horizontal="center" wrapText="1"/>
    </xf>
    <xf numFmtId="14" fontId="80" fillId="2" borderId="12" xfId="0" applyNumberFormat="1" applyFont="1" applyFill="1" applyBorder="1"/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173" fontId="111" fillId="0" borderId="47" xfId="0" applyNumberFormat="1" applyFont="1" applyBorder="1" applyAlignment="1">
      <alignment horizontal="center"/>
    </xf>
    <xf numFmtId="1" fontId="111" fillId="0" borderId="20" xfId="0" applyNumberFormat="1" applyFont="1" applyBorder="1" applyAlignment="1">
      <alignment horizontal="center"/>
    </xf>
    <xf numFmtId="0" fontId="111" fillId="0" borderId="20" xfId="0" applyFont="1" applyBorder="1"/>
    <xf numFmtId="9" fontId="111" fillId="0" borderId="20" xfId="0" applyNumberFormat="1" applyFont="1" applyBorder="1" applyAlignment="1">
      <alignment horizontal="center"/>
    </xf>
    <xf numFmtId="0" fontId="111" fillId="0" borderId="20" xfId="0" applyFont="1" applyBorder="1" applyAlignment="1">
      <alignment horizontal="center"/>
    </xf>
    <xf numFmtId="173" fontId="111" fillId="14" borderId="12" xfId="0" applyNumberFormat="1" applyFont="1" applyFill="1" applyBorder="1" applyAlignment="1">
      <alignment horizontal="center"/>
    </xf>
    <xf numFmtId="43" fontId="111" fillId="14" borderId="12" xfId="1" applyFont="1" applyFill="1" applyBorder="1" applyAlignment="1">
      <alignment horizontal="center"/>
    </xf>
    <xf numFmtId="0" fontId="111" fillId="21" borderId="12" xfId="0" applyFont="1" applyFill="1" applyBorder="1" applyAlignment="1">
      <alignment horizontal="center"/>
    </xf>
    <xf numFmtId="0" fontId="111" fillId="14" borderId="12" xfId="0" applyFont="1" applyFill="1" applyBorder="1"/>
    <xf numFmtId="1" fontId="111" fillId="21" borderId="12" xfId="0" applyNumberFormat="1" applyFont="1" applyFill="1" applyBorder="1" applyAlignment="1">
      <alignment horizontal="center"/>
    </xf>
    <xf numFmtId="2" fontId="111" fillId="21" borderId="12" xfId="0" applyNumberFormat="1" applyFont="1" applyFill="1" applyBorder="1" applyAlignment="1">
      <alignment horizontal="center"/>
    </xf>
    <xf numFmtId="176" fontId="111" fillId="21" borderId="12" xfId="0" applyNumberFormat="1" applyFont="1" applyFill="1" applyBorder="1" applyAlignment="1">
      <alignment horizontal="center"/>
    </xf>
    <xf numFmtId="9" fontId="111" fillId="21" borderId="12" xfId="0" applyNumberFormat="1" applyFont="1" applyFill="1" applyBorder="1" applyAlignment="1">
      <alignment horizontal="center"/>
    </xf>
    <xf numFmtId="0" fontId="111" fillId="14" borderId="12" xfId="0" applyFont="1" applyFill="1" applyBorder="1" applyAlignment="1">
      <alignment horizontal="center"/>
    </xf>
    <xf numFmtId="0" fontId="113" fillId="21" borderId="12" xfId="0" applyFont="1" applyFill="1" applyBorder="1" applyAlignment="1">
      <alignment horizontal="center" wrapText="1"/>
    </xf>
    <xf numFmtId="43" fontId="111" fillId="21" borderId="12" xfId="1" applyFont="1" applyFill="1" applyBorder="1" applyAlignment="1">
      <alignment horizontal="center"/>
    </xf>
    <xf numFmtId="1" fontId="111" fillId="14" borderId="48" xfId="0" applyNumberFormat="1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0" fontId="10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6" fillId="2" borderId="7" xfId="0" applyFont="1" applyFill="1" applyBorder="1" applyAlignment="1">
      <alignment vertical="center"/>
    </xf>
    <xf numFmtId="0" fontId="109" fillId="16" borderId="0" xfId="0" applyFont="1" applyFill="1"/>
    <xf numFmtId="0" fontId="0" fillId="16" borderId="0" xfId="0" applyFill="1"/>
    <xf numFmtId="180" fontId="109" fillId="16" borderId="0" xfId="3" applyNumberFormat="1" applyFont="1" applyFill="1"/>
    <xf numFmtId="0" fontId="106" fillId="0" borderId="0" xfId="0" applyFont="1" applyAlignment="1">
      <alignment horizontal="center"/>
    </xf>
    <xf numFmtId="0" fontId="106" fillId="18" borderId="7" xfId="0" applyFont="1" applyFill="1" applyBorder="1" applyAlignment="1">
      <alignment horizontal="center"/>
    </xf>
    <xf numFmtId="0" fontId="10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6" fillId="4" borderId="12" xfId="0" applyNumberFormat="1" applyFont="1" applyFill="1" applyBorder="1" applyAlignment="1">
      <alignment horizontal="center"/>
    </xf>
    <xf numFmtId="0" fontId="10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2" fillId="2" borderId="7" xfId="0" applyFont="1" applyFill="1" applyBorder="1" applyAlignment="1">
      <alignment vertic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5" fillId="2" borderId="13" xfId="0" applyNumberFormat="1" applyFont="1" applyFill="1" applyBorder="1" applyAlignment="1">
      <alignment vertical="center"/>
    </xf>
    <xf numFmtId="14" fontId="105" fillId="2" borderId="14" xfId="0" applyNumberFormat="1" applyFont="1" applyFill="1" applyBorder="1" applyAlignment="1">
      <alignment vertical="center"/>
    </xf>
    <xf numFmtId="1" fontId="12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14" fontId="66" fillId="2" borderId="20" xfId="0" applyNumberFormat="1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vertical="center"/>
    </xf>
    <xf numFmtId="0" fontId="6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5" fillId="2" borderId="12" xfId="0" applyNumberFormat="1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14" fontId="105" fillId="23" borderId="12" xfId="0" applyNumberFormat="1" applyFont="1" applyFill="1" applyBorder="1" applyAlignment="1">
      <alignment horizontal="center" vertical="center"/>
    </xf>
    <xf numFmtId="20" fontId="105" fillId="23" borderId="12" xfId="0" applyNumberFormat="1" applyFont="1" applyFill="1" applyBorder="1" applyAlignment="1">
      <alignment horizontal="center" vertical="center"/>
    </xf>
    <xf numFmtId="1" fontId="105" fillId="23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1" fontId="105" fillId="22" borderId="12" xfId="0" applyNumberFormat="1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14" fontId="76" fillId="22" borderId="10" xfId="0" applyNumberFormat="1" applyFont="1" applyFill="1" applyBorder="1" applyAlignment="1">
      <alignment horizontal="center" vertical="center"/>
    </xf>
    <xf numFmtId="14" fontId="76" fillId="22" borderId="17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6" fillId="23" borderId="17" xfId="0" applyNumberFormat="1" applyFont="1" applyFill="1" applyBorder="1" applyAlignment="1">
      <alignment horizontal="center" vertical="center"/>
    </xf>
    <xf numFmtId="14" fontId="105" fillId="23" borderId="17" xfId="0" applyNumberFormat="1" applyFont="1" applyFill="1" applyBorder="1" applyAlignment="1">
      <alignment horizontal="center" vertical="center"/>
    </xf>
    <xf numFmtId="14" fontId="7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 wrapText="1"/>
    </xf>
    <xf numFmtId="14" fontId="7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9" fillId="22" borderId="28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4" fontId="6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6" fillId="2" borderId="0" xfId="0" applyFont="1" applyFill="1"/>
    <xf numFmtId="0" fontId="106" fillId="22" borderId="10" xfId="0" applyFont="1" applyFill="1" applyBorder="1" applyAlignment="1">
      <alignment horizontal="center"/>
    </xf>
    <xf numFmtId="0" fontId="106" fillId="22" borderId="17" xfId="0" applyFont="1" applyFill="1" applyBorder="1" applyAlignment="1">
      <alignment horizontal="center"/>
    </xf>
    <xf numFmtId="0" fontId="106" fillId="23" borderId="10" xfId="0" applyFont="1" applyFill="1" applyBorder="1" applyAlignment="1">
      <alignment horizontal="center"/>
    </xf>
    <xf numFmtId="0" fontId="106" fillId="23" borderId="17" xfId="0" applyFont="1" applyFill="1" applyBorder="1" applyAlignment="1">
      <alignment horizontal="center"/>
    </xf>
    <xf numFmtId="0" fontId="106" fillId="23" borderId="28" xfId="0" applyFont="1" applyFill="1" applyBorder="1" applyAlignment="1">
      <alignment horizontal="center"/>
    </xf>
    <xf numFmtId="0" fontId="106" fillId="23" borderId="20" xfId="0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/>
    </xf>
    <xf numFmtId="0" fontId="106" fillId="22" borderId="28" xfId="0" applyFont="1" applyFill="1" applyBorder="1" applyAlignment="1">
      <alignment horizontal="center"/>
    </xf>
    <xf numFmtId="0" fontId="106" fillId="23" borderId="12" xfId="0" applyFont="1" applyFill="1" applyBorder="1" applyAlignment="1">
      <alignment horizontal="center"/>
    </xf>
    <xf numFmtId="0" fontId="106" fillId="2" borderId="20" xfId="0" applyFont="1" applyFill="1" applyBorder="1" applyAlignment="1">
      <alignment horizontal="center"/>
    </xf>
    <xf numFmtId="0" fontId="106" fillId="2" borderId="10" xfId="0" applyFont="1" applyFill="1" applyBorder="1" applyAlignment="1">
      <alignment horizontal="center"/>
    </xf>
    <xf numFmtId="14" fontId="73" fillId="22" borderId="12" xfId="0" applyNumberFormat="1" applyFont="1" applyFill="1" applyBorder="1" applyAlignment="1">
      <alignment horizontal="center" vertical="center" wrapText="1"/>
    </xf>
    <xf numFmtId="14" fontId="6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6" fillId="2" borderId="0" xfId="0" applyFont="1" applyFill="1" applyAlignment="1">
      <alignment horizontal="center" vertical="center"/>
    </xf>
    <xf numFmtId="0" fontId="106" fillId="3" borderId="0" xfId="0" applyFont="1" applyFill="1" applyAlignment="1">
      <alignment horizontal="center" vertical="center"/>
    </xf>
    <xf numFmtId="20" fontId="102" fillId="22" borderId="12" xfId="0" applyNumberFormat="1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top" wrapText="1"/>
    </xf>
    <xf numFmtId="0" fontId="7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left" vertical="center" wrapText="1"/>
    </xf>
    <xf numFmtId="20" fontId="99" fillId="23" borderId="12" xfId="0" applyNumberFormat="1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/>
    </xf>
    <xf numFmtId="0" fontId="102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70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center" wrapText="1"/>
    </xf>
    <xf numFmtId="0" fontId="96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96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 wrapText="1"/>
    </xf>
    <xf numFmtId="0" fontId="66" fillId="23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3" fillId="2" borderId="20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" fontId="105" fillId="23" borderId="28" xfId="0" applyNumberFormat="1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/>
    </xf>
    <xf numFmtId="20" fontId="105" fillId="23" borderId="20" xfId="0" applyNumberFormat="1" applyFont="1" applyFill="1" applyBorder="1" applyAlignment="1">
      <alignment horizontal="center" vertical="center"/>
    </xf>
    <xf numFmtId="0" fontId="91" fillId="23" borderId="28" xfId="0" applyFont="1" applyFill="1" applyBorder="1" applyAlignment="1">
      <alignment horizontal="center" vertical="center"/>
    </xf>
    <xf numFmtId="20" fontId="105" fillId="23" borderId="28" xfId="0" applyNumberFormat="1" applyFont="1" applyFill="1" applyBorder="1" applyAlignment="1">
      <alignment horizontal="center" vertical="center"/>
    </xf>
    <xf numFmtId="0" fontId="91" fillId="23" borderId="70" xfId="0" applyFont="1" applyFill="1" applyBorder="1" applyAlignment="1">
      <alignment horizontal="center" vertical="center"/>
    </xf>
    <xf numFmtId="20" fontId="105" fillId="23" borderId="70" xfId="0" applyNumberFormat="1" applyFont="1" applyFill="1" applyBorder="1" applyAlignment="1">
      <alignment horizontal="center" vertical="center"/>
    </xf>
    <xf numFmtId="1" fontId="105" fillId="23" borderId="70" xfId="0" applyNumberFormat="1" applyFont="1" applyFill="1" applyBorder="1" applyAlignment="1">
      <alignment horizontal="center" vertical="center"/>
    </xf>
    <xf numFmtId="0" fontId="63" fillId="23" borderId="70" xfId="0" applyFont="1" applyFill="1" applyBorder="1" applyAlignment="1">
      <alignment horizontal="left" vertical="center" wrapText="1"/>
    </xf>
    <xf numFmtId="1" fontId="105" fillId="22" borderId="7" xfId="0" applyNumberFormat="1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left"/>
    </xf>
    <xf numFmtId="0" fontId="63" fillId="22" borderId="68" xfId="0" applyFont="1" applyFill="1" applyBorder="1" applyAlignment="1">
      <alignment horizontal="left" vertical="center" wrapText="1"/>
    </xf>
    <xf numFmtId="1" fontId="10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left" vertical="center" wrapText="1"/>
    </xf>
    <xf numFmtId="0" fontId="61" fillId="23" borderId="68" xfId="0" applyFont="1" applyFill="1" applyBorder="1" applyAlignment="1">
      <alignment horizontal="left" vertical="center" wrapText="1"/>
    </xf>
    <xf numFmtId="0" fontId="61" fillId="23" borderId="28" xfId="0" applyFont="1" applyFill="1" applyBorder="1" applyAlignment="1">
      <alignment horizontal="left" vertical="center" wrapText="1"/>
    </xf>
    <xf numFmtId="0" fontId="111" fillId="24" borderId="47" xfId="0" applyFont="1" applyFill="1" applyBorder="1"/>
    <xf numFmtId="173" fontId="111" fillId="24" borderId="48" xfId="0" applyNumberFormat="1" applyFont="1" applyFill="1" applyBorder="1" applyAlignment="1">
      <alignment horizontal="center"/>
    </xf>
    <xf numFmtId="1" fontId="111" fillId="24" borderId="48" xfId="0" applyNumberFormat="1" applyFont="1" applyFill="1" applyBorder="1" applyAlignment="1">
      <alignment horizontal="center"/>
    </xf>
    <xf numFmtId="174" fontId="111" fillId="24" borderId="48" xfId="0" applyNumberFormat="1" applyFont="1" applyFill="1" applyBorder="1" applyAlignment="1">
      <alignment horizontal="center"/>
    </xf>
    <xf numFmtId="176" fontId="111" fillId="24" borderId="48" xfId="0" applyNumberFormat="1" applyFont="1" applyFill="1" applyBorder="1" applyAlignment="1">
      <alignment horizontal="center"/>
    </xf>
    <xf numFmtId="9" fontId="111" fillId="24" borderId="48" xfId="0" applyNumberFormat="1" applyFont="1" applyFill="1" applyBorder="1" applyAlignment="1">
      <alignment horizontal="center"/>
    </xf>
    <xf numFmtId="9" fontId="111" fillId="24" borderId="49" xfId="0" applyNumberFormat="1" applyFont="1" applyFill="1" applyBorder="1" applyAlignment="1">
      <alignment horizontal="center"/>
    </xf>
    <xf numFmtId="9" fontId="111" fillId="24" borderId="12" xfId="0" applyNumberFormat="1" applyFont="1" applyFill="1" applyBorder="1" applyAlignment="1">
      <alignment horizontal="center"/>
    </xf>
    <xf numFmtId="0" fontId="111" fillId="24" borderId="12" xfId="0" applyFont="1" applyFill="1" applyBorder="1"/>
    <xf numFmtId="0" fontId="111" fillId="24" borderId="48" xfId="0" applyFont="1" applyFill="1" applyBorder="1"/>
    <xf numFmtId="0" fontId="111" fillId="24" borderId="48" xfId="0" applyFont="1" applyFill="1" applyBorder="1" applyAlignment="1">
      <alignment horizontal="center"/>
    </xf>
    <xf numFmtId="0" fontId="111" fillId="24" borderId="0" xfId="0" applyFont="1" applyFill="1"/>
    <xf numFmtId="0" fontId="0" fillId="24" borderId="0" xfId="0" applyFill="1"/>
    <xf numFmtId="0" fontId="111" fillId="24" borderId="47" xfId="0" applyFont="1" applyFill="1" applyBorder="1" applyAlignment="1">
      <alignment horizontal="center"/>
    </xf>
    <xf numFmtId="0" fontId="111" fillId="24" borderId="50" xfId="0" applyFont="1" applyFill="1" applyBorder="1" applyAlignment="1">
      <alignment horizontal="center"/>
    </xf>
    <xf numFmtId="1" fontId="111" fillId="24" borderId="50" xfId="0" applyNumberFormat="1" applyFont="1" applyFill="1" applyBorder="1" applyAlignment="1">
      <alignment horizontal="center"/>
    </xf>
    <xf numFmtId="176" fontId="11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1" fillId="24" borderId="49" xfId="0" applyFont="1" applyFill="1" applyBorder="1"/>
    <xf numFmtId="0" fontId="111" fillId="24" borderId="49" xfId="0" applyFont="1" applyFill="1" applyBorder="1" applyAlignment="1">
      <alignment horizontal="center"/>
    </xf>
    <xf numFmtId="9" fontId="111" fillId="24" borderId="47" xfId="0" applyNumberFormat="1" applyFont="1" applyFill="1" applyBorder="1" applyAlignment="1">
      <alignment horizontal="center"/>
    </xf>
    <xf numFmtId="2" fontId="111" fillId="24" borderId="48" xfId="0" applyNumberFormat="1" applyFont="1" applyFill="1" applyBorder="1" applyAlignment="1">
      <alignment horizontal="center"/>
    </xf>
    <xf numFmtId="1" fontId="111" fillId="24" borderId="47" xfId="0" applyNumberFormat="1" applyFont="1" applyFill="1" applyBorder="1" applyAlignment="1">
      <alignment horizontal="center"/>
    </xf>
    <xf numFmtId="1" fontId="111" fillId="24" borderId="12" xfId="0" applyNumberFormat="1" applyFont="1" applyFill="1" applyBorder="1" applyAlignment="1">
      <alignment horizontal="center"/>
    </xf>
    <xf numFmtId="0" fontId="11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9" fillId="2" borderId="17" xfId="0" applyNumberFormat="1" applyFont="1" applyFill="1" applyBorder="1" applyAlignment="1">
      <alignment horizontal="center" vertical="center"/>
    </xf>
    <xf numFmtId="0" fontId="106" fillId="17" borderId="0" xfId="0" applyFont="1" applyFill="1" applyAlignment="1">
      <alignment horizontal="center" vertical="center"/>
    </xf>
    <xf numFmtId="14" fontId="64" fillId="22" borderId="20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3" fillId="23" borderId="28" xfId="0" applyNumberFormat="1" applyFont="1" applyFill="1" applyBorder="1" applyAlignment="1">
      <alignment horizontal="left" vertical="center" wrapText="1"/>
    </xf>
    <xf numFmtId="0" fontId="106" fillId="23" borderId="21" xfId="0" applyFont="1" applyFill="1" applyBorder="1" applyAlignment="1">
      <alignment horizontal="center"/>
    </xf>
    <xf numFmtId="14" fontId="63" fillId="23" borderId="10" xfId="0" applyNumberFormat="1" applyFont="1" applyFill="1" applyBorder="1" applyAlignment="1">
      <alignment horizontal="center" vertical="center"/>
    </xf>
    <xf numFmtId="14" fontId="63" fillId="23" borderId="17" xfId="0" applyNumberFormat="1" applyFont="1" applyFill="1" applyBorder="1" applyAlignment="1">
      <alignment horizontal="left" vertical="center" wrapText="1"/>
    </xf>
    <xf numFmtId="14" fontId="5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7" fillId="17" borderId="28" xfId="0" applyNumberFormat="1" applyFont="1" applyFill="1" applyBorder="1" applyAlignment="1">
      <alignment horizontal="left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9" fillId="5" borderId="18" xfId="0" applyFont="1" applyFill="1" applyBorder="1"/>
    <xf numFmtId="0" fontId="109" fillId="5" borderId="67" xfId="0" applyFont="1" applyFill="1" applyBorder="1"/>
    <xf numFmtId="170" fontId="109" fillId="5" borderId="0" xfId="3" applyNumberFormat="1" applyFont="1" applyFill="1" applyBorder="1"/>
    <xf numFmtId="0" fontId="109" fillId="5" borderId="13" xfId="0" applyFont="1" applyFill="1" applyBorder="1"/>
    <xf numFmtId="0" fontId="109" fillId="5" borderId="51" xfId="0" applyFont="1" applyFill="1" applyBorder="1"/>
    <xf numFmtId="0" fontId="109" fillId="5" borderId="26" xfId="0" applyFont="1" applyFill="1" applyBorder="1"/>
    <xf numFmtId="181" fontId="0" fillId="2" borderId="0" xfId="0" applyNumberFormat="1" applyFill="1"/>
    <xf numFmtId="0" fontId="110" fillId="5" borderId="0" xfId="0" applyFont="1" applyFill="1"/>
    <xf numFmtId="169" fontId="109" fillId="5" borderId="0" xfId="3" applyNumberFormat="1" applyFont="1" applyFill="1" applyBorder="1"/>
    <xf numFmtId="10" fontId="11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8" fillId="2" borderId="0" xfId="0" applyFont="1" applyFill="1"/>
    <xf numFmtId="180" fontId="109" fillId="0" borderId="72" xfId="3" applyNumberFormat="1" applyFont="1" applyFill="1" applyBorder="1"/>
    <xf numFmtId="0" fontId="106" fillId="3" borderId="71" xfId="0" applyFont="1" applyFill="1" applyBorder="1"/>
    <xf numFmtId="178" fontId="0" fillId="2" borderId="72" xfId="0" applyNumberFormat="1" applyFill="1" applyBorder="1"/>
    <xf numFmtId="0" fontId="109" fillId="23" borderId="18" xfId="0" applyFont="1" applyFill="1" applyBorder="1"/>
    <xf numFmtId="0" fontId="109" fillId="23" borderId="0" xfId="0" applyFont="1" applyFill="1"/>
    <xf numFmtId="171" fontId="109" fillId="23" borderId="0" xfId="0" applyNumberFormat="1" applyFont="1" applyFill="1"/>
    <xf numFmtId="0" fontId="109" fillId="23" borderId="67" xfId="0" applyFont="1" applyFill="1" applyBorder="1"/>
    <xf numFmtId="172" fontId="109" fillId="23" borderId="0" xfId="0" applyNumberFormat="1" applyFont="1" applyFill="1"/>
    <xf numFmtId="1" fontId="105" fillId="23" borderId="20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left" vertical="center"/>
    </xf>
    <xf numFmtId="14" fontId="105" fillId="23" borderId="74" xfId="0" applyNumberFormat="1" applyFont="1" applyFill="1" applyBorder="1" applyAlignment="1">
      <alignment horizontal="center" vertical="center"/>
    </xf>
    <xf numFmtId="20" fontId="105" fillId="23" borderId="74" xfId="0" applyNumberFormat="1" applyFont="1" applyFill="1" applyBorder="1" applyAlignment="1">
      <alignment horizontal="center" vertical="center"/>
    </xf>
    <xf numFmtId="1" fontId="105" fillId="23" borderId="74" xfId="0" applyNumberFormat="1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left" vertical="center" wrapText="1"/>
    </xf>
    <xf numFmtId="0" fontId="90" fillId="23" borderId="76" xfId="0" applyFont="1" applyFill="1" applyBorder="1" applyAlignment="1">
      <alignment horizontal="center" vertical="center"/>
    </xf>
    <xf numFmtId="20" fontId="105" fillId="23" borderId="76" xfId="0" applyNumberFormat="1" applyFont="1" applyFill="1" applyBorder="1" applyAlignment="1">
      <alignment horizontal="center" vertical="center"/>
    </xf>
    <xf numFmtId="1" fontId="105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left" vertical="center"/>
    </xf>
    <xf numFmtId="20" fontId="105" fillId="22" borderId="28" xfId="0" applyNumberFormat="1" applyFont="1" applyFill="1" applyBorder="1" applyAlignment="1">
      <alignment horizontal="center" vertical="center"/>
    </xf>
    <xf numFmtId="1" fontId="105" fillId="22" borderId="28" xfId="0" applyNumberFormat="1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 wrapText="1"/>
    </xf>
    <xf numFmtId="14" fontId="66" fillId="2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left" vertical="center" wrapText="1"/>
    </xf>
    <xf numFmtId="14" fontId="59" fillId="23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4" fillId="22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9" fontId="106" fillId="22" borderId="12" xfId="0" applyNumberFormat="1" applyFont="1" applyFill="1" applyBorder="1" applyAlignment="1">
      <alignment horizontal="center"/>
    </xf>
    <xf numFmtId="1" fontId="106" fillId="22" borderId="27" xfId="0" applyNumberFormat="1" applyFon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/>
    </xf>
    <xf numFmtId="176" fontId="106" fillId="22" borderId="23" xfId="0" applyNumberFormat="1" applyFont="1" applyFill="1" applyBorder="1" applyAlignment="1">
      <alignment horizontal="center" vertical="center"/>
    </xf>
    <xf numFmtId="176" fontId="106" fillId="22" borderId="11" xfId="0" applyNumberFormat="1" applyFont="1" applyFill="1" applyBorder="1" applyAlignment="1">
      <alignment horizontal="center" vertical="center"/>
    </xf>
    <xf numFmtId="176" fontId="106" fillId="22" borderId="25" xfId="0" applyNumberFormat="1" applyFont="1" applyFill="1" applyBorder="1" applyAlignment="1">
      <alignment horizontal="center" vertical="center"/>
    </xf>
    <xf numFmtId="176" fontId="106" fillId="22" borderId="54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6" fillId="23" borderId="10" xfId="0" applyNumberFormat="1" applyFont="1" applyFill="1" applyBorder="1" applyAlignment="1">
      <alignment horizontal="left" vertical="center" wrapText="1"/>
    </xf>
    <xf numFmtId="14" fontId="56" fillId="22" borderId="28" xfId="0" applyNumberFormat="1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6" fillId="2" borderId="7" xfId="0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20" fontId="99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4" fillId="2" borderId="28" xfId="0" applyNumberFormat="1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8" fillId="23" borderId="76" xfId="0" applyNumberFormat="1" applyFont="1" applyFill="1" applyBorder="1" applyAlignment="1">
      <alignment horizontal="center" vertical="center"/>
    </xf>
    <xf numFmtId="0" fontId="10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6" fillId="3" borderId="30" xfId="0" applyFont="1" applyFill="1" applyBorder="1" applyAlignment="1">
      <alignment horizontal="center" vertical="center"/>
    </xf>
    <xf numFmtId="0" fontId="106" fillId="3" borderId="31" xfId="0" applyFont="1" applyFill="1" applyBorder="1" applyAlignment="1">
      <alignment horizontal="center" vertical="center"/>
    </xf>
    <xf numFmtId="0" fontId="106" fillId="3" borderId="20" xfId="0" applyFont="1" applyFill="1" applyBorder="1" applyAlignment="1">
      <alignment horizontal="center" vertical="center"/>
    </xf>
    <xf numFmtId="0" fontId="106" fillId="3" borderId="20" xfId="0" applyFont="1" applyFill="1" applyBorder="1" applyAlignment="1">
      <alignment horizontal="center" vertical="center" wrapText="1"/>
    </xf>
    <xf numFmtId="1" fontId="106" fillId="23" borderId="74" xfId="0" applyNumberFormat="1" applyFont="1" applyFill="1" applyBorder="1" applyAlignment="1">
      <alignment horizontal="center"/>
    </xf>
    <xf numFmtId="1" fontId="10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14" fontId="5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6" fillId="23" borderId="7" xfId="0" applyFont="1" applyFill="1" applyBorder="1" applyAlignment="1">
      <alignment horizontal="center"/>
    </xf>
    <xf numFmtId="14" fontId="106" fillId="23" borderId="12" xfId="0" applyNumberFormat="1" applyFont="1" applyFill="1" applyBorder="1" applyAlignment="1">
      <alignment horizontal="center" vertical="center"/>
    </xf>
    <xf numFmtId="176" fontId="106" fillId="23" borderId="25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166" fontId="105" fillId="23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51" fillId="2" borderId="7" xfId="0" applyFont="1" applyFill="1" applyBorder="1" applyAlignment="1">
      <alignment vertical="center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14" fontId="106" fillId="22" borderId="12" xfId="0" applyNumberFormat="1" applyFont="1" applyFill="1" applyBorder="1" applyAlignment="1">
      <alignment horizontal="center" vertical="center" wrapText="1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2" fillId="22" borderId="12" xfId="0" applyNumberFormat="1" applyFont="1" applyFill="1" applyBorder="1" applyAlignment="1">
      <alignment horizontal="center" vertical="center" wrapText="1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129" fillId="2" borderId="1" xfId="0" applyFont="1" applyFill="1" applyBorder="1"/>
    <xf numFmtId="0" fontId="129" fillId="2" borderId="2" xfId="0" applyFont="1" applyFill="1" applyBorder="1"/>
    <xf numFmtId="0" fontId="129" fillId="2" borderId="3" xfId="0" applyFont="1" applyFill="1" applyBorder="1"/>
    <xf numFmtId="0" fontId="129" fillId="2" borderId="0" xfId="0" applyFont="1" applyFill="1"/>
    <xf numFmtId="0" fontId="130" fillId="2" borderId="18" xfId="0" applyFont="1" applyFill="1" applyBorder="1" applyAlignment="1">
      <alignment horizontal="center"/>
    </xf>
    <xf numFmtId="0" fontId="131" fillId="2" borderId="18" xfId="0" applyFont="1" applyFill="1" applyBorder="1"/>
    <xf numFmtId="0" fontId="130" fillId="2" borderId="1" xfId="0" applyFont="1" applyFill="1" applyBorder="1"/>
    <xf numFmtId="0" fontId="130" fillId="2" borderId="2" xfId="0" applyFont="1" applyFill="1" applyBorder="1"/>
    <xf numFmtId="0" fontId="130" fillId="2" borderId="3" xfId="0" applyFont="1" applyFill="1" applyBorder="1"/>
    <xf numFmtId="0" fontId="130" fillId="2" borderId="0" xfId="0" applyFont="1" applyFill="1"/>
    <xf numFmtId="0" fontId="129" fillId="2" borderId="18" xfId="0" applyFont="1" applyFill="1" applyBorder="1"/>
    <xf numFmtId="0" fontId="129" fillId="2" borderId="67" xfId="0" applyFont="1" applyFill="1" applyBorder="1"/>
    <xf numFmtId="0" fontId="130" fillId="4" borderId="12" xfId="0" applyFont="1" applyFill="1" applyBorder="1" applyAlignment="1">
      <alignment horizontal="center"/>
    </xf>
    <xf numFmtId="0" fontId="129" fillId="2" borderId="18" xfId="0" applyFont="1" applyFill="1" applyBorder="1" applyAlignment="1">
      <alignment horizontal="center"/>
    </xf>
    <xf numFmtId="0" fontId="131" fillId="2" borderId="12" xfId="0" applyFont="1" applyFill="1" applyBorder="1" applyAlignment="1">
      <alignment horizontal="center"/>
    </xf>
    <xf numFmtId="0" fontId="129" fillId="2" borderId="12" xfId="0" applyFont="1" applyFill="1" applyBorder="1" applyAlignment="1">
      <alignment horizontal="center"/>
    </xf>
    <xf numFmtId="0" fontId="129" fillId="2" borderId="12" xfId="0" applyFont="1" applyFill="1" applyBorder="1"/>
    <xf numFmtId="0" fontId="129" fillId="2" borderId="13" xfId="0" applyFont="1" applyFill="1" applyBorder="1"/>
    <xf numFmtId="0" fontId="129" fillId="2" borderId="51" xfId="0" applyFont="1" applyFill="1" applyBorder="1"/>
    <xf numFmtId="0" fontId="129" fillId="2" borderId="26" xfId="0" applyFont="1" applyFill="1" applyBorder="1"/>
    <xf numFmtId="14" fontId="131" fillId="2" borderId="12" xfId="0" applyNumberFormat="1" applyFont="1" applyFill="1" applyBorder="1" applyAlignment="1">
      <alignment horizontal="center"/>
    </xf>
    <xf numFmtId="14" fontId="129" fillId="2" borderId="12" xfId="0" applyNumberFormat="1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6" fillId="22" borderId="12" xfId="0" applyNumberFormat="1" applyFont="1" applyFill="1" applyBorder="1" applyAlignment="1">
      <alignment horizontal="center" vertical="center"/>
    </xf>
    <xf numFmtId="9" fontId="10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6" fillId="3" borderId="12" xfId="0" applyFont="1" applyFill="1" applyBorder="1" applyAlignment="1">
      <alignment horizontal="center" vertical="center"/>
    </xf>
    <xf numFmtId="0" fontId="102" fillId="22" borderId="28" xfId="0" applyFont="1" applyFill="1" applyBorder="1" applyAlignment="1">
      <alignment horizontal="center" vertical="center"/>
    </xf>
    <xf numFmtId="20" fontId="102" fillId="22" borderId="28" xfId="0" applyNumberFormat="1" applyFont="1" applyFill="1" applyBorder="1" applyAlignment="1">
      <alignment horizontal="center" vertical="center"/>
    </xf>
    <xf numFmtId="0" fontId="7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center" vertical="center" wrapText="1"/>
    </xf>
    <xf numFmtId="14" fontId="106" fillId="22" borderId="28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 vertical="center"/>
    </xf>
    <xf numFmtId="14" fontId="105" fillId="17" borderId="12" xfId="0" applyNumberFormat="1" applyFont="1" applyFill="1" applyBorder="1" applyAlignment="1">
      <alignment horizontal="center" vertical="center"/>
    </xf>
    <xf numFmtId="0" fontId="106" fillId="23" borderId="20" xfId="0" applyFont="1" applyFill="1" applyBorder="1" applyAlignment="1">
      <alignment horizontal="center" vertical="center"/>
    </xf>
    <xf numFmtId="0" fontId="106" fillId="23" borderId="74" xfId="0" applyFont="1" applyFill="1" applyBorder="1" applyAlignment="1">
      <alignment horizontal="center" vertical="center"/>
    </xf>
    <xf numFmtId="0" fontId="106" fillId="23" borderId="76" xfId="0" applyFont="1" applyFill="1" applyBorder="1" applyAlignment="1">
      <alignment horizontal="center" vertical="center"/>
    </xf>
    <xf numFmtId="0" fontId="106" fillId="22" borderId="10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3" borderId="10" xfId="0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0" fontId="106" fillId="3" borderId="78" xfId="0" applyFont="1" applyFill="1" applyBorder="1" applyAlignment="1">
      <alignment horizontal="center" vertical="center" wrapText="1"/>
    </xf>
    <xf numFmtId="0" fontId="106" fillId="23" borderId="81" xfId="0" applyFont="1" applyFill="1" applyBorder="1" applyAlignment="1">
      <alignment horizontal="center" vertical="center"/>
    </xf>
    <xf numFmtId="0" fontId="106" fillId="23" borderId="83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wrapText="1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6" fillId="23" borderId="12" xfId="0" applyFont="1" applyFill="1" applyBorder="1" applyAlignment="1">
      <alignment horizontal="left" vertical="center" wrapText="1"/>
    </xf>
    <xf numFmtId="166" fontId="105" fillId="17" borderId="12" xfId="0" applyNumberFormat="1" applyFont="1" applyFill="1" applyBorder="1" applyAlignment="1">
      <alignment horizontal="center" vertical="center"/>
    </xf>
    <xf numFmtId="1" fontId="10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 wrapText="1"/>
    </xf>
    <xf numFmtId="14" fontId="46" fillId="17" borderId="12" xfId="0" applyNumberFormat="1" applyFont="1" applyFill="1" applyBorder="1" applyAlignment="1">
      <alignment horizontal="center" vertical="center"/>
    </xf>
    <xf numFmtId="0" fontId="10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2" fillId="2" borderId="72" xfId="0" applyFont="1" applyFill="1" applyBorder="1" applyAlignment="1">
      <alignment wrapText="1"/>
    </xf>
    <xf numFmtId="1" fontId="133" fillId="2" borderId="71" xfId="0" applyNumberFormat="1" applyFont="1" applyFill="1" applyBorder="1" applyAlignment="1">
      <alignment horizontal="center" vertical="center"/>
    </xf>
    <xf numFmtId="1" fontId="134" fillId="2" borderId="71" xfId="0" applyNumberFormat="1" applyFont="1" applyFill="1" applyBorder="1" applyAlignment="1">
      <alignment horizontal="center" vertical="center"/>
    </xf>
    <xf numFmtId="9" fontId="13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6" fillId="18" borderId="60" xfId="0" applyFont="1" applyFill="1" applyBorder="1" applyAlignment="1">
      <alignment horizontal="center"/>
    </xf>
    <xf numFmtId="0" fontId="10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6" fillId="19" borderId="12" xfId="0" applyFont="1" applyFill="1" applyBorder="1" applyAlignment="1">
      <alignment horizontal="center" vertical="center"/>
    </xf>
    <xf numFmtId="14" fontId="105" fillId="19" borderId="12" xfId="0" applyNumberFormat="1" applyFont="1" applyFill="1" applyBorder="1" applyAlignment="1">
      <alignment horizontal="center" vertical="center"/>
    </xf>
    <xf numFmtId="0" fontId="10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6" fillId="4" borderId="12" xfId="0" applyNumberFormat="1" applyFont="1" applyFill="1" applyBorder="1" applyAlignment="1">
      <alignment horizontal="center"/>
    </xf>
    <xf numFmtId="14" fontId="4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6" fillId="18" borderId="12" xfId="0" applyNumberFormat="1" applyFont="1" applyFill="1" applyBorder="1" applyAlignment="1">
      <alignment horizontal="center"/>
    </xf>
    <xf numFmtId="14" fontId="126" fillId="2" borderId="4" xfId="0" applyNumberFormat="1" applyFont="1" applyFill="1" applyBorder="1" applyAlignment="1">
      <alignment horizontal="center" vertical="center"/>
    </xf>
    <xf numFmtId="14" fontId="44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5" fillId="19" borderId="12" xfId="0" applyFont="1" applyFill="1" applyBorder="1" applyAlignment="1">
      <alignment horizontal="center" vertical="center"/>
    </xf>
    <xf numFmtId="166" fontId="105" fillId="19" borderId="12" xfId="0" applyNumberFormat="1" applyFont="1" applyFill="1" applyBorder="1" applyAlignment="1">
      <alignment horizontal="center" vertical="center"/>
    </xf>
    <xf numFmtId="1" fontId="105" fillId="19" borderId="12" xfId="0" applyNumberFormat="1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1" fillId="24" borderId="12" xfId="0" applyNumberFormat="1" applyFont="1" applyFill="1" applyBorder="1" applyAlignment="1">
      <alignment horizontal="center"/>
    </xf>
    <xf numFmtId="1" fontId="126" fillId="2" borderId="15" xfId="0" applyNumberFormat="1" applyFont="1" applyFill="1" applyBorder="1" applyAlignment="1">
      <alignment horizontal="center" vertical="center"/>
    </xf>
    <xf numFmtId="1" fontId="126" fillId="2" borderId="25" xfId="0" applyNumberFormat="1" applyFont="1" applyFill="1" applyBorder="1" applyAlignment="1">
      <alignment horizontal="center" vertical="center"/>
    </xf>
    <xf numFmtId="0" fontId="126" fillId="2" borderId="5" xfId="0" applyFont="1" applyFill="1" applyBorder="1" applyAlignment="1">
      <alignment vertical="center"/>
    </xf>
    <xf numFmtId="165" fontId="126" fillId="2" borderId="5" xfId="1" applyNumberFormat="1" applyFont="1" applyFill="1" applyBorder="1" applyAlignment="1">
      <alignment horizontal="center" vertical="center"/>
    </xf>
    <xf numFmtId="166" fontId="126" fillId="2" borderId="5" xfId="0" applyNumberFormat="1" applyFont="1" applyFill="1" applyBorder="1" applyAlignment="1">
      <alignment horizontal="center" vertical="center"/>
    </xf>
    <xf numFmtId="9" fontId="126" fillId="2" borderId="5" xfId="2" applyFont="1" applyFill="1" applyBorder="1" applyAlignment="1">
      <alignment horizontal="center" vertical="center"/>
    </xf>
    <xf numFmtId="167" fontId="126" fillId="2" borderId="6" xfId="1" applyNumberFormat="1" applyFont="1" applyFill="1" applyBorder="1" applyAlignment="1">
      <alignment horizontal="center" vertical="center"/>
    </xf>
    <xf numFmtId="0" fontId="126" fillId="2" borderId="6" xfId="0" applyFont="1" applyFill="1" applyBorder="1" applyAlignment="1">
      <alignment horizontal="center" vertical="center"/>
    </xf>
    <xf numFmtId="1" fontId="126" fillId="2" borderId="6" xfId="0" applyNumberFormat="1" applyFont="1" applyFill="1" applyBorder="1" applyAlignment="1">
      <alignment horizontal="center" vertical="center"/>
    </xf>
    <xf numFmtId="1" fontId="126" fillId="2" borderId="5" xfId="0" applyNumberFormat="1" applyFont="1" applyFill="1" applyBorder="1" applyAlignment="1">
      <alignment horizontal="center" vertical="center"/>
    </xf>
    <xf numFmtId="1" fontId="126" fillId="2" borderId="59" xfId="0" applyNumberFormat="1" applyFont="1" applyFill="1" applyBorder="1" applyAlignment="1">
      <alignment horizontal="center" vertical="center"/>
    </xf>
    <xf numFmtId="167" fontId="126" fillId="2" borderId="32" xfId="1" applyNumberFormat="1" applyFont="1" applyFill="1" applyBorder="1" applyAlignment="1">
      <alignment horizontal="center" vertical="center"/>
    </xf>
    <xf numFmtId="0" fontId="126" fillId="2" borderId="32" xfId="0" applyFont="1" applyFill="1" applyBorder="1" applyAlignment="1">
      <alignment horizontal="center" vertical="center"/>
    </xf>
    <xf numFmtId="14" fontId="126" fillId="2" borderId="12" xfId="0" applyNumberFormat="1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vertical="center"/>
    </xf>
    <xf numFmtId="165" fontId="126" fillId="2" borderId="12" xfId="1" applyNumberFormat="1" applyFont="1" applyFill="1" applyBorder="1" applyAlignment="1">
      <alignment horizontal="center" vertical="center"/>
    </xf>
    <xf numFmtId="166" fontId="126" fillId="2" borderId="12" xfId="0" applyNumberFormat="1" applyFont="1" applyFill="1" applyBorder="1" applyAlignment="1">
      <alignment horizontal="center" vertical="center"/>
    </xf>
    <xf numFmtId="9" fontId="126" fillId="2" borderId="12" xfId="2" applyFont="1" applyFill="1" applyBorder="1" applyAlignment="1">
      <alignment horizontal="center" vertical="center"/>
    </xf>
    <xf numFmtId="167" fontId="126" fillId="2" borderId="12" xfId="1" applyNumberFormat="1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horizontal="center" vertical="center"/>
    </xf>
    <xf numFmtId="1" fontId="126" fillId="2" borderId="12" xfId="0" applyNumberFormat="1" applyFont="1" applyFill="1" applyBorder="1" applyAlignment="1">
      <alignment horizontal="center" vertical="center"/>
    </xf>
    <xf numFmtId="0" fontId="43" fillId="19" borderId="12" xfId="0" applyFont="1" applyFill="1" applyBorder="1" applyAlignment="1">
      <alignment horizontal="left" vertical="center" wrapText="1"/>
    </xf>
    <xf numFmtId="0" fontId="4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0" fontId="10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2" fillId="19" borderId="12" xfId="0" applyNumberFormat="1" applyFont="1" applyFill="1" applyBorder="1" applyAlignment="1">
      <alignment horizontal="center" vertical="center" wrapText="1"/>
    </xf>
    <xf numFmtId="173" fontId="111" fillId="0" borderId="0" xfId="0" applyNumberFormat="1" applyFont="1" applyAlignment="1">
      <alignment horizontal="center"/>
    </xf>
    <xf numFmtId="173" fontId="111" fillId="0" borderId="49" xfId="0" applyNumberFormat="1" applyFont="1" applyBorder="1" applyAlignment="1">
      <alignment horizontal="center"/>
    </xf>
    <xf numFmtId="174" fontId="111" fillId="0" borderId="47" xfId="0" applyNumberFormat="1" applyFont="1" applyBorder="1" applyAlignment="1">
      <alignment horizontal="center"/>
    </xf>
    <xf numFmtId="176" fontId="111" fillId="0" borderId="47" xfId="0" applyNumberFormat="1" applyFont="1" applyBorder="1" applyAlignment="1">
      <alignment horizontal="center"/>
    </xf>
    <xf numFmtId="1" fontId="111" fillId="21" borderId="28" xfId="0" applyNumberFormat="1" applyFont="1" applyFill="1" applyBorder="1" applyAlignment="1">
      <alignment horizontal="center"/>
    </xf>
    <xf numFmtId="2" fontId="111" fillId="21" borderId="28" xfId="0" applyNumberFormat="1" applyFont="1" applyFill="1" applyBorder="1" applyAlignment="1">
      <alignment horizontal="center"/>
    </xf>
    <xf numFmtId="176" fontId="111" fillId="21" borderId="28" xfId="0" applyNumberFormat="1" applyFont="1" applyFill="1" applyBorder="1" applyAlignment="1">
      <alignment horizontal="center"/>
    </xf>
    <xf numFmtId="9" fontId="111" fillId="21" borderId="28" xfId="0" applyNumberFormat="1" applyFont="1" applyFill="1" applyBorder="1" applyAlignment="1">
      <alignment horizontal="center"/>
    </xf>
    <xf numFmtId="0" fontId="111" fillId="21" borderId="28" xfId="0" applyFont="1" applyFill="1" applyBorder="1" applyAlignment="1">
      <alignment horizontal="center"/>
    </xf>
    <xf numFmtId="176" fontId="111" fillId="0" borderId="12" xfId="0" applyNumberFormat="1" applyFont="1" applyBorder="1" applyAlignment="1">
      <alignment horizontal="center"/>
    </xf>
    <xf numFmtId="9" fontId="111" fillId="22" borderId="48" xfId="2" applyFont="1" applyFill="1" applyBorder="1" applyAlignment="1">
      <alignment horizontal="center" vertical="center"/>
    </xf>
    <xf numFmtId="0" fontId="111" fillId="0" borderId="49" xfId="0" applyFont="1" applyBorder="1"/>
    <xf numFmtId="0" fontId="111" fillId="24" borderId="7" xfId="0" applyFont="1" applyFill="1" applyBorder="1"/>
    <xf numFmtId="0" fontId="111" fillId="0" borderId="7" xfId="0" applyFont="1" applyBorder="1"/>
    <xf numFmtId="0" fontId="111" fillId="0" borderId="30" xfId="0" applyFont="1" applyBorder="1"/>
    <xf numFmtId="0" fontId="111" fillId="24" borderId="8" xfId="0" applyFont="1" applyFill="1" applyBorder="1" applyAlignment="1">
      <alignment horizontal="center"/>
    </xf>
    <xf numFmtId="0" fontId="111" fillId="0" borderId="8" xfId="0" applyFont="1" applyBorder="1" applyAlignment="1">
      <alignment horizontal="center"/>
    </xf>
    <xf numFmtId="0" fontId="111" fillId="0" borderId="31" xfId="0" applyFont="1" applyBorder="1" applyAlignment="1">
      <alignment horizontal="center"/>
    </xf>
    <xf numFmtId="14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1" fillId="4" borderId="28" xfId="0" applyNumberFormat="1" applyFont="1" applyFill="1" applyBorder="1" applyAlignment="1">
      <alignment horizontal="center" vertical="center"/>
    </xf>
    <xf numFmtId="0" fontId="126" fillId="2" borderId="22" xfId="0" applyFont="1" applyFill="1" applyBorder="1" applyAlignment="1">
      <alignment horizontal="center" vertical="center"/>
    </xf>
    <xf numFmtId="1" fontId="126" fillId="2" borderId="21" xfId="0" applyNumberFormat="1" applyFont="1" applyFill="1" applyBorder="1" applyAlignment="1">
      <alignment horizontal="center" vertical="center"/>
    </xf>
    <xf numFmtId="1" fontId="126" fillId="2" borderId="61" xfId="0" applyNumberFormat="1" applyFont="1" applyFill="1" applyBorder="1" applyAlignment="1">
      <alignment horizontal="center" vertical="center"/>
    </xf>
    <xf numFmtId="1" fontId="126" fillId="2" borderId="32" xfId="0" applyNumberFormat="1" applyFont="1" applyFill="1" applyBorder="1" applyAlignment="1">
      <alignment horizontal="center" vertical="center"/>
    </xf>
    <xf numFmtId="165" fontId="126" fillId="2" borderId="28" xfId="0" applyNumberFormat="1" applyFont="1" applyFill="1" applyBorder="1" applyAlignment="1">
      <alignment horizontal="center" vertical="center"/>
    </xf>
    <xf numFmtId="165" fontId="126" fillId="2" borderId="66" xfId="0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 applyAlignment="1">
      <alignment horizontal="center" vertical="center"/>
    </xf>
    <xf numFmtId="14" fontId="126" fillId="2" borderId="33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4" fontId="80" fillId="18" borderId="12" xfId="0" applyNumberFormat="1" applyFont="1" applyFill="1" applyBorder="1"/>
    <xf numFmtId="0" fontId="39" fillId="17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14" fontId="3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8" fillId="17" borderId="12" xfId="0" applyFont="1" applyFill="1" applyBorder="1" applyAlignment="1">
      <alignment horizontal="center" vertical="center"/>
    </xf>
    <xf numFmtId="166" fontId="38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14" fontId="36" fillId="17" borderId="12" xfId="0" applyNumberFormat="1" applyFont="1" applyFill="1" applyBorder="1" applyAlignment="1">
      <alignment horizontal="center" vertical="center"/>
    </xf>
    <xf numFmtId="174" fontId="129" fillId="2" borderId="12" xfId="0" applyNumberFormat="1" applyFon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166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14" fontId="3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0" fontId="33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3" fillId="19" borderId="12" xfId="0" applyFont="1" applyFill="1" applyBorder="1" applyAlignment="1">
      <alignment horizontal="center" vertical="center"/>
    </xf>
    <xf numFmtId="166" fontId="33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6" fillId="4" borderId="12" xfId="0" applyFont="1" applyFill="1" applyBorder="1" applyAlignment="1">
      <alignment horizontal="center" vertical="center"/>
    </xf>
    <xf numFmtId="0" fontId="11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176" fontId="0" fillId="0" borderId="0" xfId="0" applyNumberFormat="1"/>
    <xf numFmtId="14" fontId="30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6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6" fillId="18" borderId="20" xfId="1" applyFont="1" applyFill="1" applyBorder="1" applyAlignment="1">
      <alignment horizontal="center"/>
    </xf>
    <xf numFmtId="43" fontId="106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6" fillId="19" borderId="12" xfId="0" applyFont="1" applyFill="1" applyBorder="1"/>
    <xf numFmtId="1" fontId="106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0" fontId="29" fillId="19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0" fontId="27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/>
    </xf>
    <xf numFmtId="0" fontId="105" fillId="2" borderId="0" xfId="0" applyFont="1" applyFill="1" applyAlignment="1">
      <alignment vertical="center"/>
    </xf>
    <xf numFmtId="0" fontId="121" fillId="4" borderId="12" xfId="0" applyFont="1" applyFill="1" applyBorder="1"/>
    <xf numFmtId="165" fontId="126" fillId="2" borderId="52" xfId="0" applyNumberFormat="1" applyFont="1" applyFill="1" applyBorder="1" applyAlignment="1">
      <alignment horizontal="center" vertical="center"/>
    </xf>
    <xf numFmtId="0" fontId="106" fillId="19" borderId="7" xfId="0" applyFont="1" applyFill="1" applyBorder="1" applyAlignment="1">
      <alignment horizontal="center"/>
    </xf>
    <xf numFmtId="0" fontId="10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6" fillId="2" borderId="28" xfId="0" applyFont="1" applyFill="1" applyBorder="1"/>
    <xf numFmtId="165" fontId="121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4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3" fillId="19" borderId="12" xfId="0" applyFont="1" applyFill="1" applyBorder="1" applyAlignment="1">
      <alignment horizontal="left" vertical="center"/>
    </xf>
    <xf numFmtId="0" fontId="105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5" fillId="28" borderId="12" xfId="0" applyNumberFormat="1" applyFont="1" applyFill="1" applyBorder="1" applyAlignment="1">
      <alignment horizontal="center" vertical="center"/>
    </xf>
    <xf numFmtId="166" fontId="105" fillId="28" borderId="12" xfId="0" applyNumberFormat="1" applyFont="1" applyFill="1" applyBorder="1" applyAlignment="1">
      <alignment horizontal="center" vertical="center"/>
    </xf>
    <xf numFmtId="1" fontId="105" fillId="28" borderId="12" xfId="0" applyNumberFormat="1" applyFont="1" applyFill="1" applyBorder="1" applyAlignment="1">
      <alignment horizontal="center" vertical="center"/>
    </xf>
    <xf numFmtId="0" fontId="105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1" fillId="28" borderId="12" xfId="0" applyFont="1" applyFill="1" applyBorder="1" applyAlignment="1">
      <alignment horizontal="center" vertical="center"/>
    </xf>
    <xf numFmtId="0" fontId="21" fillId="28" borderId="12" xfId="0" applyFont="1" applyFill="1" applyBorder="1" applyAlignment="1">
      <alignment horizontal="left" vertical="center"/>
    </xf>
    <xf numFmtId="166" fontId="21" fillId="28" borderId="12" xfId="0" applyNumberFormat="1" applyFon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8" fillId="23" borderId="12" xfId="0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horizontal="center" vertical="center"/>
    </xf>
    <xf numFmtId="0" fontId="128" fillId="2" borderId="0" xfId="0" applyFont="1" applyFill="1" applyAlignment="1">
      <alignment horizontal="center" vertical="center"/>
    </xf>
    <xf numFmtId="0" fontId="128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6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6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106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105" fillId="26" borderId="12" xfId="0" applyNumberFormat="1" applyFont="1" applyFill="1" applyBorder="1" applyAlignment="1">
      <alignment horizontal="center" vertical="center"/>
    </xf>
    <xf numFmtId="0" fontId="105" fillId="26" borderId="12" xfId="0" applyFont="1" applyFill="1" applyBorder="1" applyAlignment="1">
      <alignment horizontal="center" vertical="center"/>
    </xf>
    <xf numFmtId="166" fontId="105" fillId="26" borderId="12" xfId="0" applyNumberFormat="1" applyFont="1" applyFill="1" applyBorder="1" applyAlignment="1">
      <alignment horizontal="center" vertical="center"/>
    </xf>
    <xf numFmtId="1" fontId="105" fillId="26" borderId="12" xfId="0" applyNumberFormat="1" applyFont="1" applyFill="1" applyBorder="1" applyAlignment="1">
      <alignment horizontal="center" vertical="center"/>
    </xf>
    <xf numFmtId="0" fontId="20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18" fillId="26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 wrapText="1"/>
    </xf>
    <xf numFmtId="0" fontId="106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2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1" fillId="0" borderId="28" xfId="0" applyNumberFormat="1" applyFont="1" applyBorder="1" applyAlignment="1">
      <alignment horizontal="center"/>
    </xf>
    <xf numFmtId="1" fontId="111" fillId="0" borderId="21" xfId="0" applyNumberFormat="1" applyFont="1" applyBorder="1" applyAlignment="1">
      <alignment horizontal="center"/>
    </xf>
    <xf numFmtId="174" fontId="111" fillId="0" borderId="28" xfId="0" applyNumberFormat="1" applyFont="1" applyBorder="1" applyAlignment="1">
      <alignment horizontal="center"/>
    </xf>
    <xf numFmtId="0" fontId="111" fillId="0" borderId="28" xfId="0" applyFont="1" applyBorder="1"/>
    <xf numFmtId="176" fontId="111" fillId="0" borderId="28" xfId="0" applyNumberFormat="1" applyFont="1" applyBorder="1" applyAlignment="1">
      <alignment horizontal="center"/>
    </xf>
    <xf numFmtId="9" fontId="111" fillId="0" borderId="28" xfId="0" applyNumberFormat="1" applyFont="1" applyBorder="1" applyAlignment="1">
      <alignment horizontal="center"/>
    </xf>
    <xf numFmtId="9" fontId="111" fillId="0" borderId="0" xfId="0" applyNumberFormat="1" applyFont="1" applyAlignment="1">
      <alignment horizontal="center"/>
    </xf>
    <xf numFmtId="9" fontId="111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1" fillId="17" borderId="12" xfId="0" applyFont="1" applyFill="1" applyBorder="1" applyAlignment="1">
      <alignment horizontal="left" vertical="center"/>
    </xf>
    <xf numFmtId="0" fontId="0" fillId="26" borderId="0" xfId="0" applyFill="1"/>
    <xf numFmtId="0" fontId="10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9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/>
    </xf>
    <xf numFmtId="0" fontId="106" fillId="4" borderId="20" xfId="0" applyFont="1" applyFill="1" applyBorder="1"/>
    <xf numFmtId="0" fontId="106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6" fillId="4" borderId="52" xfId="0" applyFont="1" applyFill="1" applyBorder="1" applyAlignment="1">
      <alignment horizontal="center"/>
    </xf>
    <xf numFmtId="0" fontId="0" fillId="2" borderId="86" xfId="0" applyFill="1" applyBorder="1"/>
    <xf numFmtId="0" fontId="106" fillId="18" borderId="15" xfId="0" applyFont="1" applyFill="1" applyBorder="1" applyAlignment="1">
      <alignment horizontal="center"/>
    </xf>
    <xf numFmtId="176" fontId="106" fillId="18" borderId="15" xfId="0" applyNumberFormat="1" applyFont="1" applyFill="1" applyBorder="1" applyAlignment="1">
      <alignment horizontal="center"/>
    </xf>
    <xf numFmtId="176" fontId="106" fillId="18" borderId="62" xfId="0" applyNumberFormat="1" applyFont="1" applyFill="1" applyBorder="1" applyAlignment="1">
      <alignment horizontal="center"/>
    </xf>
    <xf numFmtId="0" fontId="6" fillId="17" borderId="12" xfId="0" applyFont="1" applyFill="1" applyBorder="1" applyAlignment="1">
      <alignment horizontal="left" vertical="center"/>
    </xf>
    <xf numFmtId="0" fontId="105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9" fillId="17" borderId="20" xfId="0" applyFont="1" applyFill="1" applyBorder="1" applyAlignment="1">
      <alignment vertical="center"/>
    </xf>
    <xf numFmtId="0" fontId="139" fillId="17" borderId="21" xfId="0" applyFont="1" applyFill="1" applyBorder="1" applyAlignment="1">
      <alignment vertical="center"/>
    </xf>
    <xf numFmtId="0" fontId="5" fillId="17" borderId="12" xfId="0" applyFont="1" applyFill="1" applyBorder="1" applyAlignment="1">
      <alignment horizontal="left" vertical="center"/>
    </xf>
    <xf numFmtId="0" fontId="121" fillId="18" borderId="32" xfId="0" applyFont="1" applyFill="1" applyBorder="1"/>
    <xf numFmtId="0" fontId="121" fillId="18" borderId="53" xfId="0" applyFont="1" applyFill="1" applyBorder="1"/>
    <xf numFmtId="0" fontId="105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4" fillId="17" borderId="12" xfId="0" applyFont="1" applyFill="1" applyBorder="1" applyAlignment="1">
      <alignment horizontal="left" vertical="center"/>
    </xf>
    <xf numFmtId="0" fontId="140" fillId="2" borderId="19" xfId="0" applyFont="1" applyFill="1" applyBorder="1" applyAlignment="1">
      <alignment vertical="center"/>
    </xf>
    <xf numFmtId="14" fontId="105" fillId="2" borderId="7" xfId="0" applyNumberFormat="1" applyFont="1" applyFill="1" applyBorder="1" applyAlignment="1">
      <alignment horizontal="center" vertical="center"/>
    </xf>
    <xf numFmtId="14" fontId="105" fillId="2" borderId="8" xfId="0" applyNumberFormat="1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0" fontId="140" fillId="2" borderId="19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0" fillId="39" borderId="12" xfId="0" applyFill="1" applyBorder="1"/>
    <xf numFmtId="14" fontId="0" fillId="39" borderId="12" xfId="0" applyNumberFormat="1" applyFill="1" applyBorder="1"/>
    <xf numFmtId="14" fontId="121" fillId="4" borderId="18" xfId="0" applyNumberFormat="1" applyFont="1" applyFill="1" applyBorder="1" applyAlignment="1">
      <alignment horizontal="center" vertical="center"/>
    </xf>
    <xf numFmtId="14" fontId="121" fillId="4" borderId="19" xfId="0" applyNumberFormat="1" applyFont="1" applyFill="1" applyBorder="1" applyAlignment="1">
      <alignment horizontal="center" vertical="center"/>
    </xf>
    <xf numFmtId="0" fontId="121" fillId="4" borderId="24" xfId="0" applyFont="1" applyFill="1" applyBorder="1" applyAlignment="1">
      <alignment horizontal="center"/>
    </xf>
    <xf numFmtId="0" fontId="121" fillId="4" borderId="17" xfId="0" applyFont="1" applyFill="1" applyBorder="1" applyAlignment="1">
      <alignment horizontal="center"/>
    </xf>
    <xf numFmtId="14" fontId="126" fillId="2" borderId="1" xfId="0" applyNumberFormat="1" applyFont="1" applyFill="1" applyBorder="1" applyAlignment="1">
      <alignment horizontal="center" vertical="center"/>
    </xf>
    <xf numFmtId="14" fontId="126" fillId="2" borderId="4" xfId="0" applyNumberFormat="1" applyFont="1" applyFill="1" applyBorder="1" applyAlignment="1">
      <alignment horizontal="center" vertical="center"/>
    </xf>
    <xf numFmtId="14" fontId="126" fillId="2" borderId="13" xfId="0" applyNumberFormat="1" applyFont="1" applyFill="1" applyBorder="1" applyAlignment="1">
      <alignment horizontal="center" vertical="center"/>
    </xf>
    <xf numFmtId="14" fontId="126" fillId="2" borderId="14" xfId="0" applyNumberFormat="1" applyFont="1" applyFill="1" applyBorder="1" applyAlignment="1">
      <alignment horizontal="center" vertical="center"/>
    </xf>
    <xf numFmtId="165" fontId="126" fillId="2" borderId="0" xfId="0" applyNumberFormat="1" applyFont="1" applyFill="1" applyAlignment="1">
      <alignment horizontal="center" vertical="center"/>
    </xf>
    <xf numFmtId="0" fontId="126" fillId="2" borderId="53" xfId="0" applyFont="1" applyFill="1" applyBorder="1" applyAlignment="1">
      <alignment horizontal="center" vertical="center"/>
    </xf>
    <xf numFmtId="165" fontId="126" fillId="2" borderId="63" xfId="0" applyNumberFormat="1" applyFont="1" applyFill="1" applyBorder="1" applyAlignment="1">
      <alignment horizontal="center" vertical="center"/>
    </xf>
    <xf numFmtId="165" fontId="126" fillId="2" borderId="65" xfId="0" applyNumberFormat="1" applyFont="1" applyFill="1" applyBorder="1" applyAlignment="1">
      <alignment horizontal="center" vertical="center"/>
    </xf>
    <xf numFmtId="0" fontId="136" fillId="3" borderId="36" xfId="0" applyFont="1" applyFill="1" applyBorder="1" applyAlignment="1">
      <alignment horizontal="center"/>
    </xf>
    <xf numFmtId="0" fontId="136" fillId="3" borderId="55" xfId="0" applyFont="1" applyFill="1" applyBorder="1" applyAlignment="1">
      <alignment horizontal="center"/>
    </xf>
    <xf numFmtId="0" fontId="136" fillId="3" borderId="56" xfId="0" applyFont="1" applyFill="1" applyBorder="1" applyAlignment="1">
      <alignment horizontal="center"/>
    </xf>
    <xf numFmtId="165" fontId="126" fillId="2" borderId="5" xfId="0" applyNumberFormat="1" applyFont="1" applyFill="1" applyBorder="1" applyAlignment="1">
      <alignment horizontal="center" vertical="center"/>
    </xf>
    <xf numFmtId="165" fontId="126" fillId="2" borderId="15" xfId="0" applyNumberFormat="1" applyFont="1" applyFill="1" applyBorder="1" applyAlignment="1">
      <alignment horizontal="center" vertical="center"/>
    </xf>
    <xf numFmtId="165" fontId="126" fillId="2" borderId="21" xfId="0" applyNumberFormat="1" applyFont="1" applyFill="1" applyBorder="1" applyAlignment="1">
      <alignment horizontal="center" vertical="center"/>
    </xf>
    <xf numFmtId="14" fontId="126" fillId="17" borderId="1" xfId="0" applyNumberFormat="1" applyFont="1" applyFill="1" applyBorder="1" applyAlignment="1">
      <alignment horizontal="center" vertical="center"/>
    </xf>
    <xf numFmtId="14" fontId="126" fillId="17" borderId="4" xfId="0" applyNumberFormat="1" applyFont="1" applyFill="1" applyBorder="1" applyAlignment="1">
      <alignment horizontal="center" vertical="center"/>
    </xf>
    <xf numFmtId="14" fontId="126" fillId="17" borderId="13" xfId="0" applyNumberFormat="1" applyFont="1" applyFill="1" applyBorder="1" applyAlignment="1">
      <alignment horizontal="center" vertical="center"/>
    </xf>
    <xf numFmtId="14" fontId="126" fillId="17" borderId="14" xfId="0" applyNumberFormat="1" applyFont="1" applyFill="1" applyBorder="1" applyAlignment="1">
      <alignment horizontal="center" vertical="center"/>
    </xf>
    <xf numFmtId="165" fontId="126" fillId="17" borderId="5" xfId="0" applyNumberFormat="1" applyFont="1" applyFill="1" applyBorder="1" applyAlignment="1">
      <alignment horizontal="center" vertical="center"/>
    </xf>
    <xf numFmtId="165" fontId="126" fillId="17" borderId="15" xfId="0" applyNumberFormat="1" applyFon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/>
    </xf>
    <xf numFmtId="14" fontId="126" fillId="2" borderId="18" xfId="0" applyNumberFormat="1" applyFont="1" applyFill="1" applyBorder="1" applyAlignment="1">
      <alignment horizontal="center" vertical="center"/>
    </xf>
    <xf numFmtId="14" fontId="126" fillId="2" borderId="19" xfId="0" applyNumberFormat="1" applyFont="1" applyFill="1" applyBorder="1" applyAlignment="1">
      <alignment horizontal="center" vertical="center"/>
    </xf>
    <xf numFmtId="0" fontId="121" fillId="3" borderId="18" xfId="0" applyFont="1" applyFill="1" applyBorder="1" applyAlignment="1">
      <alignment horizontal="center" vertical="center"/>
    </xf>
    <xf numFmtId="0" fontId="121" fillId="3" borderId="19" xfId="0" applyFont="1" applyFill="1" applyBorder="1" applyAlignment="1">
      <alignment horizontal="center" vertical="center"/>
    </xf>
    <xf numFmtId="165" fontId="126" fillId="2" borderId="6" xfId="0" applyNumberFormat="1" applyFont="1" applyFill="1" applyBorder="1" applyAlignment="1">
      <alignment horizontal="center" vertical="center"/>
    </xf>
    <xf numFmtId="0" fontId="126" fillId="2" borderId="16" xfId="0" applyFont="1" applyFill="1" applyBorder="1" applyAlignment="1">
      <alignment horizontal="center" vertical="center"/>
    </xf>
    <xf numFmtId="0" fontId="106" fillId="3" borderId="7" xfId="0" applyFont="1" applyFill="1" applyBorder="1" applyAlignment="1">
      <alignment horizontal="center"/>
    </xf>
    <xf numFmtId="0" fontId="106" fillId="3" borderId="8" xfId="0" applyFont="1" applyFill="1" applyBorder="1" applyAlignment="1">
      <alignment horizontal="center"/>
    </xf>
    <xf numFmtId="0" fontId="126" fillId="2" borderId="20" xfId="0" applyFont="1" applyFill="1" applyBorder="1" applyAlignment="1">
      <alignment horizontal="left" wrapText="1"/>
    </xf>
    <xf numFmtId="0" fontId="126" fillId="2" borderId="28" xfId="0" applyFont="1" applyFill="1" applyBorder="1" applyAlignment="1">
      <alignment horizontal="left" wrapText="1"/>
    </xf>
    <xf numFmtId="14" fontId="126" fillId="2" borderId="12" xfId="0" applyNumberFormat="1" applyFont="1" applyFill="1" applyBorder="1" applyAlignment="1">
      <alignment horizontal="center" vertical="center"/>
    </xf>
    <xf numFmtId="165" fontId="126" fillId="2" borderId="20" xfId="0" applyNumberFormat="1" applyFont="1" applyFill="1" applyBorder="1" applyAlignment="1">
      <alignment horizontal="center" vertical="center"/>
    </xf>
    <xf numFmtId="165" fontId="126" fillId="2" borderId="28" xfId="0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 applyAlignment="1">
      <alignment horizontal="center" vertical="center"/>
    </xf>
    <xf numFmtId="165" fontId="126" fillId="2" borderId="64" xfId="0" applyNumberFormat="1" applyFont="1" applyFill="1" applyBorder="1" applyAlignment="1">
      <alignment horizontal="center" vertical="center"/>
    </xf>
    <xf numFmtId="165" fontId="126" fillId="2" borderId="86" xfId="0" applyNumberFormat="1" applyFont="1" applyFill="1" applyBorder="1" applyAlignment="1">
      <alignment horizontal="center" vertical="center"/>
    </xf>
    <xf numFmtId="14" fontId="126" fillId="2" borderId="30" xfId="0" applyNumberFormat="1" applyFont="1" applyFill="1" applyBorder="1" applyAlignment="1">
      <alignment horizontal="center" vertical="center"/>
    </xf>
    <xf numFmtId="14" fontId="126" fillId="2" borderId="31" xfId="0" applyNumberFormat="1" applyFont="1" applyFill="1" applyBorder="1" applyAlignment="1">
      <alignment horizontal="center" vertical="center"/>
    </xf>
    <xf numFmtId="14" fontId="126" fillId="2" borderId="22" xfId="0" applyNumberFormat="1" applyFont="1" applyFill="1" applyBorder="1" applyAlignment="1">
      <alignment horizontal="center" vertical="center"/>
    </xf>
    <xf numFmtId="14" fontId="126" fillId="2" borderId="32" xfId="0" applyNumberFormat="1" applyFont="1" applyFill="1" applyBorder="1" applyAlignment="1">
      <alignment horizontal="center" vertical="center"/>
    </xf>
    <xf numFmtId="14" fontId="126" fillId="2" borderId="33" xfId="0" applyNumberFormat="1" applyFont="1" applyFill="1" applyBorder="1" applyAlignment="1">
      <alignment horizontal="center" vertical="center"/>
    </xf>
    <xf numFmtId="0" fontId="113" fillId="3" borderId="40" xfId="0" applyFont="1" applyFill="1" applyBorder="1" applyAlignment="1">
      <alignment horizontal="center" vertical="center" wrapText="1"/>
    </xf>
    <xf numFmtId="0" fontId="112" fillId="3" borderId="44" xfId="0" applyFont="1" applyFill="1" applyBorder="1" applyAlignment="1">
      <alignment vertical="center"/>
    </xf>
    <xf numFmtId="1" fontId="113" fillId="3" borderId="41" xfId="0" applyNumberFormat="1" applyFont="1" applyFill="1" applyBorder="1" applyAlignment="1">
      <alignment horizontal="center" vertical="center" wrapText="1"/>
    </xf>
    <xf numFmtId="0" fontId="112" fillId="3" borderId="42" xfId="0" applyFont="1" applyFill="1" applyBorder="1" applyAlignment="1">
      <alignment vertical="center"/>
    </xf>
    <xf numFmtId="0" fontId="112" fillId="3" borderId="43" xfId="0" applyFont="1" applyFill="1" applyBorder="1" applyAlignment="1">
      <alignment vertical="center"/>
    </xf>
    <xf numFmtId="1" fontId="113" fillId="3" borderId="40" xfId="0" applyNumberFormat="1" applyFont="1" applyFill="1" applyBorder="1" applyAlignment="1">
      <alignment horizontal="center" vertical="center" wrapText="1"/>
    </xf>
    <xf numFmtId="0" fontId="113" fillId="3" borderId="41" xfId="0" applyFont="1" applyFill="1" applyBorder="1" applyAlignment="1">
      <alignment horizontal="center" vertical="center" wrapText="1"/>
    </xf>
    <xf numFmtId="0" fontId="112" fillId="3" borderId="46" xfId="0" applyFont="1" applyFill="1" applyBorder="1" applyAlignment="1">
      <alignment vertical="center"/>
    </xf>
    <xf numFmtId="1" fontId="113" fillId="3" borderId="44" xfId="0" applyNumberFormat="1" applyFont="1" applyFill="1" applyBorder="1" applyAlignment="1">
      <alignment horizontal="center" vertical="center" wrapText="1"/>
    </xf>
    <xf numFmtId="0" fontId="106" fillId="20" borderId="12" xfId="0" applyFont="1" applyFill="1" applyBorder="1" applyAlignment="1">
      <alignment horizontal="center"/>
    </xf>
    <xf numFmtId="0" fontId="118" fillId="15" borderId="51" xfId="0" applyFont="1" applyFill="1" applyBorder="1" applyAlignment="1">
      <alignment horizontal="center"/>
    </xf>
    <xf numFmtId="0" fontId="119" fillId="15" borderId="0" xfId="0" applyFont="1" applyFill="1" applyAlignment="1">
      <alignment horizontal="center"/>
    </xf>
    <xf numFmtId="0" fontId="123" fillId="3" borderId="42" xfId="0" applyFont="1" applyFill="1" applyBorder="1" applyAlignment="1">
      <alignment horizontal="center" vertical="center"/>
    </xf>
    <xf numFmtId="0" fontId="123" fillId="3" borderId="43" xfId="0" applyFont="1" applyFill="1" applyBorder="1" applyAlignment="1">
      <alignment horizontal="center" vertical="center"/>
    </xf>
    <xf numFmtId="0" fontId="113" fillId="3" borderId="42" xfId="0" applyFont="1" applyFill="1" applyBorder="1" applyAlignment="1">
      <alignment horizontal="center" vertical="center" wrapText="1"/>
    </xf>
    <xf numFmtId="0" fontId="113" fillId="3" borderId="43" xfId="0" applyFont="1" applyFill="1" applyBorder="1" applyAlignment="1">
      <alignment horizontal="center" vertical="center" wrapText="1"/>
    </xf>
    <xf numFmtId="177" fontId="106" fillId="4" borderId="12" xfId="0" applyNumberFormat="1" applyFont="1" applyFill="1" applyBorder="1" applyAlignment="1">
      <alignment horizontal="center"/>
    </xf>
    <xf numFmtId="0" fontId="106" fillId="19" borderId="57" xfId="0" applyFont="1" applyFill="1" applyBorder="1" applyAlignment="1">
      <alignment horizontal="center"/>
    </xf>
    <xf numFmtId="0" fontId="106" fillId="19" borderId="10" xfId="0" applyFont="1" applyFill="1" applyBorder="1" applyAlignment="1">
      <alignment horizontal="center"/>
    </xf>
    <xf numFmtId="177" fontId="106" fillId="19" borderId="10" xfId="0" applyNumberFormat="1" applyFont="1" applyFill="1" applyBorder="1" applyAlignment="1">
      <alignment horizontal="center"/>
    </xf>
    <xf numFmtId="0" fontId="106" fillId="19" borderId="23" xfId="0" applyFont="1" applyFill="1" applyBorder="1" applyAlignment="1">
      <alignment horizontal="center"/>
    </xf>
    <xf numFmtId="0" fontId="121" fillId="18" borderId="0" xfId="0" applyFont="1" applyFill="1" applyAlignment="1">
      <alignment horizontal="center"/>
    </xf>
    <xf numFmtId="0" fontId="106" fillId="3" borderId="29" xfId="0" applyFont="1" applyFill="1" applyBorder="1" applyAlignment="1">
      <alignment horizontal="center"/>
    </xf>
    <xf numFmtId="0" fontId="106" fillId="3" borderId="53" xfId="0" applyFont="1" applyFill="1" applyBorder="1" applyAlignment="1">
      <alignment horizontal="center"/>
    </xf>
    <xf numFmtId="0" fontId="106" fillId="3" borderId="33" xfId="0" applyFont="1" applyFill="1" applyBorder="1" applyAlignment="1">
      <alignment horizontal="center"/>
    </xf>
    <xf numFmtId="0" fontId="106" fillId="18" borderId="7" xfId="0" applyFont="1" applyFill="1" applyBorder="1" applyAlignment="1">
      <alignment horizontal="center"/>
    </xf>
    <xf numFmtId="0" fontId="106" fillId="18" borderId="29" xfId="0" applyFont="1" applyFill="1" applyBorder="1" applyAlignment="1">
      <alignment horizontal="center"/>
    </xf>
    <xf numFmtId="0" fontId="106" fillId="18" borderId="8" xfId="0" applyFont="1" applyFill="1" applyBorder="1" applyAlignment="1">
      <alignment horizontal="center"/>
    </xf>
    <xf numFmtId="14" fontId="103" fillId="2" borderId="3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16" fillId="20" borderId="7" xfId="0" applyFont="1" applyFill="1" applyBorder="1" applyAlignment="1">
      <alignment horizontal="center"/>
    </xf>
    <xf numFmtId="0" fontId="116" fillId="20" borderId="8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06" fillId="3" borderId="30" xfId="0" applyFont="1" applyFill="1" applyBorder="1" applyAlignment="1">
      <alignment horizontal="center"/>
    </xf>
    <xf numFmtId="0" fontId="106" fillId="3" borderId="34" xfId="0" applyFont="1" applyFill="1" applyBorder="1" applyAlignment="1">
      <alignment horizontal="center"/>
    </xf>
    <xf numFmtId="0" fontId="106" fillId="3" borderId="31" xfId="0" applyFont="1" applyFill="1" applyBorder="1" applyAlignment="1">
      <alignment horizontal="center"/>
    </xf>
    <xf numFmtId="0" fontId="105" fillId="3" borderId="36" xfId="0" applyFont="1" applyFill="1" applyBorder="1" applyAlignment="1">
      <alignment horizontal="center"/>
    </xf>
    <xf numFmtId="0" fontId="105" fillId="3" borderId="37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30" fillId="2" borderId="18" xfId="0" applyFont="1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0" fontId="130" fillId="2" borderId="67" xfId="0" applyFont="1" applyFill="1" applyBorder="1" applyAlignment="1">
      <alignment horizontal="center"/>
    </xf>
    <xf numFmtId="0" fontId="130" fillId="2" borderId="13" xfId="0" applyFont="1" applyFill="1" applyBorder="1" applyAlignment="1">
      <alignment horizontal="center"/>
    </xf>
    <xf numFmtId="0" fontId="130" fillId="2" borderId="51" xfId="0" applyFont="1" applyFill="1" applyBorder="1" applyAlignment="1">
      <alignment horizontal="center"/>
    </xf>
    <xf numFmtId="0" fontId="130" fillId="2" borderId="26" xfId="0" applyFont="1" applyFill="1" applyBorder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132" fillId="2" borderId="67" xfId="0" applyFont="1" applyFill="1" applyBorder="1" applyAlignment="1">
      <alignment horizontal="center"/>
    </xf>
    <xf numFmtId="0" fontId="132" fillId="2" borderId="13" xfId="0" applyFont="1" applyFill="1" applyBorder="1" applyAlignment="1">
      <alignment horizontal="center"/>
    </xf>
    <xf numFmtId="0" fontId="132" fillId="2" borderId="51" xfId="0" applyFont="1" applyFill="1" applyBorder="1" applyAlignment="1">
      <alignment horizontal="center"/>
    </xf>
    <xf numFmtId="0" fontId="132" fillId="2" borderId="26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17" borderId="28" xfId="0" applyFont="1" applyFill="1" applyBorder="1" applyAlignment="1">
      <alignment horizontal="center" vertical="center"/>
    </xf>
    <xf numFmtId="0" fontId="106" fillId="16" borderId="12" xfId="0" applyFont="1" applyFill="1" applyBorder="1" applyAlignment="1">
      <alignment horizontal="center"/>
    </xf>
    <xf numFmtId="0" fontId="136" fillId="22" borderId="20" xfId="0" applyFont="1" applyFill="1" applyBorder="1" applyAlignment="1">
      <alignment horizontal="center" vertical="center"/>
    </xf>
    <xf numFmtId="0" fontId="136" fillId="22" borderId="21" xfId="0" applyFont="1" applyFill="1" applyBorder="1" applyAlignment="1">
      <alignment horizontal="center" vertical="center"/>
    </xf>
    <xf numFmtId="0" fontId="136" fillId="22" borderId="28" xfId="0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06" fillId="18" borderId="0" xfId="0" applyFont="1" applyFill="1" applyAlignment="1">
      <alignment horizontal="center"/>
    </xf>
    <xf numFmtId="0" fontId="128" fillId="23" borderId="20" xfId="0" applyFont="1" applyFill="1" applyBorder="1" applyAlignment="1">
      <alignment horizontal="center" vertical="center"/>
    </xf>
    <xf numFmtId="0" fontId="128" fillId="23" borderId="21" xfId="0" applyFont="1" applyFill="1" applyBorder="1" applyAlignment="1">
      <alignment horizontal="center" vertical="center"/>
    </xf>
    <xf numFmtId="0" fontId="128" fillId="23" borderId="28" xfId="0" applyFont="1" applyFill="1" applyBorder="1" applyAlignment="1">
      <alignment horizontal="center" vertical="center"/>
    </xf>
    <xf numFmtId="0" fontId="139" fillId="17" borderId="20" xfId="0" applyFont="1" applyFill="1" applyBorder="1" applyAlignment="1">
      <alignment horizontal="center" vertical="center"/>
    </xf>
    <xf numFmtId="0" fontId="139" fillId="17" borderId="21" xfId="0" applyFont="1" applyFill="1" applyBorder="1" applyAlignment="1">
      <alignment horizontal="center" vertical="center"/>
    </xf>
    <xf numFmtId="0" fontId="139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14" fontId="105" fillId="17" borderId="12" xfId="0" applyNumberFormat="1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28" fillId="19" borderId="20" xfId="0" applyFont="1" applyFill="1" applyBorder="1" applyAlignment="1">
      <alignment horizontal="center" vertical="center"/>
    </xf>
    <xf numFmtId="0" fontId="128" fillId="19" borderId="21" xfId="0" applyFont="1" applyFill="1" applyBorder="1" applyAlignment="1">
      <alignment horizontal="center" vertical="center"/>
    </xf>
    <xf numFmtId="0" fontId="128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8" fillId="26" borderId="20" xfId="0" applyFont="1" applyFill="1" applyBorder="1" applyAlignment="1">
      <alignment horizontal="center" vertical="center"/>
    </xf>
    <xf numFmtId="0" fontId="128" fillId="26" borderId="21" xfId="0" applyFont="1" applyFill="1" applyBorder="1" applyAlignment="1">
      <alignment horizontal="center" vertical="center"/>
    </xf>
    <xf numFmtId="0" fontId="128" fillId="26" borderId="28" xfId="0" applyFont="1" applyFill="1" applyBorder="1" applyAlignment="1">
      <alignment horizontal="center" vertical="center"/>
    </xf>
    <xf numFmtId="0" fontId="128" fillId="28" borderId="20" xfId="0" applyFont="1" applyFill="1" applyBorder="1" applyAlignment="1">
      <alignment horizontal="center" vertical="center"/>
    </xf>
    <xf numFmtId="0" fontId="128" fillId="28" borderId="21" xfId="0" applyFont="1" applyFill="1" applyBorder="1" applyAlignment="1">
      <alignment horizontal="center" vertical="center"/>
    </xf>
    <xf numFmtId="0" fontId="128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6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8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8" fillId="23" borderId="20" xfId="0" applyFont="1" applyFill="1" applyBorder="1" applyAlignment="1">
      <alignment horizontal="center" vertical="center" wrapText="1"/>
    </xf>
    <xf numFmtId="0" fontId="128" fillId="23" borderId="21" xfId="0" applyFont="1" applyFill="1" applyBorder="1" applyAlignment="1">
      <alignment horizontal="center" vertical="center" wrapText="1"/>
    </xf>
    <xf numFmtId="0" fontId="128" fillId="23" borderId="28" xfId="0" applyFont="1" applyFill="1" applyBorder="1" applyAlignment="1">
      <alignment horizontal="center" vertical="center" wrapText="1"/>
    </xf>
    <xf numFmtId="9" fontId="106" fillId="19" borderId="12" xfId="2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14" fontId="105" fillId="23" borderId="12" xfId="0" applyNumberFormat="1" applyFont="1" applyFill="1" applyBorder="1" applyAlignment="1">
      <alignment horizontal="center" vertical="center"/>
    </xf>
    <xf numFmtId="0" fontId="106" fillId="3" borderId="22" xfId="0" applyFont="1" applyFill="1" applyBorder="1" applyAlignment="1">
      <alignment horizontal="center"/>
    </xf>
    <xf numFmtId="0" fontId="106" fillId="3" borderId="0" xfId="0" applyFont="1" applyFill="1" applyAlignment="1">
      <alignment horizontal="center"/>
    </xf>
    <xf numFmtId="14" fontId="88" fillId="22" borderId="28" xfId="0" applyNumberFormat="1" applyFont="1" applyFill="1" applyBorder="1" applyAlignment="1">
      <alignment horizontal="center" vertical="center"/>
    </xf>
    <xf numFmtId="14" fontId="105" fillId="22" borderId="28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14" fontId="105" fillId="19" borderId="12" xfId="0" applyNumberFormat="1" applyFont="1" applyFill="1" applyBorder="1" applyAlignment="1">
      <alignment horizontal="center" vertical="center"/>
    </xf>
    <xf numFmtId="0" fontId="128" fillId="23" borderId="30" xfId="0" applyFont="1" applyFill="1" applyBorder="1" applyAlignment="1">
      <alignment horizontal="center" vertical="center"/>
    </xf>
    <xf numFmtId="0" fontId="128" fillId="23" borderId="22" xfId="0" applyFont="1" applyFill="1" applyBorder="1" applyAlignment="1">
      <alignment horizontal="center" vertical="center"/>
    </xf>
    <xf numFmtId="0" fontId="128" fillId="23" borderId="32" xfId="0" applyFont="1" applyFill="1" applyBorder="1" applyAlignment="1">
      <alignment horizontal="center" vertical="center"/>
    </xf>
    <xf numFmtId="0" fontId="128" fillId="22" borderId="30" xfId="0" applyFont="1" applyFill="1" applyBorder="1" applyAlignment="1">
      <alignment horizontal="center" vertical="center"/>
    </xf>
    <xf numFmtId="0" fontId="128" fillId="22" borderId="22" xfId="0" applyFont="1" applyFill="1" applyBorder="1" applyAlignment="1">
      <alignment horizontal="center" vertical="center"/>
    </xf>
    <xf numFmtId="0" fontId="128" fillId="22" borderId="53" xfId="0" applyFont="1" applyFill="1" applyBorder="1" applyAlignment="1">
      <alignment horizontal="center" vertical="center"/>
    </xf>
    <xf numFmtId="14" fontId="88" fillId="23" borderId="69" xfId="0" applyNumberFormat="1" applyFont="1" applyFill="1" applyBorder="1" applyAlignment="1">
      <alignment horizontal="center" vertical="center"/>
    </xf>
    <xf numFmtId="14" fontId="105" fillId="23" borderId="70" xfId="0" applyNumberFormat="1" applyFont="1" applyFill="1" applyBorder="1" applyAlignment="1">
      <alignment horizontal="center" vertical="center"/>
    </xf>
    <xf numFmtId="14" fontId="88" fillId="23" borderId="28" xfId="0" applyNumberFormat="1" applyFont="1" applyFill="1" applyBorder="1" applyAlignment="1">
      <alignment horizontal="center" vertical="center"/>
    </xf>
    <xf numFmtId="14" fontId="105" fillId="23" borderId="28" xfId="0" applyNumberFormat="1" applyFont="1" applyFill="1" applyBorder="1" applyAlignment="1">
      <alignment horizontal="center" vertical="center"/>
    </xf>
    <xf numFmtId="14" fontId="88" fillId="23" borderId="20" xfId="0" applyNumberFormat="1" applyFont="1" applyFill="1" applyBorder="1" applyAlignment="1">
      <alignment horizontal="center" vertical="center"/>
    </xf>
    <xf numFmtId="14" fontId="105" fillId="23" borderId="20" xfId="0" applyNumberFormat="1" applyFont="1" applyFill="1" applyBorder="1" applyAlignment="1">
      <alignment horizontal="center" vertical="center"/>
    </xf>
    <xf numFmtId="14" fontId="88" fillId="23" borderId="73" xfId="0" applyNumberFormat="1" applyFont="1" applyFill="1" applyBorder="1" applyAlignment="1">
      <alignment horizontal="center" vertical="center"/>
    </xf>
    <xf numFmtId="14" fontId="105" fillId="23" borderId="74" xfId="0" applyNumberFormat="1" applyFont="1" applyFill="1" applyBorder="1" applyAlignment="1">
      <alignment horizontal="center" vertical="center"/>
    </xf>
    <xf numFmtId="14" fontId="88" fillId="23" borderId="75" xfId="0" applyNumberFormat="1" applyFont="1" applyFill="1" applyBorder="1" applyAlignment="1">
      <alignment horizontal="center" vertical="center"/>
    </xf>
    <xf numFmtId="14" fontId="105" fillId="23" borderId="76" xfId="0" applyNumberFormat="1" applyFont="1" applyFill="1" applyBorder="1" applyAlignment="1">
      <alignment horizontal="center" vertical="center"/>
    </xf>
    <xf numFmtId="0" fontId="128" fillId="23" borderId="34" xfId="0" applyFont="1" applyFill="1" applyBorder="1" applyAlignment="1">
      <alignment horizontal="center" vertical="center"/>
    </xf>
    <xf numFmtId="0" fontId="128" fillId="23" borderId="0" xfId="0" applyFont="1" applyFill="1" applyAlignment="1">
      <alignment horizontal="center" vertical="center"/>
    </xf>
    <xf numFmtId="0" fontId="128" fillId="23" borderId="77" xfId="0" applyFon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4" fontId="105" fillId="28" borderId="12" xfId="0" applyNumberFormat="1" applyFont="1" applyFill="1" applyBorder="1" applyAlignment="1">
      <alignment horizontal="center" vertical="center"/>
    </xf>
    <xf numFmtId="14" fontId="88" fillId="26" borderId="12" xfId="0" applyNumberFormat="1" applyFont="1" applyFill="1" applyBorder="1" applyAlignment="1">
      <alignment horizontal="center" vertical="center"/>
    </xf>
    <xf numFmtId="14" fontId="105" fillId="26" borderId="12" xfId="0" applyNumberFormat="1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14" fontId="88" fillId="17" borderId="7" xfId="0" applyNumberFormat="1" applyFont="1" applyFill="1" applyBorder="1" applyAlignment="1">
      <alignment horizontal="center" vertical="center"/>
    </xf>
    <xf numFmtId="14" fontId="88" fillId="17" borderId="8" xfId="0" applyNumberFormat="1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0" fontId="128" fillId="22" borderId="5" xfId="0" applyFont="1" applyFill="1" applyBorder="1" applyAlignment="1">
      <alignment horizontal="center" vertical="center"/>
    </xf>
    <xf numFmtId="0" fontId="106" fillId="18" borderId="20" xfId="0" applyFont="1" applyFill="1" applyBorder="1" applyAlignment="1">
      <alignment horizontal="center" vertical="center"/>
    </xf>
    <xf numFmtId="0" fontId="106" fillId="18" borderId="21" xfId="0" applyFont="1" applyFill="1" applyBorder="1" applyAlignment="1">
      <alignment horizontal="center" vertical="center"/>
    </xf>
    <xf numFmtId="0" fontId="106" fillId="18" borderId="28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 vertical="center"/>
    </xf>
    <xf numFmtId="0" fontId="106" fillId="18" borderId="57" xfId="0" applyFont="1" applyFill="1" applyBorder="1" applyAlignment="1">
      <alignment horizontal="center"/>
    </xf>
    <xf numFmtId="0" fontId="106" fillId="18" borderId="10" xfId="0" applyFont="1" applyFill="1" applyBorder="1" applyAlignment="1">
      <alignment horizontal="center"/>
    </xf>
    <xf numFmtId="0" fontId="10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6" fillId="16" borderId="36" xfId="0" applyFont="1" applyFill="1" applyBorder="1" applyAlignment="1">
      <alignment horizontal="center"/>
    </xf>
    <xf numFmtId="0" fontId="116" fillId="16" borderId="55" xfId="0" applyFont="1" applyFill="1" applyBorder="1" applyAlignment="1">
      <alignment horizontal="center"/>
    </xf>
    <xf numFmtId="0" fontId="116" fillId="16" borderId="56" xfId="0" applyFont="1" applyFill="1" applyBorder="1" applyAlignment="1">
      <alignment horizontal="center"/>
    </xf>
    <xf numFmtId="0" fontId="106" fillId="4" borderId="18" xfId="0" applyFont="1" applyFill="1" applyBorder="1" applyAlignment="1">
      <alignment horizontal="center"/>
    </xf>
    <xf numFmtId="0" fontId="106" fillId="4" borderId="0" xfId="0" applyFont="1" applyFill="1" applyAlignment="1">
      <alignment horizontal="center"/>
    </xf>
    <xf numFmtId="0" fontId="106" fillId="4" borderId="67" xfId="0" applyFont="1" applyFill="1" applyBorder="1" applyAlignment="1">
      <alignment horizontal="center"/>
    </xf>
    <xf numFmtId="0" fontId="121" fillId="4" borderId="0" xfId="0" applyFont="1" applyFill="1" applyAlignment="1">
      <alignment horizontal="center"/>
    </xf>
    <xf numFmtId="14" fontId="105" fillId="2" borderId="7" xfId="0" applyNumberFormat="1" applyFont="1" applyFill="1" applyBorder="1" applyAlignment="1">
      <alignment horizontal="center" vertical="center"/>
    </xf>
    <xf numFmtId="14" fontId="105" fillId="2" borderId="8" xfId="0" applyNumberFormat="1" applyFont="1" applyFill="1" applyBorder="1" applyAlignment="1">
      <alignment horizontal="center" vertical="center"/>
    </xf>
    <xf numFmtId="14" fontId="105" fillId="26" borderId="7" xfId="0" applyNumberFormat="1" applyFont="1" applyFill="1" applyBorder="1" applyAlignment="1">
      <alignment horizontal="center"/>
    </xf>
    <xf numFmtId="14" fontId="105" fillId="26" borderId="8" xfId="0" applyNumberFormat="1" applyFont="1" applyFill="1" applyBorder="1" applyAlignment="1">
      <alignment horizontal="center"/>
    </xf>
    <xf numFmtId="0" fontId="140" fillId="26" borderId="19" xfId="0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40" fillId="26" borderId="0" xfId="0" applyFont="1" applyFill="1" applyAlignment="1">
      <alignment horizontal="center" vertical="center"/>
    </xf>
    <xf numFmtId="14" fontId="105" fillId="17" borderId="7" xfId="0" applyNumberFormat="1" applyFont="1" applyFill="1" applyBorder="1" applyAlignment="1">
      <alignment horizontal="center" vertical="center"/>
    </xf>
    <xf numFmtId="14" fontId="105" fillId="17" borderId="8" xfId="0" applyNumberFormat="1" applyFont="1" applyFill="1" applyBorder="1" applyAlignment="1">
      <alignment horizontal="center" vertical="center"/>
    </xf>
    <xf numFmtId="14" fontId="105" fillId="26" borderId="1" xfId="0" applyNumberFormat="1" applyFont="1" applyFill="1" applyBorder="1" applyAlignment="1">
      <alignment horizontal="center" vertical="center"/>
    </xf>
    <xf numFmtId="14" fontId="105" fillId="26" borderId="4" xfId="0" applyNumberFormat="1" applyFont="1" applyFill="1" applyBorder="1" applyAlignment="1">
      <alignment horizontal="center" vertical="center"/>
    </xf>
    <xf numFmtId="14" fontId="105" fillId="26" borderId="18" xfId="0" applyNumberFormat="1" applyFont="1" applyFill="1" applyBorder="1" applyAlignment="1">
      <alignment horizontal="center" vertical="center"/>
    </xf>
    <xf numFmtId="14" fontId="105" fillId="26" borderId="19" xfId="0" applyNumberFormat="1" applyFont="1" applyFill="1" applyBorder="1" applyAlignment="1">
      <alignment horizontal="center" vertical="center"/>
    </xf>
    <xf numFmtId="14" fontId="105" fillId="26" borderId="7" xfId="0" applyNumberFormat="1" applyFont="1" applyFill="1" applyBorder="1" applyAlignment="1">
      <alignment horizontal="center" vertical="center"/>
    </xf>
    <xf numFmtId="14" fontId="105" fillId="26" borderId="8" xfId="0" applyNumberFormat="1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40" fillId="17" borderId="67" xfId="0" applyFont="1" applyFill="1" applyBorder="1" applyAlignment="1">
      <alignment horizontal="center" vertical="center"/>
    </xf>
    <xf numFmtId="0" fontId="128" fillId="17" borderId="67" xfId="0" applyFont="1" applyFill="1" applyBorder="1" applyAlignment="1">
      <alignment horizontal="center" vertical="center"/>
    </xf>
    <xf numFmtId="0" fontId="140" fillId="17" borderId="19" xfId="0" applyFont="1" applyFill="1" applyBorder="1" applyAlignment="1">
      <alignment horizontal="center" vertical="center"/>
    </xf>
    <xf numFmtId="0" fontId="139" fillId="26" borderId="87" xfId="0" applyFont="1" applyFill="1" applyBorder="1" applyAlignment="1">
      <alignment horizontal="center" vertical="center"/>
    </xf>
    <xf numFmtId="0" fontId="139" fillId="26" borderId="67" xfId="0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4" fontId="105" fillId="26" borderId="13" xfId="0" applyNumberFormat="1" applyFont="1" applyFill="1" applyBorder="1" applyAlignment="1">
      <alignment horizontal="center" vertical="center"/>
    </xf>
    <xf numFmtId="14" fontId="105" fillId="26" borderId="14" xfId="0" applyNumberFormat="1" applyFont="1" applyFill="1" applyBorder="1" applyAlignment="1">
      <alignment horizontal="center" vertical="center"/>
    </xf>
    <xf numFmtId="0" fontId="141" fillId="26" borderId="67" xfId="0" applyFont="1" applyFill="1" applyBorder="1" applyAlignment="1">
      <alignment horizontal="center" vertical="center"/>
    </xf>
    <xf numFmtId="0" fontId="141" fillId="17" borderId="67" xfId="0" applyFon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0" fontId="128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5" fillId="28" borderId="1" xfId="0" applyNumberFormat="1" applyFont="1" applyFill="1" applyBorder="1" applyAlignment="1">
      <alignment horizontal="center" vertical="center"/>
    </xf>
    <xf numFmtId="14" fontId="105" fillId="28" borderId="4" xfId="0" applyNumberFormat="1" applyFont="1" applyFill="1" applyBorder="1" applyAlignment="1">
      <alignment horizontal="center" vertical="center"/>
    </xf>
    <xf numFmtId="14" fontId="105" fillId="28" borderId="13" xfId="0" applyNumberFormat="1" applyFont="1" applyFill="1" applyBorder="1" applyAlignment="1">
      <alignment horizontal="center" vertical="center"/>
    </xf>
    <xf numFmtId="14" fontId="105" fillId="28" borderId="14" xfId="0" applyNumberFormat="1" applyFont="1" applyFill="1" applyBorder="1" applyAlignment="1">
      <alignment horizontal="center" vertical="center"/>
    </xf>
    <xf numFmtId="14" fontId="105" fillId="19" borderId="1" xfId="0" applyNumberFormat="1" applyFont="1" applyFill="1" applyBorder="1" applyAlignment="1">
      <alignment horizontal="center" vertical="center"/>
    </xf>
    <xf numFmtId="14" fontId="105" fillId="19" borderId="4" xfId="0" applyNumberFormat="1" applyFont="1" applyFill="1" applyBorder="1" applyAlignment="1">
      <alignment horizontal="center" vertical="center"/>
    </xf>
    <xf numFmtId="14" fontId="105" fillId="19" borderId="13" xfId="0" applyNumberFormat="1" applyFont="1" applyFill="1" applyBorder="1" applyAlignment="1">
      <alignment horizontal="center" vertical="center"/>
    </xf>
    <xf numFmtId="14" fontId="105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5" fillId="29" borderId="1" xfId="0" applyNumberFormat="1" applyFont="1" applyFill="1" applyBorder="1" applyAlignment="1">
      <alignment horizontal="center" vertical="center"/>
    </xf>
    <xf numFmtId="14" fontId="105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0" fontId="107" fillId="25" borderId="36" xfId="0" applyFont="1" applyFill="1" applyBorder="1" applyAlignment="1">
      <alignment horizontal="center" vertical="center" wrapText="1"/>
    </xf>
    <xf numFmtId="0" fontId="107" fillId="25" borderId="55" xfId="0" applyFont="1" applyFill="1" applyBorder="1" applyAlignment="1">
      <alignment horizontal="center" vertical="center" wrapText="1"/>
    </xf>
    <xf numFmtId="0" fontId="107" fillId="25" borderId="56" xfId="0" applyFont="1" applyFill="1" applyBorder="1" applyAlignment="1">
      <alignment horizontal="center" vertical="center" wrapText="1"/>
    </xf>
    <xf numFmtId="14" fontId="105" fillId="17" borderId="18" xfId="0" applyNumberFormat="1" applyFont="1" applyFill="1" applyBorder="1" applyAlignment="1">
      <alignment horizontal="center" vertical="center"/>
    </xf>
    <xf numFmtId="14" fontId="105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6" fillId="23" borderId="20" xfId="0" applyNumberFormat="1" applyFont="1" applyFill="1" applyBorder="1" applyAlignment="1">
      <alignment horizontal="center" vertical="center"/>
    </xf>
    <xf numFmtId="1" fontId="106" fillId="23" borderId="21" xfId="0" applyNumberFormat="1" applyFont="1" applyFill="1" applyBorder="1" applyAlignment="1">
      <alignment horizontal="center" vertical="center"/>
    </xf>
    <xf numFmtId="1" fontId="106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6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5" fillId="23" borderId="1" xfId="0" applyNumberFormat="1" applyFont="1" applyFill="1" applyBorder="1" applyAlignment="1">
      <alignment horizontal="center" vertical="center"/>
    </xf>
    <xf numFmtId="14" fontId="105" fillId="23" borderId="4" xfId="0" applyNumberFormat="1" applyFont="1" applyFill="1" applyBorder="1" applyAlignment="1">
      <alignment horizontal="center" vertical="center"/>
    </xf>
    <xf numFmtId="14" fontId="105" fillId="23" borderId="13" xfId="0" applyNumberFormat="1" applyFont="1" applyFill="1" applyBorder="1" applyAlignment="1">
      <alignment horizontal="center" vertical="center"/>
    </xf>
    <xf numFmtId="14" fontId="105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 vertical="center"/>
    </xf>
    <xf numFmtId="14" fontId="105" fillId="22" borderId="1" xfId="0" applyNumberFormat="1" applyFont="1" applyFill="1" applyBorder="1" applyAlignment="1">
      <alignment horizontal="center" vertical="center"/>
    </xf>
    <xf numFmtId="14" fontId="105" fillId="22" borderId="4" xfId="0" applyNumberFormat="1" applyFont="1" applyFill="1" applyBorder="1" applyAlignment="1">
      <alignment horizontal="center" vertical="center"/>
    </xf>
    <xf numFmtId="14" fontId="105" fillId="22" borderId="13" xfId="0" applyNumberFormat="1" applyFont="1" applyFill="1" applyBorder="1" applyAlignment="1">
      <alignment horizontal="center" vertical="center"/>
    </xf>
    <xf numFmtId="14" fontId="105" fillId="22" borderId="14" xfId="0" applyNumberFormat="1" applyFont="1" applyFill="1" applyBorder="1" applyAlignment="1">
      <alignment horizontal="center" vertical="center"/>
    </xf>
    <xf numFmtId="14" fontId="105" fillId="2" borderId="84" xfId="0" applyNumberFormat="1" applyFont="1" applyFill="1" applyBorder="1" applyAlignment="1">
      <alignment horizontal="center" vertical="center"/>
    </xf>
    <xf numFmtId="14" fontId="105" fillId="2" borderId="31" xfId="0" applyNumberFormat="1" applyFont="1" applyFill="1" applyBorder="1" applyAlignment="1">
      <alignment horizontal="center" vertical="center"/>
    </xf>
    <xf numFmtId="14" fontId="105" fillId="22" borderId="84" xfId="0" applyNumberFormat="1" applyFont="1" applyFill="1" applyBorder="1" applyAlignment="1">
      <alignment horizontal="center" vertical="center"/>
    </xf>
    <xf numFmtId="14" fontId="10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5" fillId="0" borderId="28" xfId="0" applyNumberFormat="1" applyFont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28" fillId="23" borderId="12" xfId="0" applyFont="1" applyFill="1" applyBorder="1" applyAlignment="1">
      <alignment horizontal="center" vertical="center"/>
    </xf>
    <xf numFmtId="0" fontId="128" fillId="22" borderId="12" xfId="0" applyFont="1" applyFill="1" applyBorder="1" applyAlignment="1">
      <alignment horizontal="center" vertical="center"/>
    </xf>
    <xf numFmtId="14" fontId="105" fillId="23" borderId="73" xfId="0" applyNumberFormat="1" applyFont="1" applyFill="1" applyBorder="1" applyAlignment="1">
      <alignment horizontal="center" vertical="center"/>
    </xf>
    <xf numFmtId="14" fontId="105" fillId="23" borderId="75" xfId="0" applyNumberFormat="1" applyFont="1" applyFill="1" applyBorder="1" applyAlignment="1">
      <alignment horizontal="center" vertical="center"/>
    </xf>
    <xf numFmtId="0" fontId="128" fillId="19" borderId="67" xfId="0" applyFont="1" applyFill="1" applyBorder="1" applyAlignment="1">
      <alignment horizontal="center" vertical="center"/>
    </xf>
    <xf numFmtId="0" fontId="106" fillId="3" borderId="30" xfId="0" applyFont="1" applyFill="1" applyBorder="1" applyAlignment="1">
      <alignment horizontal="center" vertical="center"/>
    </xf>
    <xf numFmtId="0" fontId="106" fillId="3" borderId="31" xfId="0" applyFont="1" applyFill="1" applyBorder="1" applyAlignment="1">
      <alignment horizontal="center" vertical="center"/>
    </xf>
    <xf numFmtId="0" fontId="128" fillId="2" borderId="20" xfId="0" applyFont="1" applyFill="1" applyBorder="1" applyAlignment="1">
      <alignment horizontal="center" vertical="center"/>
    </xf>
    <xf numFmtId="0" fontId="128" fillId="2" borderId="28" xfId="0" applyFont="1" applyFill="1" applyBorder="1" applyAlignment="1">
      <alignment horizontal="center" vertical="center"/>
    </xf>
    <xf numFmtId="0" fontId="128" fillId="23" borderId="67" xfId="0" applyFont="1" applyFill="1" applyBorder="1" applyAlignment="1">
      <alignment horizontal="center" vertical="center"/>
    </xf>
    <xf numFmtId="0" fontId="128" fillId="22" borderId="67" xfId="0" applyFont="1" applyFill="1" applyBorder="1" applyAlignment="1">
      <alignment horizontal="center" vertical="center"/>
    </xf>
    <xf numFmtId="14" fontId="74" fillId="23" borderId="74" xfId="0" applyNumberFormat="1" applyFont="1" applyFill="1" applyBorder="1" applyAlignment="1">
      <alignment horizontal="center" vertical="center" wrapText="1"/>
    </xf>
    <xf numFmtId="14" fontId="105" fillId="23" borderId="76" xfId="0" applyNumberFormat="1" applyFont="1" applyFill="1" applyBorder="1" applyAlignment="1">
      <alignment horizontal="center" vertical="center" wrapText="1"/>
    </xf>
    <xf numFmtId="0" fontId="128" fillId="23" borderId="7" xfId="0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14" fontId="105" fillId="2" borderId="32" xfId="0" applyNumberFormat="1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/>
    </xf>
    <xf numFmtId="178" fontId="106" fillId="18" borderId="7" xfId="0" applyNumberFormat="1" applyFont="1" applyFill="1" applyBorder="1" applyAlignment="1">
      <alignment horizontal="center"/>
    </xf>
    <xf numFmtId="178" fontId="106" fillId="18" borderId="29" xfId="0" applyNumberFormat="1" applyFont="1" applyFill="1" applyBorder="1" applyAlignment="1">
      <alignment horizontal="center"/>
    </xf>
    <xf numFmtId="178" fontId="106" fillId="18" borderId="8" xfId="0" applyNumberFormat="1" applyFont="1" applyFill="1" applyBorder="1" applyAlignment="1">
      <alignment horizontal="center"/>
    </xf>
    <xf numFmtId="0" fontId="106" fillId="19" borderId="7" xfId="0" applyFont="1" applyFill="1" applyBorder="1" applyAlignment="1">
      <alignment horizontal="center"/>
    </xf>
    <xf numFmtId="0" fontId="106" fillId="19" borderId="29" xfId="0" applyFont="1" applyFill="1" applyBorder="1" applyAlignment="1">
      <alignment horizontal="center"/>
    </xf>
    <xf numFmtId="0" fontId="106" fillId="19" borderId="8" xfId="0" applyFont="1" applyFill="1" applyBorder="1" applyAlignment="1">
      <alignment horizontal="center"/>
    </xf>
    <xf numFmtId="0" fontId="106" fillId="18" borderId="30" xfId="0" applyFont="1" applyFill="1" applyBorder="1" applyAlignment="1">
      <alignment horizontal="center" vertical="center"/>
    </xf>
    <xf numFmtId="0" fontId="106" fillId="18" borderId="34" xfId="0" applyFont="1" applyFill="1" applyBorder="1" applyAlignment="1">
      <alignment horizontal="center" vertical="center"/>
    </xf>
    <xf numFmtId="0" fontId="106" fillId="18" borderId="31" xfId="0" applyFont="1" applyFill="1" applyBorder="1" applyAlignment="1">
      <alignment horizontal="center" vertical="center"/>
    </xf>
    <xf numFmtId="0" fontId="106" fillId="18" borderId="32" xfId="0" applyFont="1" applyFill="1" applyBorder="1" applyAlignment="1">
      <alignment horizontal="center" vertical="center"/>
    </xf>
    <xf numFmtId="0" fontId="106" fillId="18" borderId="53" xfId="0" applyFont="1" applyFill="1" applyBorder="1" applyAlignment="1">
      <alignment horizontal="center" vertical="center"/>
    </xf>
    <xf numFmtId="0" fontId="106" fillId="18" borderId="33" xfId="0" applyFont="1" applyFill="1" applyBorder="1" applyAlignment="1">
      <alignment horizontal="center" vertical="center"/>
    </xf>
    <xf numFmtId="43" fontId="106" fillId="18" borderId="20" xfId="1" applyFont="1" applyFill="1" applyBorder="1" applyAlignment="1">
      <alignment horizontal="center" vertical="center"/>
    </xf>
    <xf numFmtId="43" fontId="106" fillId="18" borderId="21" xfId="1" applyFont="1" applyFill="1" applyBorder="1" applyAlignment="1">
      <alignment horizontal="center" vertical="center"/>
    </xf>
    <xf numFmtId="43" fontId="106" fillId="18" borderId="28" xfId="1" applyFont="1" applyFill="1" applyBorder="1" applyAlignment="1">
      <alignment horizontal="center" vertical="center"/>
    </xf>
    <xf numFmtId="0" fontId="125" fillId="4" borderId="36" xfId="0" applyFont="1" applyFill="1" applyBorder="1" applyAlignment="1">
      <alignment horizontal="center"/>
    </xf>
    <xf numFmtId="0" fontId="125" fillId="4" borderId="55" xfId="0" applyFont="1" applyFill="1" applyBorder="1" applyAlignment="1">
      <alignment horizontal="center"/>
    </xf>
    <xf numFmtId="0" fontId="125" fillId="4" borderId="56" xfId="0" applyFont="1" applyFill="1" applyBorder="1" applyAlignment="1">
      <alignment horizontal="center"/>
    </xf>
    <xf numFmtId="0" fontId="106" fillId="18" borderId="12" xfId="0" applyFont="1" applyFill="1" applyBorder="1" applyAlignment="1">
      <alignment horizontal="center" vertical="center" wrapText="1"/>
    </xf>
    <xf numFmtId="17" fontId="125" fillId="4" borderId="36" xfId="0" applyNumberFormat="1" applyFont="1" applyFill="1" applyBorder="1" applyAlignment="1">
      <alignment horizontal="center"/>
    </xf>
    <xf numFmtId="17" fontId="125" fillId="4" borderId="55" xfId="0" applyNumberFormat="1" applyFont="1" applyFill="1" applyBorder="1" applyAlignment="1">
      <alignment horizontal="center"/>
    </xf>
    <xf numFmtId="17" fontId="125" fillId="4" borderId="56" xfId="0" applyNumberFormat="1" applyFont="1" applyFill="1" applyBorder="1" applyAlignment="1">
      <alignment horizontal="center"/>
    </xf>
    <xf numFmtId="0" fontId="106" fillId="18" borderId="20" xfId="0" applyFont="1" applyFill="1" applyBorder="1" applyAlignment="1">
      <alignment horizontal="center" vertical="center" wrapText="1"/>
    </xf>
    <xf numFmtId="0" fontId="106" fillId="18" borderId="21" xfId="0" applyFont="1" applyFill="1" applyBorder="1" applyAlignment="1">
      <alignment horizontal="center" vertical="center" wrapText="1"/>
    </xf>
    <xf numFmtId="0" fontId="106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6" fillId="18" borderId="20" xfId="0" applyFont="1" applyFill="1" applyBorder="1" applyAlignment="1">
      <alignment horizontal="center" wrapText="1"/>
    </xf>
    <xf numFmtId="0" fontId="106" fillId="18" borderId="28" xfId="0" applyFont="1" applyFill="1" applyBorder="1" applyAlignment="1">
      <alignment horizontal="center" wrapText="1"/>
    </xf>
    <xf numFmtId="0" fontId="106" fillId="4" borderId="10" xfId="0" applyFont="1" applyFill="1" applyBorder="1" applyAlignment="1">
      <alignment horizontal="center"/>
    </xf>
    <xf numFmtId="0" fontId="106" fillId="4" borderId="23" xfId="0" applyFont="1" applyFill="1" applyBorder="1" applyAlignment="1">
      <alignment horizontal="center"/>
    </xf>
    <xf numFmtId="0" fontId="106" fillId="4" borderId="5" xfId="0" applyFont="1" applyFill="1" applyBorder="1" applyAlignment="1">
      <alignment horizontal="center" vertical="center"/>
    </xf>
    <xf numFmtId="0" fontId="106" fillId="4" borderId="21" xfId="0" applyFont="1" applyFill="1" applyBorder="1" applyAlignment="1">
      <alignment horizontal="center" vertical="center"/>
    </xf>
    <xf numFmtId="17" fontId="136" fillId="2" borderId="88" xfId="0" applyNumberFormat="1" applyFont="1" applyFill="1" applyBorder="1" applyAlignment="1">
      <alignment horizontal="center" vertical="center" textRotation="135"/>
    </xf>
    <xf numFmtId="17" fontId="136" fillId="2" borderId="64" xfId="0" applyNumberFormat="1" applyFont="1" applyFill="1" applyBorder="1" applyAlignment="1">
      <alignment horizontal="center" vertical="center" textRotation="135"/>
    </xf>
    <xf numFmtId="0" fontId="136" fillId="2" borderId="57" xfId="0" applyFont="1" applyFill="1" applyBorder="1" applyAlignment="1">
      <alignment horizontal="center" vertical="center" textRotation="135"/>
    </xf>
    <xf numFmtId="0" fontId="136" fillId="2" borderId="60" xfId="0" applyFont="1" applyFill="1" applyBorder="1" applyAlignment="1">
      <alignment horizontal="center" vertical="center" textRotation="135"/>
    </xf>
    <xf numFmtId="0" fontId="136" fillId="2" borderId="24" xfId="0" applyFont="1" applyFill="1" applyBorder="1" applyAlignment="1">
      <alignment horizontal="center" vertical="center" textRotation="135"/>
    </xf>
    <xf numFmtId="1" fontId="136" fillId="4" borderId="88" xfId="0" applyNumberFormat="1" applyFont="1" applyFill="1" applyBorder="1" applyAlignment="1">
      <alignment horizontal="center"/>
    </xf>
    <xf numFmtId="1" fontId="136" fillId="4" borderId="64" xfId="0" applyNumberFormat="1" applyFont="1" applyFill="1" applyBorder="1" applyAlignment="1">
      <alignment horizontal="center"/>
    </xf>
    <xf numFmtId="0" fontId="120" fillId="4" borderId="1" xfId="0" applyFont="1" applyFill="1" applyBorder="1" applyAlignment="1">
      <alignment horizontal="center" vertical="center"/>
    </xf>
    <xf numFmtId="0" fontId="120" fillId="4" borderId="2" xfId="0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20" fillId="4" borderId="13" xfId="0" applyFont="1" applyFill="1" applyBorder="1" applyAlignment="1">
      <alignment horizontal="center" vertical="center"/>
    </xf>
    <xf numFmtId="0" fontId="120" fillId="4" borderId="51" xfId="0" applyFont="1" applyFill="1" applyBorder="1" applyAlignment="1">
      <alignment horizontal="center" vertical="center"/>
    </xf>
    <xf numFmtId="0" fontId="120" fillId="4" borderId="26" xfId="0" applyFont="1" applyFill="1" applyBorder="1" applyAlignment="1">
      <alignment horizontal="center" vertical="center"/>
    </xf>
    <xf numFmtId="20" fontId="113" fillId="11" borderId="7" xfId="0" applyNumberFormat="1" applyFont="1" applyFill="1" applyBorder="1" applyAlignment="1">
      <alignment horizontal="center" vertical="center"/>
    </xf>
    <xf numFmtId="20" fontId="113" fillId="11" borderId="29" xfId="0" applyNumberFormat="1" applyFont="1" applyFill="1" applyBorder="1" applyAlignment="1">
      <alignment horizontal="center" vertical="center"/>
    </xf>
    <xf numFmtId="20" fontId="113" fillId="11" borderId="8" xfId="0" applyNumberFormat="1" applyFont="1" applyFill="1" applyBorder="1" applyAlignment="1">
      <alignment horizontal="center" vertical="center"/>
    </xf>
    <xf numFmtId="20" fontId="115" fillId="10" borderId="7" xfId="0" applyNumberFormat="1" applyFont="1" applyFill="1" applyBorder="1" applyAlignment="1">
      <alignment horizontal="center"/>
    </xf>
    <xf numFmtId="20" fontId="115" fillId="10" borderId="29" xfId="0" applyNumberFormat="1" applyFont="1" applyFill="1" applyBorder="1" applyAlignment="1">
      <alignment horizontal="center"/>
    </xf>
    <xf numFmtId="20" fontId="115" fillId="10" borderId="8" xfId="0" applyNumberFormat="1" applyFont="1" applyFill="1" applyBorder="1" applyAlignment="1">
      <alignment horizontal="center"/>
    </xf>
    <xf numFmtId="0" fontId="113" fillId="11" borderId="29" xfId="0" applyFont="1" applyFill="1" applyBorder="1" applyAlignment="1">
      <alignment horizontal="center" vertical="center"/>
    </xf>
    <xf numFmtId="0" fontId="113" fillId="11" borderId="8" xfId="0" applyFont="1" applyFill="1" applyBorder="1" applyAlignment="1">
      <alignment horizontal="center" vertical="center"/>
    </xf>
    <xf numFmtId="0" fontId="113" fillId="11" borderId="7" xfId="0" applyFont="1" applyFill="1" applyBorder="1" applyAlignment="1">
      <alignment horizontal="center" vertical="center"/>
    </xf>
    <xf numFmtId="14" fontId="111" fillId="7" borderId="5" xfId="0" applyNumberFormat="1" applyFont="1" applyFill="1" applyBorder="1" applyAlignment="1">
      <alignment horizontal="center" vertical="center"/>
    </xf>
    <xf numFmtId="14" fontId="111" fillId="7" borderId="21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/>
    </xf>
    <xf numFmtId="0" fontId="112" fillId="2" borderId="21" xfId="0" applyFont="1" applyFill="1" applyBorder="1" applyAlignment="1">
      <alignment horizontal="center"/>
    </xf>
    <xf numFmtId="0" fontId="112" fillId="2" borderId="28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 vertical="center"/>
    </xf>
    <xf numFmtId="0" fontId="112" fillId="2" borderId="21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6" fillId="10" borderId="12" xfId="0" applyFont="1" applyFill="1" applyBorder="1" applyAlignment="1">
      <alignment horizontal="center" vertical="center"/>
    </xf>
    <xf numFmtId="14" fontId="111" fillId="7" borderId="20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/>
    </xf>
    <xf numFmtId="14" fontId="111" fillId="7" borderId="57" xfId="0" applyNumberFormat="1" applyFont="1" applyFill="1" applyBorder="1" applyAlignment="1">
      <alignment horizontal="center" vertical="center"/>
    </xf>
    <xf numFmtId="14" fontId="111" fillId="7" borderId="60" xfId="0" applyNumberFormat="1" applyFont="1" applyFill="1" applyBorder="1" applyAlignment="1">
      <alignment horizontal="center" vertical="center"/>
    </xf>
    <xf numFmtId="14" fontId="111" fillId="7" borderId="24" xfId="0" applyNumberFormat="1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2" fillId="2" borderId="12" xfId="0" applyFont="1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1" fillId="2" borderId="12" xfId="0" applyFont="1" applyFill="1" applyBorder="1" applyAlignment="1">
      <alignment horizontal="left" vertical="top" wrapText="1"/>
    </xf>
    <xf numFmtId="0" fontId="111" fillId="8" borderId="12" xfId="0" applyFont="1" applyFill="1" applyBorder="1" applyAlignment="1">
      <alignment horizontal="center" vertical="center"/>
    </xf>
    <xf numFmtId="0" fontId="111" fillId="8" borderId="20" xfId="0" applyFont="1" applyFill="1" applyBorder="1" applyAlignment="1">
      <alignment horizontal="center" vertical="center"/>
    </xf>
    <xf numFmtId="0" fontId="111" fillId="8" borderId="21" xfId="0" applyFont="1" applyFill="1" applyBorder="1" applyAlignment="1">
      <alignment horizontal="center" vertical="center"/>
    </xf>
    <xf numFmtId="0" fontId="111" fillId="8" borderId="28" xfId="0" applyFont="1" applyFill="1" applyBorder="1" applyAlignment="1">
      <alignment horizontal="center" vertical="center"/>
    </xf>
    <xf numFmtId="0" fontId="111" fillId="2" borderId="59" xfId="0" applyFont="1" applyFill="1" applyBorder="1" applyAlignment="1">
      <alignment horizontal="center" vertical="top" wrapText="1"/>
    </xf>
    <xf numFmtId="0" fontId="111" fillId="2" borderId="61" xfId="0" applyFont="1" applyFill="1" applyBorder="1" applyAlignment="1">
      <alignment horizontal="center" vertical="top" wrapText="1"/>
    </xf>
    <xf numFmtId="0" fontId="111" fillId="2" borderId="62" xfId="0" applyFont="1" applyFill="1" applyBorder="1" applyAlignment="1">
      <alignment horizontal="center" vertical="top" wrapText="1"/>
    </xf>
    <xf numFmtId="0" fontId="111" fillId="2" borderId="63" xfId="0" applyFont="1" applyFill="1" applyBorder="1" applyAlignment="1">
      <alignment horizontal="center" vertical="top" wrapText="1"/>
    </xf>
    <xf numFmtId="0" fontId="111" fillId="2" borderId="64" xfId="0" applyFont="1" applyFill="1" applyBorder="1" applyAlignment="1">
      <alignment horizontal="center" vertical="top" wrapText="1"/>
    </xf>
    <xf numFmtId="0" fontId="11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5" fillId="23" borderId="18" xfId="0" applyNumberFormat="1" applyFont="1" applyFill="1" applyBorder="1" applyAlignment="1">
      <alignment horizontal="center" vertical="center"/>
    </xf>
    <xf numFmtId="14" fontId="105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5" fillId="23" borderId="36" xfId="0" applyNumberFormat="1" applyFont="1" applyFill="1" applyBorder="1" applyAlignment="1">
      <alignment horizontal="center" vertical="center"/>
    </xf>
    <xf numFmtId="14" fontId="105" fillId="23" borderId="37" xfId="0" applyNumberFormat="1" applyFont="1" applyFill="1" applyBorder="1" applyAlignment="1">
      <alignment horizontal="center" vertical="center"/>
    </xf>
    <xf numFmtId="14" fontId="105" fillId="0" borderId="30" xfId="0" applyNumberFormat="1" applyFont="1" applyBorder="1" applyAlignment="1">
      <alignment horizontal="center" vertical="center"/>
    </xf>
    <xf numFmtId="14" fontId="105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4" fillId="23" borderId="5" xfId="0" applyNumberFormat="1" applyFont="1" applyFill="1" applyBorder="1" applyAlignment="1">
      <alignment horizontal="center" vertical="center" wrapText="1"/>
    </xf>
    <xf numFmtId="14" fontId="10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6" fillId="22" borderId="67" xfId="0" applyFont="1" applyFill="1" applyBorder="1" applyAlignment="1">
      <alignment horizontal="center" vertical="center"/>
    </xf>
    <xf numFmtId="0" fontId="106" fillId="23" borderId="67" xfId="0" applyFont="1" applyFill="1" applyBorder="1" applyAlignment="1">
      <alignment horizontal="center" vertical="center"/>
    </xf>
    <xf numFmtId="0" fontId="106" fillId="22" borderId="0" xfId="0" applyFont="1" applyFill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11100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1.4109933065887548</c:v>
                </c:pt>
                <c:pt idx="1">
                  <c:v>0.52753353354444432</c:v>
                </c:pt>
                <c:pt idx="2">
                  <c:v>0.63558257053547507</c:v>
                </c:pt>
                <c:pt idx="3">
                  <c:v>6.6100587335689409E-2</c:v>
                </c:pt>
                <c:pt idx="4">
                  <c:v>2.8601215674096379E-2</c:v>
                </c:pt>
                <c:pt idx="5">
                  <c:v>2.6694467962489955E-2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18" t="s">
        <v>335</v>
      </c>
      <c r="D3" s="1418"/>
      <c r="E3" s="1418"/>
      <c r="F3" s="1418"/>
      <c r="G3" s="1418"/>
      <c r="H3" s="1418"/>
      <c r="L3" s="1418" t="s">
        <v>335</v>
      </c>
      <c r="M3" s="1418"/>
      <c r="N3" s="1418"/>
      <c r="O3" s="1418"/>
      <c r="P3" s="1418"/>
      <c r="Q3" s="1418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50" t="s">
        <v>124</v>
      </c>
      <c r="I1" s="1450"/>
      <c r="J1" s="1450"/>
      <c r="K1" s="1450"/>
      <c r="L1" s="1450"/>
      <c r="M1" s="1450"/>
      <c r="N1" s="1450"/>
      <c r="O1" s="1450"/>
      <c r="P1" s="1450"/>
      <c r="Q1" s="1450"/>
      <c r="R1" s="1450"/>
      <c r="S1" s="1450"/>
      <c r="T1" s="1450"/>
      <c r="U1" s="1450"/>
      <c r="V1" s="1450"/>
      <c r="W1" s="1450"/>
      <c r="X1" s="1450"/>
      <c r="Y1" s="1450"/>
      <c r="Z1" s="1450"/>
      <c r="AA1" s="1450"/>
      <c r="AB1" s="1450"/>
      <c r="AC1" s="1450"/>
      <c r="AD1" s="1450"/>
      <c r="AE1" s="1450"/>
      <c r="AF1" s="1450"/>
      <c r="AG1" s="1450"/>
      <c r="AH1" s="1450"/>
      <c r="AI1" s="1450"/>
      <c r="AJ1" s="145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51" t="s">
        <v>125</v>
      </c>
      <c r="I2" s="1451"/>
      <c r="J2" s="1451"/>
      <c r="K2" s="1451"/>
      <c r="L2" s="1451"/>
      <c r="M2" s="1451"/>
      <c r="N2" s="1451"/>
      <c r="O2" s="1451"/>
      <c r="P2" s="1451"/>
      <c r="Q2" s="1451"/>
      <c r="R2" s="1451"/>
      <c r="S2" s="1451"/>
      <c r="T2" s="1451"/>
      <c r="U2" s="1451"/>
      <c r="V2" s="1451"/>
      <c r="W2" s="1451"/>
      <c r="X2" s="1451"/>
      <c r="Y2" s="1451"/>
      <c r="Z2" s="1451"/>
      <c r="AA2" s="1451"/>
      <c r="AB2" s="1451"/>
      <c r="AC2" s="1451"/>
      <c r="AD2" s="1451"/>
      <c r="AE2" s="1451"/>
      <c r="AF2" s="1451"/>
      <c r="AG2" s="1451"/>
      <c r="AH2" s="1451"/>
      <c r="AI2" s="1451"/>
      <c r="AJ2" s="145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40" t="s">
        <v>72</v>
      </c>
      <c r="C5" s="1442" t="s">
        <v>73</v>
      </c>
      <c r="D5" s="1443"/>
      <c r="E5" s="1443"/>
      <c r="F5" s="1443"/>
      <c r="G5" s="1443"/>
      <c r="H5" s="1444"/>
      <c r="I5" s="1445" t="s">
        <v>429</v>
      </c>
      <c r="J5" s="1445" t="s">
        <v>319</v>
      </c>
      <c r="K5" s="1446" t="s">
        <v>74</v>
      </c>
      <c r="L5" s="1443"/>
      <c r="M5" s="1443"/>
      <c r="N5" s="1440" t="s">
        <v>75</v>
      </c>
      <c r="O5" s="1452" t="s">
        <v>177</v>
      </c>
      <c r="P5" s="1452"/>
      <c r="Q5" s="1452"/>
      <c r="R5" s="1452"/>
      <c r="S5" s="1452"/>
      <c r="T5" s="1452"/>
      <c r="U5" s="1452"/>
      <c r="V5" s="1452"/>
      <c r="W5" s="1452"/>
      <c r="X5" s="1452"/>
      <c r="Y5" s="1453"/>
      <c r="Z5" s="1446" t="s">
        <v>76</v>
      </c>
      <c r="AA5" s="1454"/>
      <c r="AB5" s="1454"/>
      <c r="AC5" s="1454"/>
      <c r="AD5" s="1454"/>
      <c r="AE5" s="1454"/>
      <c r="AF5" s="1454"/>
      <c r="AG5" s="1455"/>
      <c r="AH5" s="1446" t="s">
        <v>77</v>
      </c>
      <c r="AI5" s="1444"/>
      <c r="AJ5" s="1446" t="s">
        <v>78</v>
      </c>
      <c r="AK5" s="1443"/>
      <c r="AL5" s="1443"/>
      <c r="AM5" s="1443"/>
      <c r="AN5" s="1443"/>
      <c r="AO5" s="1444"/>
      <c r="AP5" s="1446" t="s">
        <v>79</v>
      </c>
      <c r="AQ5" s="1444"/>
      <c r="AR5" s="74"/>
      <c r="AS5" s="84" t="s">
        <v>80</v>
      </c>
    </row>
    <row r="6" spans="1:45" ht="29.4" thickBot="1" x14ac:dyDescent="0.35">
      <c r="A6" s="83"/>
      <c r="B6" s="1441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41"/>
      <c r="J6" s="1448"/>
      <c r="K6" s="85" t="s">
        <v>86</v>
      </c>
      <c r="L6" s="85" t="s">
        <v>87</v>
      </c>
      <c r="M6" s="85" t="s">
        <v>126</v>
      </c>
      <c r="N6" s="144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7425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49" t="s">
        <v>203</v>
      </c>
      <c r="X80" s="1449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49" t="s">
        <v>205</v>
      </c>
      <c r="X86" s="1449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2" activePane="bottomRight" state="frozen"/>
      <selection pane="topRight" activeCell="B1" sqref="B1"/>
      <selection pane="bottomLeft" activeCell="A2" sqref="A2"/>
      <selection pane="bottomRight" activeCell="F84" sqref="F84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61" t="s">
        <v>278</v>
      </c>
      <c r="C1" s="1461"/>
      <c r="D1" s="1461"/>
      <c r="E1" s="1461"/>
      <c r="F1" s="1461"/>
      <c r="G1" s="1461"/>
      <c r="H1" s="1461"/>
      <c r="I1" s="1461"/>
      <c r="J1" s="1461"/>
      <c r="K1" s="1461"/>
      <c r="L1" s="1461"/>
      <c r="M1" s="1461"/>
      <c r="N1" s="1461"/>
      <c r="O1" s="1461"/>
      <c r="P1" s="1461"/>
      <c r="Q1" s="1461"/>
      <c r="R1" s="1461"/>
      <c r="S1" s="1461"/>
    </row>
    <row r="2" spans="1:42" ht="18" x14ac:dyDescent="0.35">
      <c r="B2" s="1461" t="s">
        <v>279</v>
      </c>
      <c r="C2" s="1461"/>
      <c r="D2" s="1461"/>
      <c r="E2" s="1461"/>
      <c r="F2" s="1461"/>
      <c r="G2" s="1461"/>
      <c r="H2" s="1461"/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</row>
    <row r="3" spans="1:42" ht="18" x14ac:dyDescent="0.35">
      <c r="B3" s="1461" t="s">
        <v>280</v>
      </c>
      <c r="C3" s="1461"/>
      <c r="D3" s="1461"/>
      <c r="E3" s="1461"/>
      <c r="F3" s="1461"/>
      <c r="G3" s="1461"/>
      <c r="H3" s="1461"/>
      <c r="I3" s="1461"/>
      <c r="J3" s="1461"/>
      <c r="K3" s="1461"/>
      <c r="L3" s="1461"/>
      <c r="M3" s="1461"/>
      <c r="N3" s="1461"/>
      <c r="O3" s="1461"/>
      <c r="P3" s="1461"/>
      <c r="Q3" s="1461"/>
      <c r="R3" s="1461"/>
      <c r="S3" s="1461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25"/>
      <c r="C5" s="1426"/>
      <c r="D5" s="1425" t="s">
        <v>24</v>
      </c>
      <c r="E5" s="1462"/>
      <c r="F5" s="1426"/>
      <c r="G5" s="1425" t="s">
        <v>25</v>
      </c>
      <c r="H5" s="1462"/>
      <c r="I5" s="1426"/>
      <c r="J5" s="1425" t="s">
        <v>318</v>
      </c>
      <c r="K5" s="1426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63" t="s">
        <v>162</v>
      </c>
      <c r="Y6" s="1463"/>
      <c r="Z6" s="1463"/>
      <c r="AA6" s="1463"/>
      <c r="AB6" s="1463"/>
      <c r="AC6" s="1463"/>
      <c r="AD6" s="1464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11100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65" t="s">
        <v>331</v>
      </c>
      <c r="Y10" s="1466"/>
      <c r="Z10" s="1466"/>
      <c r="AA10" s="1466"/>
      <c r="AB10" s="1466"/>
      <c r="AC10" s="1466"/>
      <c r="AD10" s="1467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1.4109933065887548</v>
      </c>
      <c r="Y11" s="123">
        <f>Y8/'Au Cal Leaching Tank'!$N$61</f>
        <v>0.52753353354444432</v>
      </c>
      <c r="Z11" s="123">
        <f>Z8/'Au Cal Leaching Tank'!$N$61</f>
        <v>0.63558257053547507</v>
      </c>
      <c r="AA11" s="123">
        <f>AA8/'Au Cal Leaching Tank'!$N$61</f>
        <v>6.6100587335689409E-2</v>
      </c>
      <c r="AB11" s="123">
        <f>AB8/'Au Cal Leaching Tank'!$N$61</f>
        <v>2.8601215674096379E-2</v>
      </c>
      <c r="AC11" s="123">
        <f>(AC8*30)/'Au Cal Leaching Tank'!$N$61</f>
        <v>2.6694467962489955E-2</v>
      </c>
      <c r="AD11" s="1192">
        <f>AD8/'Au Cal Leaching Tank'!$N$61</f>
        <v>8.2625734169611761E-3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18" t="s">
        <v>576</v>
      </c>
      <c r="Y20" s="1418"/>
      <c r="Z20" s="1418"/>
      <c r="AA20" s="1418"/>
      <c r="AB20" s="1418"/>
      <c r="AC20" s="1418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56" t="s">
        <v>575</v>
      </c>
      <c r="Y24" s="1456"/>
      <c r="Z24" s="1456"/>
      <c r="AA24" s="1456"/>
      <c r="AB24" s="1456"/>
      <c r="AC24" s="1456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754800000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57" t="s">
        <v>575</v>
      </c>
      <c r="Y27" s="1458"/>
      <c r="Z27" s="1459">
        <f>SUM(X26:AC26)</f>
        <v>1009395000</v>
      </c>
      <c r="AA27" s="1458"/>
      <c r="AB27" s="1458"/>
      <c r="AC27" s="1460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0.74777465709657764</v>
      </c>
      <c r="Y28" s="684">
        <f t="shared" ref="Y28:AC28" si="10">Y26/$Z$27</f>
        <v>9.4561593826004691E-3</v>
      </c>
      <c r="Z28" s="684">
        <f t="shared" si="10"/>
        <v>0.21795233778649586</v>
      </c>
      <c r="AA28" s="684">
        <f t="shared" si="10"/>
        <v>1.5454802133951525E-2</v>
      </c>
      <c r="AB28" s="684">
        <f t="shared" si="10"/>
        <v>6.2413624002496549E-3</v>
      </c>
      <c r="AC28" s="685">
        <f t="shared" si="10"/>
        <v>3.1206812001248274E-3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11100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2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06" t="s">
        <v>663</v>
      </c>
      <c r="C4" s="1407"/>
      <c r="D4" s="1407"/>
      <c r="E4" s="1407"/>
      <c r="F4" s="1407"/>
      <c r="G4" s="1407"/>
      <c r="H4" s="1407"/>
      <c r="I4" s="1407"/>
      <c r="J4" s="1407"/>
      <c r="K4" s="1407"/>
      <c r="L4" s="1407"/>
      <c r="M4" s="1407"/>
      <c r="N4" s="1407"/>
      <c r="O4" s="1408"/>
    </row>
    <row r="5" spans="2:27" ht="75.599999999999994" customHeight="1" thickBot="1" x14ac:dyDescent="0.35">
      <c r="B5" s="1421" t="s">
        <v>0</v>
      </c>
      <c r="C5" s="1422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25" t="s">
        <v>11</v>
      </c>
      <c r="T5" s="1426"/>
      <c r="W5" s="1418" t="s">
        <v>18</v>
      </c>
      <c r="X5" s="1418"/>
      <c r="Y5" s="1418"/>
      <c r="Z5" s="1418"/>
      <c r="AA5" s="1418"/>
    </row>
    <row r="6" spans="2:27" ht="13.95" customHeight="1" thickBot="1" x14ac:dyDescent="0.4">
      <c r="B6" s="1398">
        <v>46174</v>
      </c>
      <c r="C6" s="139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23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00"/>
      <c r="C7" s="140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2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12">
        <v>46175</v>
      </c>
      <c r="C8" s="1413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16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14"/>
      <c r="C9" s="1415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1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98">
        <v>46176</v>
      </c>
      <c r="C10" s="1399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09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00"/>
      <c r="C11" s="140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1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12">
        <v>46177</v>
      </c>
      <c r="C12" s="1413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16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14"/>
      <c r="C13" s="141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1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98">
        <v>46252</v>
      </c>
      <c r="C14" s="1399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09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00"/>
      <c r="C15" s="140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10"/>
      <c r="O15" s="284"/>
    </row>
    <row r="16" spans="2:27" ht="18.600000000000001" thickBot="1" x14ac:dyDescent="0.4">
      <c r="B16" s="1412">
        <v>46253</v>
      </c>
      <c r="C16" s="1413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16">
        <f>SUM(L16:L17)</f>
        <v>339.80495999999999</v>
      </c>
      <c r="O16" s="346" t="s">
        <v>405</v>
      </c>
    </row>
    <row r="17" spans="2:23" ht="18.600000000000001" thickBot="1" x14ac:dyDescent="0.4">
      <c r="B17" s="1414"/>
      <c r="C17" s="141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17"/>
      <c r="O17" s="346" t="s">
        <v>384</v>
      </c>
    </row>
    <row r="18" spans="2:23" ht="18.600000000000001" thickBot="1" x14ac:dyDescent="0.4">
      <c r="B18" s="1398">
        <v>46254</v>
      </c>
      <c r="C18" s="1399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09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00"/>
      <c r="C19" s="140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11"/>
      <c r="O19" s="284" t="s">
        <v>406</v>
      </c>
      <c r="T19" s="109"/>
    </row>
    <row r="20" spans="2:23" ht="18.600000000000001" thickBot="1" x14ac:dyDescent="0.4">
      <c r="B20" s="1398">
        <v>46255</v>
      </c>
      <c r="C20" s="1399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09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00"/>
      <c r="C21" s="140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11"/>
      <c r="O21" s="284"/>
      <c r="S21" s="2"/>
      <c r="T21" s="110"/>
    </row>
    <row r="22" spans="2:23" ht="18.600000000000001" thickBot="1" x14ac:dyDescent="0.4">
      <c r="B22" s="1398">
        <v>46256</v>
      </c>
      <c r="C22" s="1399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09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00"/>
      <c r="C23" s="140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10"/>
      <c r="O23" s="284"/>
      <c r="P23" s="8"/>
      <c r="T23" s="109"/>
    </row>
    <row r="24" spans="2:23" ht="18.600000000000001" thickBot="1" x14ac:dyDescent="0.4">
      <c r="B24" s="1398">
        <v>46257</v>
      </c>
      <c r="C24" s="139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09">
        <f>SUM(L24:L25)</f>
        <v>0</v>
      </c>
      <c r="O24" s="284"/>
    </row>
    <row r="25" spans="2:23" ht="18.600000000000001" thickBot="1" x14ac:dyDescent="0.4">
      <c r="B25" s="1400"/>
      <c r="C25" s="140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10"/>
      <c r="O25" s="284"/>
      <c r="T25" s="3"/>
    </row>
    <row r="26" spans="2:23" ht="18.600000000000001" thickBot="1" x14ac:dyDescent="0.4">
      <c r="B26" s="1398">
        <v>46258</v>
      </c>
      <c r="C26" s="1399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09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00"/>
      <c r="C27" s="140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10"/>
      <c r="O27" s="284"/>
    </row>
    <row r="28" spans="2:23" ht="18.600000000000001" thickBot="1" x14ac:dyDescent="0.4">
      <c r="B28" s="1398">
        <v>46259</v>
      </c>
      <c r="C28" s="139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09">
        <f>SUM(L28:L29)</f>
        <v>0</v>
      </c>
      <c r="O28" s="284"/>
    </row>
    <row r="29" spans="2:23" ht="18.600000000000001" thickBot="1" x14ac:dyDescent="0.4">
      <c r="B29" s="1400"/>
      <c r="C29" s="140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10"/>
      <c r="O29" s="284"/>
      <c r="P29" s="8"/>
    </row>
    <row r="30" spans="2:23" ht="18.600000000000001" thickBot="1" x14ac:dyDescent="0.4">
      <c r="B30" s="1398">
        <v>46260</v>
      </c>
      <c r="C30" s="139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09">
        <f t="shared" ref="N30" si="13">SUM(L30:L31)</f>
        <v>0</v>
      </c>
      <c r="O30" s="284"/>
    </row>
    <row r="31" spans="2:23" ht="18.600000000000001" thickBot="1" x14ac:dyDescent="0.4">
      <c r="B31" s="1400"/>
      <c r="C31" s="140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10"/>
      <c r="O31" s="284"/>
    </row>
    <row r="32" spans="2:23" ht="54.6" thickBot="1" x14ac:dyDescent="0.4">
      <c r="B32" s="1398">
        <v>46261</v>
      </c>
      <c r="C32" s="1399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23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00"/>
      <c r="C33" s="140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24"/>
      <c r="O33" s="284"/>
    </row>
    <row r="34" spans="2:24" ht="18.600000000000001" thickBot="1" x14ac:dyDescent="0.4">
      <c r="B34" s="1398">
        <v>46262</v>
      </c>
      <c r="C34" s="1399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23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00"/>
      <c r="C35" s="140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24"/>
      <c r="O35" s="284"/>
    </row>
    <row r="36" spans="2:24" ht="18.600000000000001" thickBot="1" x14ac:dyDescent="0.35">
      <c r="B36" s="1398">
        <v>46263</v>
      </c>
      <c r="C36" s="1399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23">
        <f>SUM(L36:L37)</f>
        <v>288.52199999999999</v>
      </c>
      <c r="O36" s="1427" t="str">
        <f>'Crushing Down Time Hours'!G17</f>
        <v>istirahat jam 12-13, 14:00-15:00 ada loading material dari mining</v>
      </c>
    </row>
    <row r="37" spans="2:24" ht="18.600000000000001" thickBot="1" x14ac:dyDescent="0.35">
      <c r="B37" s="1400"/>
      <c r="C37" s="140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24"/>
      <c r="O37" s="1428"/>
    </row>
    <row r="38" spans="2:24" ht="18.600000000000001" thickBot="1" x14ac:dyDescent="0.4">
      <c r="B38" s="1398">
        <v>46264</v>
      </c>
      <c r="C38" s="1399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23">
        <f t="shared" ref="N38" si="15">SUM(L38:L39)</f>
        <v>64.583999999999989</v>
      </c>
      <c r="O38" s="284"/>
      <c r="Q38" s="4"/>
    </row>
    <row r="39" spans="2:24" ht="18.600000000000001" thickBot="1" x14ac:dyDescent="0.4">
      <c r="B39" s="1400"/>
      <c r="C39" s="140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24"/>
      <c r="O39" s="284"/>
    </row>
    <row r="40" spans="2:24" ht="18.600000000000001" hidden="1" thickBot="1" x14ac:dyDescent="0.4">
      <c r="B40" s="1398">
        <v>46265</v>
      </c>
      <c r="C40" s="139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09">
        <f>SUM(L40:L41)</f>
        <v>0</v>
      </c>
      <c r="O40" s="284"/>
    </row>
    <row r="41" spans="2:24" ht="18.600000000000001" hidden="1" thickBot="1" x14ac:dyDescent="0.4">
      <c r="B41" s="1400"/>
      <c r="C41" s="140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10"/>
      <c r="O41" s="284"/>
    </row>
    <row r="42" spans="2:24" ht="18.600000000000001" hidden="1" thickBot="1" x14ac:dyDescent="0.4">
      <c r="B42" s="1398">
        <v>46266</v>
      </c>
      <c r="C42" s="139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09">
        <f t="shared" ref="N42" si="16">SUM(L42:L43)</f>
        <v>0</v>
      </c>
      <c r="O42" s="284"/>
    </row>
    <row r="43" spans="2:24" ht="18.600000000000001" hidden="1" thickBot="1" x14ac:dyDescent="0.4">
      <c r="B43" s="1400"/>
      <c r="C43" s="140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10"/>
      <c r="O43" s="284"/>
    </row>
    <row r="44" spans="2:24" ht="18.600000000000001" hidden="1" thickBot="1" x14ac:dyDescent="0.4">
      <c r="B44" s="1398">
        <v>46267</v>
      </c>
      <c r="C44" s="139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09">
        <f t="shared" ref="N44" si="17">SUM(L44:L45)</f>
        <v>0</v>
      </c>
      <c r="O44" s="284"/>
    </row>
    <row r="45" spans="2:24" ht="18.600000000000001" hidden="1" thickBot="1" x14ac:dyDescent="0.4">
      <c r="B45" s="1400"/>
      <c r="C45" s="140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10"/>
      <c r="O45" s="284"/>
    </row>
    <row r="46" spans="2:24" ht="18.600000000000001" hidden="1" thickBot="1" x14ac:dyDescent="0.4">
      <c r="B46" s="1398">
        <v>46268</v>
      </c>
      <c r="C46" s="139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09">
        <f t="shared" ref="N46:N58" si="18">SUM(L46:L47)</f>
        <v>0</v>
      </c>
      <c r="O46" s="284"/>
    </row>
    <row r="47" spans="2:24" ht="18.600000000000001" hidden="1" thickBot="1" x14ac:dyDescent="0.4">
      <c r="B47" s="1400"/>
      <c r="C47" s="140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10"/>
      <c r="O47" s="284"/>
    </row>
    <row r="48" spans="2:24" ht="18.600000000000001" hidden="1" thickBot="1" x14ac:dyDescent="0.4">
      <c r="B48" s="1398">
        <v>46269</v>
      </c>
      <c r="C48" s="139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09">
        <f t="shared" si="18"/>
        <v>0</v>
      </c>
      <c r="O48" s="284"/>
    </row>
    <row r="49" spans="2:22" ht="18.600000000000001" hidden="1" thickBot="1" x14ac:dyDescent="0.4">
      <c r="B49" s="1400"/>
      <c r="C49" s="140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10"/>
      <c r="O49" s="284"/>
    </row>
    <row r="50" spans="2:22" ht="18.600000000000001" hidden="1" thickBot="1" x14ac:dyDescent="0.4">
      <c r="B50" s="1398">
        <v>46270</v>
      </c>
      <c r="C50" s="139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0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00"/>
      <c r="C51" s="140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10"/>
      <c r="O51" s="284"/>
      <c r="P51" s="4"/>
    </row>
    <row r="52" spans="2:22" ht="18.600000000000001" hidden="1" thickBot="1" x14ac:dyDescent="0.4">
      <c r="B52" s="1398">
        <v>46271</v>
      </c>
      <c r="C52" s="139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09">
        <f t="shared" si="18"/>
        <v>0</v>
      </c>
      <c r="O52" s="284"/>
    </row>
    <row r="53" spans="2:22" ht="18.600000000000001" hidden="1" thickBot="1" x14ac:dyDescent="0.4">
      <c r="B53" s="1400"/>
      <c r="C53" s="140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10"/>
      <c r="O53" s="284"/>
      <c r="R53" s="1">
        <f>R50*4</f>
        <v>60</v>
      </c>
    </row>
    <row r="54" spans="2:22" ht="18.600000000000001" hidden="1" thickBot="1" x14ac:dyDescent="0.4">
      <c r="B54" s="1398">
        <v>46272</v>
      </c>
      <c r="C54" s="139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09">
        <f t="shared" si="18"/>
        <v>0</v>
      </c>
      <c r="O54" s="284"/>
    </row>
    <row r="55" spans="2:22" ht="18.600000000000001" hidden="1" thickBot="1" x14ac:dyDescent="0.4">
      <c r="B55" s="1400"/>
      <c r="C55" s="140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1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98">
        <v>46273</v>
      </c>
      <c r="C56" s="139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0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00"/>
      <c r="C57" s="140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10"/>
      <c r="O57" s="284"/>
      <c r="Q57" s="4"/>
      <c r="R57" s="4"/>
      <c r="S57" s="1">
        <v>1190</v>
      </c>
    </row>
    <row r="58" spans="2:22" ht="18.600000000000001" hidden="1" thickBot="1" x14ac:dyDescent="0.4">
      <c r="B58" s="1398">
        <v>46274</v>
      </c>
      <c r="C58" s="139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0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00"/>
      <c r="C59" s="140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10"/>
      <c r="O59" s="284"/>
      <c r="P59" s="4"/>
      <c r="S59" s="2">
        <f>(S55-S58)/S55</f>
        <v>0.10083594566353186</v>
      </c>
    </row>
    <row r="60" spans="2:22" ht="18.600000000000001" thickBot="1" x14ac:dyDescent="0.4">
      <c r="B60" s="1398">
        <v>46275</v>
      </c>
      <c r="C60" s="1399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02">
        <f>SUM(L60:L61)</f>
        <v>86.346000000000004</v>
      </c>
      <c r="O60" s="284"/>
      <c r="P60" s="8"/>
    </row>
    <row r="61" spans="2:22" ht="18.600000000000001" thickBot="1" x14ac:dyDescent="0.4">
      <c r="B61" s="1400"/>
      <c r="C61" s="140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03"/>
      <c r="O61" s="284"/>
      <c r="P61" s="8"/>
    </row>
    <row r="62" spans="2:22" ht="18.600000000000001" thickBot="1" x14ac:dyDescent="0.4">
      <c r="B62" s="1398">
        <v>46276</v>
      </c>
      <c r="C62" s="139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02">
        <f>SUM(L62:L63)</f>
        <v>0</v>
      </c>
      <c r="O62" s="284"/>
      <c r="P62" s="8"/>
    </row>
    <row r="63" spans="2:22" ht="18.600000000000001" thickBot="1" x14ac:dyDescent="0.4">
      <c r="B63" s="1400"/>
      <c r="C63" s="140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03"/>
      <c r="O63" s="284"/>
      <c r="P63" s="8"/>
    </row>
    <row r="64" spans="2:22" ht="18.600000000000001" thickBot="1" x14ac:dyDescent="0.4">
      <c r="B64" s="1398">
        <v>46277</v>
      </c>
      <c r="C64" s="1399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02">
        <f>SUM(L64:L65)</f>
        <v>394.524</v>
      </c>
      <c r="O64" s="284"/>
      <c r="P64" s="8"/>
    </row>
    <row r="65" spans="2:16" ht="18.600000000000001" thickBot="1" x14ac:dyDescent="0.4">
      <c r="B65" s="1400"/>
      <c r="C65" s="1401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03"/>
      <c r="O65" s="284"/>
      <c r="P65" s="8"/>
    </row>
    <row r="66" spans="2:16" ht="18.600000000000001" thickBot="1" x14ac:dyDescent="0.4">
      <c r="B66" s="1398">
        <v>46278</v>
      </c>
      <c r="C66" s="1399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02">
        <f>SUM(L66:L67)</f>
        <v>315.19799999999998</v>
      </c>
      <c r="O66" s="284"/>
      <c r="P66" s="8"/>
    </row>
    <row r="67" spans="2:16" ht="18.600000000000001" thickBot="1" x14ac:dyDescent="0.4">
      <c r="B67" s="1400"/>
      <c r="C67" s="1401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03"/>
      <c r="O67" s="284"/>
      <c r="P67" s="8"/>
    </row>
    <row r="68" spans="2:16" ht="18.600000000000001" hidden="1" thickBot="1" x14ac:dyDescent="0.4">
      <c r="B68" s="1398">
        <v>46279</v>
      </c>
      <c r="C68" s="139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04">
        <f t="shared" ref="N68" si="31">SUM(L68:L69)</f>
        <v>0</v>
      </c>
      <c r="O68" s="284"/>
      <c r="P68" s="8"/>
    </row>
    <row r="69" spans="2:16" ht="18.600000000000001" hidden="1" thickBot="1" x14ac:dyDescent="0.4">
      <c r="B69" s="1400"/>
      <c r="C69" s="140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05"/>
      <c r="O69" s="284"/>
      <c r="P69" s="8"/>
    </row>
    <row r="70" spans="2:16" ht="18.600000000000001" hidden="1" thickBot="1" x14ac:dyDescent="0.4">
      <c r="B70" s="1398">
        <v>46280</v>
      </c>
      <c r="C70" s="139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04">
        <f t="shared" ref="N70" si="32">SUM(L70:L71)</f>
        <v>0</v>
      </c>
      <c r="O70" s="284"/>
      <c r="P70" s="8"/>
    </row>
    <row r="71" spans="2:16" ht="18.600000000000001" hidden="1" thickBot="1" x14ac:dyDescent="0.4">
      <c r="B71" s="1400"/>
      <c r="C71" s="140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05"/>
      <c r="O71" s="284"/>
      <c r="P71" s="8"/>
    </row>
    <row r="72" spans="2:16" ht="18.600000000000001" hidden="1" thickBot="1" x14ac:dyDescent="0.4">
      <c r="B72" s="1398">
        <v>46281</v>
      </c>
      <c r="C72" s="139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04">
        <f t="shared" ref="N72" si="33">SUM(L72:L73)</f>
        <v>0</v>
      </c>
      <c r="O72" s="284"/>
      <c r="P72" s="8"/>
    </row>
    <row r="73" spans="2:16" ht="18.600000000000001" hidden="1" thickBot="1" x14ac:dyDescent="0.4">
      <c r="B73" s="1400"/>
      <c r="C73" s="140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05"/>
      <c r="O73" s="284"/>
      <c r="P73" s="8"/>
    </row>
    <row r="74" spans="2:16" ht="18.600000000000001" hidden="1" thickBot="1" x14ac:dyDescent="0.4">
      <c r="B74" s="1398">
        <v>46282</v>
      </c>
      <c r="C74" s="139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04">
        <f t="shared" ref="N74" si="34">SUM(L74:L75)</f>
        <v>0</v>
      </c>
      <c r="O74" s="284"/>
      <c r="P74" s="8"/>
    </row>
    <row r="75" spans="2:16" ht="18.600000000000001" hidden="1" thickBot="1" x14ac:dyDescent="0.4">
      <c r="B75" s="1400"/>
      <c r="C75" s="140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05"/>
      <c r="O75" s="284"/>
      <c r="P75" s="8"/>
    </row>
    <row r="76" spans="2:16" ht="18.600000000000001" thickBot="1" x14ac:dyDescent="0.4">
      <c r="B76" s="1398">
        <v>46283</v>
      </c>
      <c r="C76" s="139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04">
        <f>SUM(L76:L77)</f>
        <v>241.488</v>
      </c>
      <c r="O76" s="284" t="s">
        <v>637</v>
      </c>
      <c r="P76" s="8"/>
    </row>
    <row r="77" spans="2:16" ht="18.600000000000001" thickBot="1" x14ac:dyDescent="0.4">
      <c r="B77" s="1400"/>
      <c r="C77" s="1401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05"/>
      <c r="O77" s="284" t="s">
        <v>638</v>
      </c>
      <c r="P77" s="8"/>
    </row>
    <row r="78" spans="2:16" ht="18" x14ac:dyDescent="0.35">
      <c r="B78" s="1398">
        <v>46284</v>
      </c>
      <c r="C78" s="139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02">
        <f>SUM(L78:L80)</f>
        <v>353.78460000000001</v>
      </c>
      <c r="O78" s="284" t="s">
        <v>637</v>
      </c>
      <c r="P78" s="8"/>
    </row>
    <row r="79" spans="2:16" ht="18" x14ac:dyDescent="0.35">
      <c r="B79" s="1419"/>
      <c r="C79" s="1420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02"/>
      <c r="O79" s="284"/>
      <c r="P79" s="8"/>
    </row>
    <row r="80" spans="2:16" ht="18.600000000000001" thickBot="1" x14ac:dyDescent="0.4">
      <c r="B80" s="1400"/>
      <c r="C80" s="1401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03"/>
      <c r="O80" s="284"/>
      <c r="P80" s="8"/>
    </row>
    <row r="81" spans="2:16" ht="18.600000000000001" thickBot="1" x14ac:dyDescent="0.4">
      <c r="B81" s="1398">
        <v>46285</v>
      </c>
      <c r="C81" s="139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02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19"/>
      <c r="C82" s="1420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02"/>
      <c r="O82" s="284"/>
      <c r="P82" s="8"/>
    </row>
    <row r="83" spans="2:16" ht="18.600000000000001" thickBot="1" x14ac:dyDescent="0.4">
      <c r="B83" s="1400"/>
      <c r="C83" s="1401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03"/>
      <c r="O83" s="284"/>
      <c r="P83" s="8"/>
    </row>
    <row r="84" spans="2:16" ht="18.600000000000001" thickBot="1" x14ac:dyDescent="0.4">
      <c r="B84" s="1398">
        <v>46286</v>
      </c>
      <c r="C84" s="139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04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00"/>
      <c r="C85" s="140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05"/>
      <c r="O85" s="284"/>
      <c r="P85" s="8"/>
    </row>
    <row r="86" spans="2:16" ht="18.600000000000001" thickBot="1" x14ac:dyDescent="0.4">
      <c r="B86" s="1398">
        <v>46287</v>
      </c>
      <c r="C86" s="139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04">
        <f t="shared" ref="N86" si="50">SUM(L86:L87)</f>
        <v>133.38000000000002</v>
      </c>
      <c r="O86" s="284"/>
      <c r="P86" s="8"/>
    </row>
    <row r="87" spans="2:16" ht="18.600000000000001" thickBot="1" x14ac:dyDescent="0.4">
      <c r="B87" s="1400"/>
      <c r="C87" s="140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05"/>
      <c r="O87" s="284"/>
      <c r="P87" s="8"/>
    </row>
    <row r="88" spans="2:16" ht="18.600000000000001" thickBot="1" x14ac:dyDescent="0.4">
      <c r="B88" s="1398">
        <v>46288</v>
      </c>
      <c r="C88" s="139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04">
        <f>SUM(L88:L89)</f>
        <v>402.63600000000008</v>
      </c>
      <c r="O88" s="284"/>
      <c r="P88" s="8"/>
    </row>
    <row r="89" spans="2:16" ht="18.600000000000001" thickBot="1" x14ac:dyDescent="0.4">
      <c r="B89" s="1400"/>
      <c r="C89" s="1401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05"/>
      <c r="O89" s="284"/>
      <c r="P89" s="8"/>
    </row>
    <row r="90" spans="2:16" ht="18.600000000000001" thickBot="1" x14ac:dyDescent="0.4">
      <c r="B90" s="1398">
        <v>46289</v>
      </c>
      <c r="C90" s="139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04">
        <f t="shared" ref="N90" si="59">SUM(L90:L91)</f>
        <v>219.92100000000002</v>
      </c>
      <c r="O90" s="284"/>
      <c r="P90" s="8"/>
    </row>
    <row r="91" spans="2:16" ht="18.600000000000001" thickBot="1" x14ac:dyDescent="0.4">
      <c r="B91" s="1400"/>
      <c r="C91" s="1401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05"/>
      <c r="O91" s="284"/>
      <c r="P91" s="8"/>
    </row>
    <row r="92" spans="2:16" ht="18.600000000000001" thickBot="1" x14ac:dyDescent="0.4">
      <c r="B92" s="1398">
        <v>46290</v>
      </c>
      <c r="C92" s="139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04">
        <f t="shared" ref="N92" si="64">SUM(L92:L93)</f>
        <v>217.62</v>
      </c>
      <c r="O92" s="284"/>
      <c r="P92" s="8"/>
    </row>
    <row r="93" spans="2:16" ht="18.600000000000001" thickBot="1" x14ac:dyDescent="0.4">
      <c r="B93" s="1400"/>
      <c r="C93" s="1401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05"/>
      <c r="O93" s="284"/>
      <c r="P93" s="8"/>
    </row>
    <row r="94" spans="2:16" ht="18.600000000000001" thickBot="1" x14ac:dyDescent="0.4">
      <c r="B94" s="1398">
        <v>46291</v>
      </c>
      <c r="C94" s="139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04">
        <f t="shared" ref="N94" si="69">SUM(L94:L95)</f>
        <v>253.77300000000002</v>
      </c>
      <c r="O94" s="284"/>
      <c r="P94" s="8"/>
    </row>
    <row r="95" spans="2:16" ht="18.600000000000001" thickBot="1" x14ac:dyDescent="0.4">
      <c r="B95" s="1400"/>
      <c r="C95" s="1401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05"/>
      <c r="O95" s="284"/>
      <c r="P95" s="8"/>
    </row>
    <row r="96" spans="2:16" ht="18.600000000000001" thickBot="1" x14ac:dyDescent="0.4">
      <c r="B96" s="1398">
        <v>46292</v>
      </c>
      <c r="C96" s="139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04">
        <f t="shared" ref="N96" si="70">SUM(L96:L97)</f>
        <v>0</v>
      </c>
      <c r="O96" s="284"/>
      <c r="P96" s="8"/>
    </row>
    <row r="97" spans="2:16" ht="18.600000000000001" thickBot="1" x14ac:dyDescent="0.4">
      <c r="B97" s="1400"/>
      <c r="C97" s="140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05"/>
      <c r="O97" s="284"/>
      <c r="P97" s="8"/>
    </row>
    <row r="98" spans="2:16" ht="18.600000000000001" thickBot="1" x14ac:dyDescent="0.4">
      <c r="B98" s="1398">
        <v>46293</v>
      </c>
      <c r="C98" s="139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04">
        <f t="shared" ref="N98" si="75">SUM(L98:L99)</f>
        <v>182.988</v>
      </c>
      <c r="O98" s="284"/>
      <c r="P98" s="8"/>
    </row>
    <row r="99" spans="2:16" ht="18.600000000000001" thickBot="1" x14ac:dyDescent="0.4">
      <c r="B99" s="1400"/>
      <c r="C99" s="140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05"/>
      <c r="O99" s="284"/>
      <c r="P99" s="8"/>
    </row>
    <row r="100" spans="2:16" ht="18.600000000000001" thickBot="1" x14ac:dyDescent="0.4">
      <c r="B100" s="1398">
        <v>46294</v>
      </c>
      <c r="C100" s="139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04">
        <f t="shared" ref="N100" si="76">SUM(L100:L101)</f>
        <v>0</v>
      </c>
      <c r="O100" s="284"/>
      <c r="P100" s="8"/>
    </row>
    <row r="101" spans="2:16" ht="18.600000000000001" thickBot="1" x14ac:dyDescent="0.4">
      <c r="B101" s="1400"/>
      <c r="C101" s="140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05"/>
      <c r="O101" s="284"/>
      <c r="P101" s="8"/>
    </row>
    <row r="102" spans="2:16" ht="18.600000000000001" thickBot="1" x14ac:dyDescent="0.4">
      <c r="B102" s="1398">
        <v>46295</v>
      </c>
      <c r="C102" s="139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04">
        <f>SUM(L102:L103)</f>
        <v>121.485</v>
      </c>
      <c r="O102" s="284"/>
      <c r="P102" s="8"/>
    </row>
    <row r="103" spans="2:16" ht="18.600000000000001" thickBot="1" x14ac:dyDescent="0.4">
      <c r="B103" s="1400"/>
      <c r="C103" s="140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34"/>
      <c r="O103" s="284"/>
      <c r="P103" s="8"/>
    </row>
    <row r="104" spans="2:16" ht="18.600000000000001" thickBot="1" x14ac:dyDescent="0.4">
      <c r="B104" s="1398">
        <v>46296</v>
      </c>
      <c r="C104" s="139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04">
        <f>SUM(L104:L105)</f>
        <v>295.03500000000003</v>
      </c>
      <c r="O104" s="284"/>
      <c r="P104" s="8"/>
    </row>
    <row r="105" spans="2:16" ht="18" x14ac:dyDescent="0.35">
      <c r="B105" s="1419"/>
      <c r="C105" s="142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33"/>
      <c r="O105" s="284"/>
      <c r="P105" s="8"/>
    </row>
    <row r="106" spans="2:16" ht="18" x14ac:dyDescent="0.35">
      <c r="B106" s="1429">
        <v>46297</v>
      </c>
      <c r="C106" s="1429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32">
        <f>SUM(L106:L109)</f>
        <v>241.2345</v>
      </c>
      <c r="O106" s="284"/>
      <c r="P106" s="8"/>
    </row>
    <row r="107" spans="2:16" ht="18" x14ac:dyDescent="0.35">
      <c r="B107" s="1429"/>
      <c r="C107" s="1429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32"/>
      <c r="O107" s="284"/>
      <c r="P107" s="8"/>
    </row>
    <row r="108" spans="2:16" ht="18" x14ac:dyDescent="0.35">
      <c r="B108" s="1429"/>
      <c r="C108" s="1429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32"/>
      <c r="O108" s="284"/>
      <c r="P108" s="8"/>
    </row>
    <row r="109" spans="2:16" ht="18" x14ac:dyDescent="0.35">
      <c r="B109" s="1429"/>
      <c r="C109" s="1429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32"/>
      <c r="O109" s="284"/>
      <c r="P109" s="8"/>
    </row>
    <row r="110" spans="2:16" ht="18" x14ac:dyDescent="0.35">
      <c r="B110" s="1429">
        <v>46298</v>
      </c>
      <c r="C110" s="1429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30">
        <f>SUM(L110:L111)</f>
        <v>464.91899999999998</v>
      </c>
      <c r="O110" s="284"/>
      <c r="P110" s="8"/>
    </row>
    <row r="111" spans="2:16" ht="18" x14ac:dyDescent="0.35">
      <c r="B111" s="1429"/>
      <c r="C111" s="1429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31"/>
      <c r="O111" s="284"/>
      <c r="P111" s="8"/>
    </row>
    <row r="112" spans="2:16" ht="18" x14ac:dyDescent="0.35">
      <c r="B112" s="1429">
        <v>46299</v>
      </c>
      <c r="C112" s="1429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29"/>
      <c r="C113" s="1429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29">
        <v>46300</v>
      </c>
      <c r="C114" s="1429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30">
        <f>SUM(L114:L115)</f>
        <v>19.655999999999999</v>
      </c>
      <c r="O114" s="1189"/>
      <c r="P114" s="8"/>
    </row>
    <row r="115" spans="2:16" ht="18" x14ac:dyDescent="0.35">
      <c r="B115" s="1429"/>
      <c r="C115" s="1429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31"/>
      <c r="O115" s="1189"/>
      <c r="P115" s="8"/>
    </row>
    <row r="116" spans="2:16" ht="18" x14ac:dyDescent="0.35">
      <c r="B116" s="1429">
        <v>46301</v>
      </c>
      <c r="C116" s="1429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30">
        <f>SUM(L116:L117)</f>
        <v>94.77</v>
      </c>
      <c r="O116" s="1189"/>
      <c r="P116" s="8"/>
    </row>
    <row r="117" spans="2:16" ht="18" x14ac:dyDescent="0.35">
      <c r="B117" s="1429"/>
      <c r="C117" s="1429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31"/>
      <c r="O117" s="1189"/>
      <c r="P117" s="8"/>
    </row>
    <row r="118" spans="2:16" ht="18" x14ac:dyDescent="0.35">
      <c r="B118" s="1429">
        <v>46302</v>
      </c>
      <c r="C118" s="1429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30">
        <f>SUM(L118:L119)</f>
        <v>192.62879999999998</v>
      </c>
      <c r="O118" s="1189"/>
      <c r="P118" s="8"/>
    </row>
    <row r="119" spans="2:16" ht="18" x14ac:dyDescent="0.35">
      <c r="B119" s="1429"/>
      <c r="C119" s="1429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31"/>
      <c r="O119" s="1189"/>
      <c r="P119" s="8"/>
    </row>
    <row r="120" spans="2:16" ht="18" x14ac:dyDescent="0.35">
      <c r="B120" s="1429">
        <v>46303</v>
      </c>
      <c r="C120" s="1429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30">
        <f>SUM(L120:L121)</f>
        <v>450.49095</v>
      </c>
      <c r="O120" s="1189"/>
      <c r="P120" s="8"/>
    </row>
    <row r="121" spans="2:16" ht="18" x14ac:dyDescent="0.35">
      <c r="B121" s="1429"/>
      <c r="C121" s="1429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31"/>
      <c r="O121" s="1189"/>
      <c r="P121" s="8"/>
    </row>
    <row r="122" spans="2:16" ht="18" hidden="1" customHeight="1" x14ac:dyDescent="0.35">
      <c r="B122" s="1429">
        <v>46304</v>
      </c>
      <c r="C122" s="1429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30">
        <f t="shared" ref="N122" si="123">SUM(L122:L123)</f>
        <v>0</v>
      </c>
      <c r="O122" s="1189"/>
      <c r="P122" s="8"/>
    </row>
    <row r="123" spans="2:16" ht="18" hidden="1" customHeight="1" x14ac:dyDescent="0.35">
      <c r="B123" s="1429"/>
      <c r="C123" s="1429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31"/>
      <c r="O123" s="1189"/>
      <c r="P123" s="8"/>
    </row>
    <row r="124" spans="2:16" ht="18" x14ac:dyDescent="0.35">
      <c r="B124" s="1429">
        <v>46307</v>
      </c>
      <c r="C124" s="1429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30">
        <f>SUM(L124:L125)</f>
        <v>324.32400000000007</v>
      </c>
      <c r="O124" s="1189"/>
      <c r="P124" s="8"/>
    </row>
    <row r="125" spans="2:16" ht="18" x14ac:dyDescent="0.35">
      <c r="B125" s="1429"/>
      <c r="C125" s="1429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31"/>
      <c r="O125" s="1189"/>
      <c r="P125" s="8"/>
    </row>
    <row r="126" spans="2:16" ht="18" hidden="1" x14ac:dyDescent="0.35">
      <c r="B126" s="1429">
        <v>46306</v>
      </c>
      <c r="C126" s="1429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29"/>
      <c r="C127" s="1429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35">
        <v>46308</v>
      </c>
      <c r="C128" s="1436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38"/>
      <c r="C129" s="1439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35">
        <v>46309</v>
      </c>
      <c r="C130" s="1436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38"/>
      <c r="C131" s="1439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35">
        <v>46310</v>
      </c>
      <c r="C132" s="1436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38"/>
      <c r="C133" s="1439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35">
        <v>46311</v>
      </c>
      <c r="C134" s="1436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30">
        <f>SUM(L134:L135)</f>
        <v>445.94550000000004</v>
      </c>
      <c r="O134" s="1189"/>
      <c r="P134" s="8"/>
    </row>
    <row r="135" spans="2:16" ht="18" x14ac:dyDescent="0.35">
      <c r="B135" s="1438"/>
      <c r="C135" s="1439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31"/>
      <c r="O135" s="1189"/>
      <c r="P135" s="8"/>
    </row>
    <row r="136" spans="2:16" ht="18" x14ac:dyDescent="0.35">
      <c r="B136" s="1435">
        <v>46312</v>
      </c>
      <c r="C136" s="1436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30">
        <f>SUM(M136:M137)</f>
        <v>16.875</v>
      </c>
      <c r="O136" s="1189"/>
      <c r="P136" s="8"/>
    </row>
    <row r="137" spans="2:16" ht="18" x14ac:dyDescent="0.35">
      <c r="B137" s="1438"/>
      <c r="C137" s="1439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31"/>
      <c r="O137" s="1189"/>
      <c r="P137" s="8"/>
    </row>
    <row r="138" spans="2:16" ht="18" x14ac:dyDescent="0.35">
      <c r="B138" s="1435">
        <v>46313</v>
      </c>
      <c r="C138" s="1436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30">
        <f>SUM(L138:L139)</f>
        <v>52.579800000000006</v>
      </c>
      <c r="O138" s="1189"/>
      <c r="P138" s="8"/>
    </row>
    <row r="139" spans="2:16" ht="18" x14ac:dyDescent="0.35">
      <c r="B139" s="1437"/>
      <c r="C139" s="1420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31"/>
      <c r="O139" s="1189"/>
      <c r="P139" s="8"/>
    </row>
    <row r="140" spans="2:16" ht="18" x14ac:dyDescent="0.35">
      <c r="B140" s="1438"/>
      <c r="C140" s="1439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35">
        <v>46314</v>
      </c>
      <c r="C141" s="1436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37"/>
      <c r="C142" s="1420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38"/>
      <c r="C143" s="1439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35">
        <v>46315</v>
      </c>
      <c r="C144" s="1436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37"/>
      <c r="C145" s="1420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38"/>
      <c r="C146" s="1439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35">
        <v>46316</v>
      </c>
      <c r="C147" s="1436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37"/>
      <c r="C148" s="1420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38"/>
      <c r="C149" s="1439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35">
        <v>46317</v>
      </c>
      <c r="C150" s="1436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37"/>
      <c r="C151" s="1420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38"/>
      <c r="C152" s="1439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35">
        <v>46318</v>
      </c>
      <c r="C153" s="1436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37"/>
      <c r="C154" s="1420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38"/>
      <c r="C155" s="1439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35">
        <v>46319</v>
      </c>
      <c r="C156" s="1436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37"/>
      <c r="C157" s="1420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38"/>
      <c r="C158" s="1439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35">
        <v>46320</v>
      </c>
      <c r="C159" s="1436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37"/>
      <c r="C160" s="1420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38"/>
      <c r="C161" s="1439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35">
        <v>46321</v>
      </c>
      <c r="C162" s="1436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37"/>
      <c r="C163" s="1420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38"/>
      <c r="C164" s="1439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35">
        <v>46322</v>
      </c>
      <c r="C165" s="1436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37"/>
      <c r="C166" s="1420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38"/>
      <c r="C167" s="1439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35">
        <v>46323</v>
      </c>
      <c r="C168" s="1436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37"/>
      <c r="C169" s="1420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38"/>
      <c r="C170" s="1439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35">
        <v>46324</v>
      </c>
      <c r="C171" s="1436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37"/>
      <c r="C172" s="1420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38"/>
      <c r="C173" s="1439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35">
        <v>46325</v>
      </c>
      <c r="C174" s="1436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37"/>
      <c r="C175" s="1420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38"/>
      <c r="C176" s="1439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394" t="s">
        <v>16</v>
      </c>
      <c r="C177" s="1395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396" t="s">
        <v>17</v>
      </c>
      <c r="C178" s="1397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4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72" t="s">
        <v>122</v>
      </c>
      <c r="C1" s="1472"/>
      <c r="D1" s="1472"/>
      <c r="E1" s="1472"/>
      <c r="F1" s="1472"/>
      <c r="G1" s="1472"/>
      <c r="H1" s="1472"/>
      <c r="I1" s="1472"/>
      <c r="J1" s="1472"/>
      <c r="K1" s="1472"/>
      <c r="L1" s="1472"/>
    </row>
    <row r="2" spans="1:27" ht="18" x14ac:dyDescent="0.35">
      <c r="F2" s="1478" t="s">
        <v>416</v>
      </c>
      <c r="G2" s="1478"/>
      <c r="H2" s="1478"/>
      <c r="I2" s="1478"/>
      <c r="J2" s="1478"/>
    </row>
    <row r="3" spans="1:27" ht="15" thickBot="1" x14ac:dyDescent="0.35">
      <c r="A3" s="1473" t="s">
        <v>198</v>
      </c>
      <c r="B3" s="1474"/>
      <c r="C3" s="1474"/>
      <c r="D3" s="1474"/>
      <c r="E3" s="1474"/>
      <c r="F3" s="1474"/>
      <c r="G3" s="1475"/>
    </row>
    <row r="4" spans="1:27" ht="15" thickBot="1" x14ac:dyDescent="0.35">
      <c r="A4" s="1476" t="s">
        <v>0</v>
      </c>
      <c r="B4" s="147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68">
        <v>46252</v>
      </c>
      <c r="B6" s="146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68">
        <v>46253</v>
      </c>
      <c r="B7" s="146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68">
        <v>46254</v>
      </c>
      <c r="B8" s="146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70" t="s">
        <v>208</v>
      </c>
      <c r="AA8" s="1471"/>
    </row>
    <row r="9" spans="1:27" x14ac:dyDescent="0.3">
      <c r="A9" s="1468">
        <v>46255</v>
      </c>
      <c r="B9" s="146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68">
        <v>46256</v>
      </c>
      <c r="B10" s="146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68">
        <v>46257</v>
      </c>
      <c r="B11" s="146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68">
        <v>46258</v>
      </c>
      <c r="B12" s="146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68">
        <v>46259</v>
      </c>
      <c r="B13" s="146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68">
        <v>46260</v>
      </c>
      <c r="B14" s="146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68">
        <v>46261</v>
      </c>
      <c r="B15" s="146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68">
        <v>46262</v>
      </c>
      <c r="B16" s="146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68">
        <v>46263</v>
      </c>
      <c r="B17" s="146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68">
        <v>46264</v>
      </c>
      <c r="B18" s="146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68">
        <v>46265</v>
      </c>
      <c r="B19" s="1469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68">
        <v>46266</v>
      </c>
      <c r="B20" s="146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68">
        <v>46267</v>
      </c>
      <c r="B21" s="146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68">
        <v>46268</v>
      </c>
      <c r="B22" s="146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68">
        <v>46269</v>
      </c>
      <c r="B23" s="146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68">
        <v>46270</v>
      </c>
      <c r="B24" s="146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68">
        <v>46271</v>
      </c>
      <c r="B25" s="146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68">
        <v>46272</v>
      </c>
      <c r="B26" s="146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68">
        <v>46273</v>
      </c>
      <c r="B27" s="146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68">
        <v>46274</v>
      </c>
      <c r="B28" s="146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68">
        <v>46275</v>
      </c>
      <c r="B29" s="146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68">
        <v>46276</v>
      </c>
      <c r="B30" s="146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68">
        <v>46277</v>
      </c>
      <c r="B31" s="146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68">
        <v>46278</v>
      </c>
      <c r="B32" s="146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68">
        <v>46279</v>
      </c>
      <c r="B33" s="146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68">
        <v>46280</v>
      </c>
      <c r="B34" s="146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68">
        <v>46281</v>
      </c>
      <c r="B35" s="146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68">
        <v>46282</v>
      </c>
      <c r="B36" s="146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68">
        <v>46283</v>
      </c>
      <c r="B37" s="146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68">
        <v>46284</v>
      </c>
      <c r="B38" s="146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68">
        <v>46285</v>
      </c>
      <c r="B39" s="146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68">
        <v>46286</v>
      </c>
      <c r="B40" s="146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68">
        <v>46287</v>
      </c>
      <c r="B41" s="146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68">
        <v>46288</v>
      </c>
      <c r="B42" s="146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79" t="s">
        <v>599</v>
      </c>
      <c r="C2" s="1480"/>
      <c r="D2" s="1480"/>
      <c r="E2" s="1480"/>
      <c r="F2" s="1480"/>
      <c r="G2" s="1480"/>
      <c r="H2" s="1480"/>
      <c r="I2" s="1480"/>
      <c r="J2" s="1480"/>
      <c r="K2" s="1480"/>
      <c r="L2" s="1480"/>
      <c r="M2" s="1480"/>
      <c r="N2" s="1480"/>
      <c r="O2" s="1480"/>
      <c r="P2" s="1480"/>
      <c r="Q2" s="1480"/>
      <c r="R2" s="1480"/>
      <c r="S2" s="1480"/>
      <c r="T2" s="1481"/>
    </row>
    <row r="3" spans="2:28" x14ac:dyDescent="1.65">
      <c r="B3" s="846"/>
      <c r="C3" s="1480" t="s">
        <v>600</v>
      </c>
      <c r="D3" s="1480"/>
      <c r="E3" s="1480"/>
      <c r="F3" s="1480"/>
      <c r="G3" s="1480"/>
      <c r="H3" s="1480"/>
      <c r="I3" s="1480"/>
      <c r="J3" s="1480"/>
      <c r="K3" s="1480"/>
      <c r="L3" s="1480"/>
      <c r="M3" s="1480"/>
      <c r="N3" s="1480"/>
      <c r="O3" s="1480"/>
      <c r="P3" s="1480"/>
      <c r="Q3" s="1480"/>
      <c r="R3" s="1480"/>
      <c r="S3" s="1480"/>
      <c r="T3" s="1481"/>
    </row>
    <row r="4" spans="2:28" ht="92.4" thickBot="1" x14ac:dyDescent="1.7">
      <c r="B4" s="1482" t="s">
        <v>601</v>
      </c>
      <c r="C4" s="1483"/>
      <c r="D4" s="1483"/>
      <c r="E4" s="1483"/>
      <c r="F4" s="1483"/>
      <c r="G4" s="1483"/>
      <c r="H4" s="1483"/>
      <c r="I4" s="1483"/>
      <c r="J4" s="1483"/>
      <c r="K4" s="1483"/>
      <c r="L4" s="1483"/>
      <c r="M4" s="1483"/>
      <c r="N4" s="1483"/>
      <c r="O4" s="1483"/>
      <c r="P4" s="1483"/>
      <c r="Q4" s="1483"/>
      <c r="R4" s="1483"/>
      <c r="S4" s="1483"/>
      <c r="T4" s="1484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85" t="s">
        <v>620</v>
      </c>
      <c r="C6" s="1486"/>
      <c r="D6" s="1486"/>
      <c r="E6" s="1486"/>
      <c r="F6" s="1486"/>
      <c r="G6" s="1486"/>
      <c r="H6" s="1486"/>
      <c r="I6" s="1486"/>
      <c r="J6" s="1486"/>
      <c r="K6" s="1486"/>
      <c r="L6" s="1486"/>
      <c r="M6" s="1486"/>
      <c r="N6" s="1486"/>
      <c r="O6" s="1486"/>
      <c r="P6" s="1486"/>
      <c r="Q6" s="1486"/>
      <c r="R6" s="1486"/>
      <c r="S6" s="1486"/>
      <c r="T6" s="1487"/>
    </row>
    <row r="7" spans="2:28" ht="92.4" thickBot="1" x14ac:dyDescent="1.7">
      <c r="B7" s="1488"/>
      <c r="C7" s="1489"/>
      <c r="D7" s="1489"/>
      <c r="E7" s="1489"/>
      <c r="F7" s="1489"/>
      <c r="G7" s="1489"/>
      <c r="H7" s="1489"/>
      <c r="I7" s="1489"/>
      <c r="J7" s="1489"/>
      <c r="K7" s="1489"/>
      <c r="L7" s="1489"/>
      <c r="M7" s="1489"/>
      <c r="N7" s="1489"/>
      <c r="O7" s="1489"/>
      <c r="P7" s="1489"/>
      <c r="Q7" s="1489"/>
      <c r="R7" s="1489"/>
      <c r="S7" s="1489"/>
      <c r="T7" s="1490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91" t="s">
        <v>618</v>
      </c>
      <c r="AA13" s="1491"/>
      <c r="AB13" s="1491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9" zoomScale="82" zoomScaleNormal="76" workbookViewId="0">
      <selection activeCell="N189" sqref="N189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18" t="s">
        <v>456</v>
      </c>
      <c r="C2" s="1418"/>
      <c r="D2" s="1418"/>
      <c r="E2" s="1418"/>
      <c r="F2" s="1418"/>
      <c r="G2" s="1418"/>
      <c r="H2" s="1418"/>
      <c r="T2" s="1526" t="s">
        <v>497</v>
      </c>
      <c r="U2" s="1526"/>
      <c r="V2" s="1526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495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96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96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96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96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96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96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96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96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96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96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97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27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28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28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28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28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28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28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28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29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95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96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96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96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96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96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96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96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96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96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96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97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27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28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28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28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28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28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28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28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28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28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28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29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27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28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28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28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28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28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28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28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29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95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96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96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96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96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97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27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28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28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28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28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28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28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28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29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95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96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96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96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96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96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96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96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96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96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96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97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04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05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05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05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05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05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05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05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05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05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05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06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20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21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21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21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21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21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21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21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21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21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21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21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21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21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21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21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21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21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21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21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22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9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9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9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9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9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9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9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9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0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20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21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21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21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21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21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21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21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21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21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21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21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21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21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21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21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21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22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23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24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24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24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24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18" t="s">
        <v>824</v>
      </c>
      <c r="L152" s="1418"/>
      <c r="M152" s="1418"/>
      <c r="N152" s="1418"/>
      <c r="O152" s="1418"/>
      <c r="P152" s="1418"/>
      <c r="S152" s="1519" t="s">
        <v>824</v>
      </c>
      <c r="T152" s="1519"/>
      <c r="U152" s="1519"/>
      <c r="V152" s="1519"/>
      <c r="W152" s="1519"/>
      <c r="X152" s="1519"/>
    </row>
    <row r="153" spans="2:25" ht="14.4" customHeight="1" x14ac:dyDescent="0.3">
      <c r="B153" s="452">
        <v>150</v>
      </c>
      <c r="C153" s="1524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18" t="s">
        <v>825</v>
      </c>
      <c r="L153" s="1418"/>
      <c r="M153" s="1418"/>
      <c r="N153" s="1418"/>
      <c r="O153" s="1418"/>
      <c r="P153" s="1418"/>
      <c r="S153" s="1519" t="s">
        <v>826</v>
      </c>
      <c r="T153" s="1519"/>
      <c r="U153" s="1519"/>
      <c r="V153" s="1519"/>
      <c r="W153" s="1519"/>
      <c r="X153" s="1519"/>
    </row>
    <row r="154" spans="2:25" ht="14.4" customHeight="1" x14ac:dyDescent="0.3">
      <c r="B154" s="452">
        <v>151</v>
      </c>
      <c r="C154" s="1524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24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24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24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24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24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24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24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25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0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0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0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0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0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0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0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0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0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9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9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9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9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9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9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9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9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0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0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0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0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0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0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02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0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0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0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0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0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03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9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9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9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9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9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49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49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49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0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10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11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11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11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11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11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11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11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12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13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14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14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14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14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14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14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14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14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514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514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514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514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514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514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514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514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514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514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515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07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08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08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08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08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08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08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08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08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08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08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08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08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6"/>
      <c r="M243" s="6"/>
      <c r="N243" s="6"/>
      <c r="O243" s="6"/>
      <c r="P243" s="6"/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08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6"/>
      <c r="M244" s="6"/>
      <c r="N244" s="6"/>
      <c r="O244" s="6"/>
      <c r="P244" s="6"/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08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6"/>
      <c r="M245" s="6"/>
      <c r="N245" s="6"/>
      <c r="O245" s="6"/>
      <c r="P245" s="6"/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08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6"/>
      <c r="M246" s="6"/>
      <c r="N246" s="6"/>
      <c r="O246" s="6"/>
      <c r="P246" s="6"/>
      <c r="S246" s="1287">
        <v>92</v>
      </c>
      <c r="T246" s="1392" t="s">
        <v>830</v>
      </c>
      <c r="U246" s="1393">
        <v>46317</v>
      </c>
      <c r="V246" s="1392">
        <v>0.35599999999999998</v>
      </c>
      <c r="W246" s="1392">
        <v>0.48</v>
      </c>
      <c r="X246" s="1392">
        <v>12.65</v>
      </c>
    </row>
    <row r="247" spans="2:24" x14ac:dyDescent="0.3">
      <c r="B247" s="1313">
        <v>244</v>
      </c>
      <c r="C247" s="1508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6"/>
      <c r="M247" s="6"/>
      <c r="N247" s="6"/>
      <c r="O247" s="6"/>
      <c r="P247" s="6"/>
      <c r="S247" s="1287">
        <v>93</v>
      </c>
      <c r="T247" s="1392" t="s">
        <v>832</v>
      </c>
      <c r="U247" s="1393">
        <v>46317</v>
      </c>
      <c r="V247" s="1392">
        <v>0.34699999999999998</v>
      </c>
      <c r="W247" s="1392">
        <v>0.36</v>
      </c>
      <c r="X247" s="1392">
        <v>12.61</v>
      </c>
    </row>
    <row r="248" spans="2:24" x14ac:dyDescent="0.3">
      <c r="B248" s="1313">
        <v>245</v>
      </c>
      <c r="C248" s="1509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6"/>
      <c r="M248" s="6"/>
      <c r="N248" s="6"/>
      <c r="O248" s="6"/>
      <c r="P248" s="6"/>
      <c r="S248" s="1287">
        <v>94</v>
      </c>
      <c r="T248" s="1392" t="s">
        <v>834</v>
      </c>
      <c r="U248" s="1393">
        <v>46317</v>
      </c>
      <c r="V248" s="1392">
        <v>0.47</v>
      </c>
      <c r="W248" s="1392">
        <v>0.32</v>
      </c>
      <c r="X248" s="1392">
        <v>16.21</v>
      </c>
    </row>
    <row r="249" spans="2:24" ht="14.4" customHeight="1" x14ac:dyDescent="0.3">
      <c r="B249" s="452">
        <v>246</v>
      </c>
      <c r="C249" s="1504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05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6"/>
      <c r="M250" s="6"/>
      <c r="N250" s="6"/>
      <c r="O250" s="6"/>
      <c r="P250" s="6"/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05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05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">
      <c r="B253" s="452">
        <v>250</v>
      </c>
      <c r="C253" s="1505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">
      <c r="B254" s="452">
        <v>251</v>
      </c>
      <c r="C254" s="1505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">
      <c r="B255" s="452">
        <v>252</v>
      </c>
      <c r="C255" s="1505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">
      <c r="B256" s="452">
        <v>253</v>
      </c>
      <c r="C256" s="1505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">
      <c r="B257" s="452">
        <v>254</v>
      </c>
      <c r="C257" s="1505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">
      <c r="B258" s="452">
        <v>255</v>
      </c>
      <c r="C258" s="1505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505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505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505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505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505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505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505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505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ht="14.4" customHeight="1" x14ac:dyDescent="0.3">
      <c r="B267" s="452">
        <v>264</v>
      </c>
      <c r="C267" s="1505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505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505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505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505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505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452">
        <v>270</v>
      </c>
      <c r="C273" s="1505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8" x14ac:dyDescent="0.3">
      <c r="B274" s="452">
        <v>271</v>
      </c>
      <c r="C274" s="1505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8" x14ac:dyDescent="0.3">
      <c r="B275" s="452">
        <v>272</v>
      </c>
      <c r="C275" s="1506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8" x14ac:dyDescent="0.3">
      <c r="B276" s="1313">
        <v>273</v>
      </c>
      <c r="C276" s="1492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8" x14ac:dyDescent="0.3">
      <c r="B277" s="1313">
        <v>274</v>
      </c>
      <c r="C277" s="1493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</row>
    <row r="278" spans="2:8" x14ac:dyDescent="0.3">
      <c r="B278" s="1313">
        <v>275</v>
      </c>
      <c r="C278" s="1493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</row>
    <row r="279" spans="2:8" x14ac:dyDescent="0.3">
      <c r="B279" s="1313">
        <v>276</v>
      </c>
      <c r="C279" s="1493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</row>
    <row r="280" spans="2:8" x14ac:dyDescent="0.3">
      <c r="B280" s="1313">
        <v>277</v>
      </c>
      <c r="C280" s="1493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8" x14ac:dyDescent="0.3">
      <c r="B281" s="1313">
        <v>278</v>
      </c>
      <c r="C281" s="1493"/>
      <c r="D281" s="1313" t="s">
        <v>461</v>
      </c>
      <c r="E281" s="1314">
        <v>46315</v>
      </c>
      <c r="F281" s="1313">
        <v>0.182</v>
      </c>
      <c r="G281" s="1340">
        <v>0.39</v>
      </c>
      <c r="H281" s="1313">
        <v>16.73</v>
      </c>
    </row>
    <row r="282" spans="2:8" x14ac:dyDescent="0.3">
      <c r="B282" s="1313">
        <v>279</v>
      </c>
      <c r="C282" s="1493"/>
      <c r="D282" s="1313" t="s">
        <v>462</v>
      </c>
      <c r="E282" s="1314">
        <v>46315</v>
      </c>
      <c r="F282" s="1313">
        <v>0.13600000000000001</v>
      </c>
      <c r="G282" s="1313">
        <v>0.35</v>
      </c>
      <c r="H282" s="1313">
        <v>15.1</v>
      </c>
    </row>
    <row r="283" spans="2:8" x14ac:dyDescent="0.3">
      <c r="B283" s="1313">
        <v>280</v>
      </c>
      <c r="C283" s="1493"/>
      <c r="D283" s="1313" t="s">
        <v>463</v>
      </c>
      <c r="E283" s="1314">
        <v>46315</v>
      </c>
      <c r="F283" s="1340">
        <v>0.16400000000000001</v>
      </c>
      <c r="G283" s="1313">
        <v>0.46</v>
      </c>
      <c r="H283" s="1313">
        <v>15.42</v>
      </c>
    </row>
    <row r="284" spans="2:8" x14ac:dyDescent="0.3">
      <c r="B284" s="1313">
        <v>281</v>
      </c>
      <c r="C284" s="1493"/>
      <c r="D284" s="1313" t="s">
        <v>852</v>
      </c>
      <c r="E284" s="1314">
        <v>46315</v>
      </c>
      <c r="F284" s="1313">
        <v>0.54</v>
      </c>
      <c r="G284" s="1313">
        <v>0.32</v>
      </c>
      <c r="H284" s="1313">
        <v>15.09</v>
      </c>
    </row>
    <row r="285" spans="2:8" x14ac:dyDescent="0.3">
      <c r="B285" s="1313">
        <v>282</v>
      </c>
      <c r="C285" s="1493"/>
      <c r="D285" s="1313" t="s">
        <v>853</v>
      </c>
      <c r="E285" s="1314">
        <v>46315</v>
      </c>
      <c r="F285" s="1313">
        <v>0.54700000000000004</v>
      </c>
      <c r="G285" s="1313">
        <v>0.53</v>
      </c>
      <c r="H285" s="1313">
        <v>15.59</v>
      </c>
    </row>
    <row r="286" spans="2:8" x14ac:dyDescent="0.3">
      <c r="B286" s="1313">
        <v>283</v>
      </c>
      <c r="C286" s="1493"/>
      <c r="D286" s="1313" t="s">
        <v>854</v>
      </c>
      <c r="E286" s="1314">
        <v>46315</v>
      </c>
      <c r="F286" s="1313">
        <v>0.61299999999999999</v>
      </c>
      <c r="G286" s="1313">
        <v>0.47</v>
      </c>
      <c r="H286" s="1313">
        <v>15.75</v>
      </c>
    </row>
    <row r="287" spans="2:8" x14ac:dyDescent="0.3">
      <c r="B287" s="1313">
        <v>284</v>
      </c>
      <c r="C287" s="1493"/>
      <c r="D287" s="1313" t="s">
        <v>855</v>
      </c>
      <c r="E287" s="1314">
        <v>46315</v>
      </c>
      <c r="F287" s="1313">
        <v>0.52400000000000002</v>
      </c>
      <c r="G287" s="1313">
        <v>0.43</v>
      </c>
      <c r="H287" s="1313">
        <v>15.68</v>
      </c>
    </row>
    <row r="288" spans="2:8" x14ac:dyDescent="0.3">
      <c r="B288" s="1313">
        <v>285</v>
      </c>
      <c r="C288" s="1493"/>
      <c r="D288" s="1313" t="s">
        <v>856</v>
      </c>
      <c r="E288" s="1314">
        <v>46315</v>
      </c>
      <c r="F288" s="1313">
        <v>0.124</v>
      </c>
      <c r="G288" s="1313">
        <v>0.47</v>
      </c>
      <c r="H288" s="1313">
        <v>15.58</v>
      </c>
    </row>
    <row r="289" spans="2:8" x14ac:dyDescent="0.3">
      <c r="B289" s="1313">
        <v>286</v>
      </c>
      <c r="C289" s="1494"/>
      <c r="D289" s="1313" t="s">
        <v>857</v>
      </c>
      <c r="E289" s="1314">
        <v>46315</v>
      </c>
      <c r="F289" s="1313">
        <v>0.14299999999999999</v>
      </c>
      <c r="G289" s="1313">
        <v>0.51</v>
      </c>
      <c r="H289" s="1313">
        <v>15.51</v>
      </c>
    </row>
    <row r="290" spans="2:8" ht="14.4" customHeight="1" x14ac:dyDescent="0.3">
      <c r="B290" s="452">
        <v>287</v>
      </c>
      <c r="C290" s="1516">
        <v>23</v>
      </c>
      <c r="D290" s="452" t="s">
        <v>458</v>
      </c>
      <c r="E290" s="453">
        <v>46316</v>
      </c>
      <c r="F290" s="452">
        <v>0.499</v>
      </c>
      <c r="G290" s="452">
        <v>0.57999999999999996</v>
      </c>
      <c r="H290" s="452">
        <v>13.31</v>
      </c>
    </row>
    <row r="291" spans="2:8" ht="14.4" customHeight="1" x14ac:dyDescent="0.3">
      <c r="B291" s="452">
        <v>288</v>
      </c>
      <c r="C291" s="1517"/>
      <c r="D291" s="452" t="s">
        <v>459</v>
      </c>
      <c r="E291" s="453">
        <v>46316</v>
      </c>
      <c r="F291" s="452">
        <v>0.47399999999999998</v>
      </c>
      <c r="G291" s="452">
        <v>0.49</v>
      </c>
      <c r="H291" s="452">
        <v>12.16</v>
      </c>
    </row>
    <row r="292" spans="2:8" ht="14.4" customHeight="1" x14ac:dyDescent="0.3">
      <c r="B292" s="452">
        <v>289</v>
      </c>
      <c r="C292" s="1517"/>
      <c r="D292" s="452" t="s">
        <v>460</v>
      </c>
      <c r="E292" s="453">
        <v>46316</v>
      </c>
      <c r="F292" s="452">
        <v>0.48</v>
      </c>
      <c r="G292" s="452">
        <v>0.62</v>
      </c>
      <c r="H292" s="452">
        <v>12.54</v>
      </c>
    </row>
    <row r="293" spans="2:8" ht="14.4" customHeight="1" x14ac:dyDescent="0.3">
      <c r="B293" s="452">
        <v>290</v>
      </c>
      <c r="C293" s="1517"/>
      <c r="D293" s="452" t="s">
        <v>848</v>
      </c>
      <c r="E293" s="453">
        <v>46316</v>
      </c>
      <c r="F293" s="452">
        <v>0.59899999999999998</v>
      </c>
      <c r="G293" s="452">
        <v>0.56999999999999995</v>
      </c>
      <c r="H293" s="452">
        <v>12.13</v>
      </c>
    </row>
    <row r="294" spans="2:8" ht="14.4" customHeight="1" x14ac:dyDescent="0.3">
      <c r="B294" s="452">
        <v>291</v>
      </c>
      <c r="C294" s="1517"/>
      <c r="D294" s="452" t="s">
        <v>849</v>
      </c>
      <c r="E294" s="453">
        <v>46316</v>
      </c>
      <c r="F294" s="452">
        <v>0.52300000000000002</v>
      </c>
      <c r="G294" s="452">
        <v>0.5</v>
      </c>
      <c r="H294" s="452">
        <v>12.06</v>
      </c>
    </row>
    <row r="295" spans="2:8" ht="14.4" customHeight="1" x14ac:dyDescent="0.3">
      <c r="B295" s="452">
        <v>292</v>
      </c>
      <c r="C295" s="1517"/>
      <c r="D295" s="452" t="s">
        <v>850</v>
      </c>
      <c r="E295" s="453">
        <v>46316</v>
      </c>
      <c r="F295" s="452">
        <v>0.42899999999999999</v>
      </c>
      <c r="G295" s="452">
        <v>0.54</v>
      </c>
      <c r="H295" s="452">
        <v>12.4</v>
      </c>
    </row>
    <row r="296" spans="2:8" x14ac:dyDescent="0.3">
      <c r="B296" s="6">
        <v>293</v>
      </c>
      <c r="C296" s="1517"/>
      <c r="D296" s="452" t="s">
        <v>461</v>
      </c>
      <c r="E296" s="453">
        <v>46316</v>
      </c>
      <c r="F296" s="452">
        <v>0.67400000000000004</v>
      </c>
      <c r="G296" s="452">
        <v>0.82</v>
      </c>
      <c r="H296" s="452">
        <v>14.71</v>
      </c>
    </row>
    <row r="297" spans="2:8" x14ac:dyDescent="0.3">
      <c r="B297" s="6">
        <v>294</v>
      </c>
      <c r="C297" s="1517"/>
      <c r="D297" s="452" t="s">
        <v>462</v>
      </c>
      <c r="E297" s="453">
        <v>46316</v>
      </c>
      <c r="F297" s="452">
        <v>0.61</v>
      </c>
      <c r="G297" s="452">
        <v>0.68</v>
      </c>
      <c r="H297" s="452">
        <v>15.58</v>
      </c>
    </row>
    <row r="298" spans="2:8" x14ac:dyDescent="0.3">
      <c r="B298" s="6">
        <v>295</v>
      </c>
      <c r="C298" s="1517"/>
      <c r="D298" s="452" t="s">
        <v>463</v>
      </c>
      <c r="E298" s="453">
        <v>46316</v>
      </c>
      <c r="F298" s="452">
        <v>0.60299999999999998</v>
      </c>
      <c r="G298" s="452">
        <v>0.62</v>
      </c>
      <c r="H298" s="452">
        <v>19.97</v>
      </c>
    </row>
    <row r="299" spans="2:8" x14ac:dyDescent="0.3">
      <c r="B299" s="6">
        <v>296</v>
      </c>
      <c r="C299" s="1517"/>
      <c r="D299" s="452" t="s">
        <v>852</v>
      </c>
      <c r="E299" s="453">
        <v>46316</v>
      </c>
      <c r="F299" s="452">
        <v>0.59299999999999997</v>
      </c>
      <c r="G299" s="452">
        <v>0.6</v>
      </c>
      <c r="H299" s="452">
        <v>15.69</v>
      </c>
    </row>
    <row r="300" spans="2:8" x14ac:dyDescent="0.3">
      <c r="B300" s="6">
        <v>297</v>
      </c>
      <c r="C300" s="1518"/>
      <c r="D300" s="452" t="s">
        <v>853</v>
      </c>
      <c r="E300" s="453">
        <v>46316</v>
      </c>
      <c r="F300" s="452">
        <v>0.65600000000000003</v>
      </c>
      <c r="G300" s="452">
        <v>0.66</v>
      </c>
      <c r="H300" s="452">
        <v>15.48</v>
      </c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9">
    <mergeCell ref="C4:C15"/>
    <mergeCell ref="C16:C24"/>
    <mergeCell ref="C290:C300"/>
    <mergeCell ref="C249:C275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276:C289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1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2" activePane="bottomLeft" state="frozen"/>
      <selection pane="bottomLeft" activeCell="H116" sqref="H116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70" t="s">
        <v>63</v>
      </c>
      <c r="B3" s="1571"/>
      <c r="C3" s="1571"/>
      <c r="D3" s="1571"/>
      <c r="E3" s="1571"/>
      <c r="F3" s="1571"/>
      <c r="G3" s="1571"/>
      <c r="H3" s="1571"/>
      <c r="I3" s="1571"/>
      <c r="J3" s="1571"/>
      <c r="K3" s="1571"/>
      <c r="L3" s="1571"/>
    </row>
    <row r="4" spans="1:36" ht="28.8" x14ac:dyDescent="0.3">
      <c r="A4" s="1576" t="s">
        <v>0</v>
      </c>
      <c r="B4" s="1576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72">
        <v>46265</v>
      </c>
      <c r="B5" s="1573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96">
        <v>1</v>
      </c>
      <c r="J5" s="900">
        <f>(720-G5)/60</f>
        <v>10.433333333333334</v>
      </c>
      <c r="K5" s="901">
        <f>J5/12</f>
        <v>0.86944444444444446</v>
      </c>
      <c r="L5" s="154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74">
        <v>46265</v>
      </c>
      <c r="B6" s="1575"/>
      <c r="C6" s="769" t="s">
        <v>13</v>
      </c>
      <c r="D6" s="592"/>
      <c r="E6" s="586"/>
      <c r="F6" s="501"/>
      <c r="G6" s="502">
        <f>(F6-E6)*1440</f>
        <v>0</v>
      </c>
      <c r="H6" s="587"/>
      <c r="I6" s="1496"/>
      <c r="J6" s="809">
        <f>(720-G6)/60</f>
        <v>12</v>
      </c>
      <c r="K6" s="812">
        <f t="shared" ref="K6:K8" si="1">J6/12</f>
        <v>1</v>
      </c>
      <c r="L6" s="154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74">
        <v>46266</v>
      </c>
      <c r="B7" s="1575"/>
      <c r="C7" s="769" t="s">
        <v>12</v>
      </c>
      <c r="D7" s="592"/>
      <c r="E7" s="586"/>
      <c r="F7" s="501"/>
      <c r="G7" s="502">
        <f>(F7-E7)*1440</f>
        <v>0</v>
      </c>
      <c r="H7" s="587"/>
      <c r="I7" s="1496"/>
      <c r="J7" s="809">
        <f>(720-G7)/60</f>
        <v>12</v>
      </c>
      <c r="K7" s="812">
        <f t="shared" si="1"/>
        <v>1</v>
      </c>
      <c r="L7" s="154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74">
        <v>46266</v>
      </c>
      <c r="B8" s="157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97"/>
      <c r="J8" s="809">
        <f t="shared" ref="J8:J14" si="5">(720-G8)/60</f>
        <v>10.9</v>
      </c>
      <c r="K8" s="812">
        <f t="shared" si="1"/>
        <v>0.90833333333333333</v>
      </c>
      <c r="L8" s="154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68">
        <v>46267</v>
      </c>
      <c r="B9" s="1569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27">
        <v>2</v>
      </c>
      <c r="J9" s="810">
        <f t="shared" si="5"/>
        <v>10</v>
      </c>
      <c r="K9" s="813">
        <f>J9/12</f>
        <v>0.83333333333333337</v>
      </c>
      <c r="L9" s="156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68">
        <v>46267</v>
      </c>
      <c r="B10" s="1569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28"/>
      <c r="J10" s="810">
        <f t="shared" si="5"/>
        <v>12</v>
      </c>
      <c r="K10" s="813">
        <f t="shared" ref="K10:K14" si="6">J10/12</f>
        <v>1</v>
      </c>
      <c r="L10" s="156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68">
        <v>46268</v>
      </c>
      <c r="B11" s="1569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28"/>
      <c r="J11" s="810">
        <f t="shared" si="5"/>
        <v>12</v>
      </c>
      <c r="K11" s="813">
        <f t="shared" si="6"/>
        <v>1</v>
      </c>
      <c r="L11" s="156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68">
        <v>46268</v>
      </c>
      <c r="B12" s="1569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28"/>
      <c r="J12" s="810">
        <f t="shared" si="5"/>
        <v>11</v>
      </c>
      <c r="K12" s="813">
        <f t="shared" si="6"/>
        <v>0.91666666666666663</v>
      </c>
      <c r="L12" s="156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68">
        <v>46269</v>
      </c>
      <c r="B13" s="1569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28"/>
      <c r="J13" s="810">
        <f t="shared" si="5"/>
        <v>0</v>
      </c>
      <c r="K13" s="813">
        <f t="shared" si="6"/>
        <v>0</v>
      </c>
      <c r="L13" s="156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68">
        <v>46269</v>
      </c>
      <c r="B14" s="1569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29"/>
      <c r="J14" s="810">
        <f t="shared" si="5"/>
        <v>0</v>
      </c>
      <c r="K14" s="813">
        <f t="shared" si="6"/>
        <v>0</v>
      </c>
      <c r="L14" s="156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74">
        <v>46270</v>
      </c>
      <c r="B15" s="157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95">
        <v>3</v>
      </c>
      <c r="J15" s="809">
        <f>(720-G15)/60</f>
        <v>0</v>
      </c>
      <c r="K15" s="812">
        <f>J15/12</f>
        <v>0</v>
      </c>
      <c r="L15" s="154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74">
        <v>46270</v>
      </c>
      <c r="B16" s="157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96"/>
      <c r="J16" s="809">
        <f t="shared" ref="J16:J19" si="8">(720-G16)/60</f>
        <v>11</v>
      </c>
      <c r="K16" s="812">
        <f t="shared" ref="K16:K19" si="9">J16/12</f>
        <v>0.91666666666666663</v>
      </c>
      <c r="L16" s="154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74">
        <v>46271</v>
      </c>
      <c r="B17" s="1575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96"/>
      <c r="J17" s="809">
        <f t="shared" si="8"/>
        <v>9.8333333333333339</v>
      </c>
      <c r="K17" s="812">
        <f t="shared" si="9"/>
        <v>0.81944444444444453</v>
      </c>
      <c r="L17" s="154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74">
        <v>46271</v>
      </c>
      <c r="B18" s="1575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96"/>
      <c r="J18" s="809">
        <f t="shared" si="8"/>
        <v>12</v>
      </c>
      <c r="K18" s="812">
        <f t="shared" si="9"/>
        <v>1</v>
      </c>
      <c r="L18" s="154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74">
        <v>46272</v>
      </c>
      <c r="B19" s="157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97"/>
      <c r="J19" s="809">
        <f t="shared" si="8"/>
        <v>11.683333333333334</v>
      </c>
      <c r="K19" s="812">
        <f t="shared" si="9"/>
        <v>0.97361111111111109</v>
      </c>
      <c r="L19" s="156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68">
        <v>46272</v>
      </c>
      <c r="B20" s="1569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81">
        <v>4</v>
      </c>
      <c r="J20" s="810">
        <f>(720-G20)/60</f>
        <v>10.766666666666667</v>
      </c>
      <c r="K20" s="813">
        <f>J20/12</f>
        <v>0.89722222222222225</v>
      </c>
      <c r="L20" s="156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68">
        <v>46273</v>
      </c>
      <c r="B21" s="1569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8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6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68">
        <v>46273</v>
      </c>
      <c r="B22" s="1569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82"/>
      <c r="J22" s="810">
        <f t="shared" si="10"/>
        <v>9.4499999999999993</v>
      </c>
      <c r="K22" s="813">
        <f t="shared" si="11"/>
        <v>0.78749999999999998</v>
      </c>
      <c r="L22" s="156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68">
        <v>46274</v>
      </c>
      <c r="B23" s="1569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83"/>
      <c r="J23" s="810">
        <f t="shared" si="10"/>
        <v>3</v>
      </c>
      <c r="K23" s="813">
        <f t="shared" si="11"/>
        <v>0.25</v>
      </c>
      <c r="L23" s="156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77">
        <v>46274</v>
      </c>
      <c r="B24" s="157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6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74">
        <v>46275</v>
      </c>
      <c r="B25" s="157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84">
        <v>5</v>
      </c>
      <c r="J25" s="809">
        <f>(720-G25)/60</f>
        <v>10.566666666666666</v>
      </c>
      <c r="K25" s="812">
        <f>J25/12</f>
        <v>0.88055555555555554</v>
      </c>
      <c r="L25" s="154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74">
        <v>46275</v>
      </c>
      <c r="B26" s="1575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8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4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74">
        <v>46276</v>
      </c>
      <c r="B27" s="157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86"/>
      <c r="J27" s="809">
        <f t="shared" si="13"/>
        <v>10.983333333333333</v>
      </c>
      <c r="K27" s="812">
        <f t="shared" si="14"/>
        <v>0.91527777777777775</v>
      </c>
      <c r="L27" s="156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91">
        <v>46276</v>
      </c>
      <c r="B28" s="159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97">
        <v>6</v>
      </c>
      <c r="J28" s="810">
        <f>(720-G28)/60</f>
        <v>2</v>
      </c>
      <c r="K28" s="813">
        <f>J28/12</f>
        <v>0.16666666666666666</v>
      </c>
      <c r="L28" s="156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87">
        <v>46277</v>
      </c>
      <c r="B29" s="158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98"/>
      <c r="J29" s="810">
        <f t="shared" ref="J29:J33" si="15">(720-G29)/60</f>
        <v>0</v>
      </c>
      <c r="K29" s="813">
        <f t="shared" ref="K29:K33" si="16">J29/12</f>
        <v>0</v>
      </c>
      <c r="L29" s="156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89">
        <v>46277</v>
      </c>
      <c r="B30" s="159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98"/>
      <c r="J30" s="810">
        <f t="shared" si="15"/>
        <v>0</v>
      </c>
      <c r="K30" s="813">
        <f t="shared" si="16"/>
        <v>0</v>
      </c>
      <c r="L30" s="156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91">
        <v>46278</v>
      </c>
      <c r="B31" s="159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98"/>
      <c r="J31" s="810">
        <f t="shared" si="15"/>
        <v>0</v>
      </c>
      <c r="K31" s="813">
        <f t="shared" si="16"/>
        <v>0</v>
      </c>
      <c r="L31" s="156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93">
        <v>46278</v>
      </c>
      <c r="B32" s="159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98"/>
      <c r="J32" s="810">
        <f t="shared" si="15"/>
        <v>0</v>
      </c>
      <c r="K32" s="813">
        <f t="shared" si="16"/>
        <v>0</v>
      </c>
      <c r="L32" s="156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95">
        <v>46279</v>
      </c>
      <c r="B33" s="159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99"/>
      <c r="J33" s="810">
        <f t="shared" si="15"/>
        <v>0</v>
      </c>
      <c r="K33" s="813">
        <f t="shared" si="16"/>
        <v>0</v>
      </c>
      <c r="L33" s="1561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72">
        <v>46279</v>
      </c>
      <c r="B34" s="1573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62">
        <v>7</v>
      </c>
      <c r="J34" s="809">
        <f>(720-G34)/60</f>
        <v>10</v>
      </c>
      <c r="K34" s="812">
        <f>J34/12</f>
        <v>0.83333333333333337</v>
      </c>
      <c r="L34" s="1561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74">
        <v>46280</v>
      </c>
      <c r="B35" s="1575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96"/>
      <c r="J35" s="809">
        <f t="shared" ref="J35:J36" si="20">(720-G35)/60</f>
        <v>12</v>
      </c>
      <c r="K35" s="812">
        <f t="shared" ref="K35:K36" si="21">J35/12</f>
        <v>1</v>
      </c>
      <c r="L35" s="154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74">
        <v>46280</v>
      </c>
      <c r="B36" s="1575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97"/>
      <c r="J36" s="809">
        <f t="shared" si="20"/>
        <v>12</v>
      </c>
      <c r="K36" s="812">
        <f t="shared" si="21"/>
        <v>1</v>
      </c>
      <c r="L36" s="154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68">
        <v>46281</v>
      </c>
      <c r="B37" s="1569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64">
        <v>8</v>
      </c>
      <c r="J37" s="810">
        <f>(720-G37)/60</f>
        <v>12</v>
      </c>
      <c r="K37" s="813">
        <f>J37/12</f>
        <v>1</v>
      </c>
      <c r="L37" s="156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68">
        <v>46281</v>
      </c>
      <c r="B38" s="1569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6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6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68">
        <v>46282</v>
      </c>
      <c r="B39" s="1569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65"/>
      <c r="J39" s="810">
        <f t="shared" si="22"/>
        <v>12</v>
      </c>
      <c r="K39" s="813">
        <f t="shared" si="23"/>
        <v>1</v>
      </c>
      <c r="L39" s="156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37">
        <v>46282</v>
      </c>
      <c r="B40" s="1538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66"/>
      <c r="J40" s="939">
        <f t="shared" si="22"/>
        <v>12</v>
      </c>
      <c r="K40" s="940">
        <f t="shared" si="23"/>
        <v>1</v>
      </c>
      <c r="L40" s="156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79">
        <v>46283</v>
      </c>
      <c r="B41" s="1580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42">
        <v>9</v>
      </c>
      <c r="J41" s="994">
        <f t="shared" si="22"/>
        <v>9.0833333333333339</v>
      </c>
      <c r="K41" s="995">
        <f t="shared" si="23"/>
        <v>0.75694444444444453</v>
      </c>
      <c r="L41" s="1563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79">
        <v>46283</v>
      </c>
      <c r="B42" s="1580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43"/>
      <c r="J42" s="994">
        <f t="shared" si="22"/>
        <v>12</v>
      </c>
      <c r="K42" s="995">
        <f t="shared" si="23"/>
        <v>1</v>
      </c>
      <c r="L42" s="1563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79">
        <v>46284</v>
      </c>
      <c r="B43" s="1580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43"/>
      <c r="J43" s="994">
        <f t="shared" si="22"/>
        <v>12</v>
      </c>
      <c r="K43" s="995">
        <f t="shared" si="23"/>
        <v>1</v>
      </c>
      <c r="L43" s="1563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79">
        <v>46284</v>
      </c>
      <c r="B44" s="1580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44"/>
      <c r="J44" s="994">
        <f t="shared" si="22"/>
        <v>6</v>
      </c>
      <c r="K44" s="995">
        <f t="shared" si="23"/>
        <v>0.5</v>
      </c>
      <c r="L44" s="1563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37">
        <v>46285</v>
      </c>
      <c r="B45" s="1538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39">
        <v>10</v>
      </c>
      <c r="J45" s="939">
        <f t="shared" si="22"/>
        <v>0</v>
      </c>
      <c r="K45" s="940">
        <f t="shared" si="23"/>
        <v>0</v>
      </c>
      <c r="L45" s="1555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37">
        <v>46285</v>
      </c>
      <c r="B46" s="1538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40"/>
      <c r="J46" s="939">
        <f t="shared" si="22"/>
        <v>0</v>
      </c>
      <c r="K46" s="940">
        <f t="shared" si="23"/>
        <v>0</v>
      </c>
      <c r="L46" s="1555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37">
        <v>46286</v>
      </c>
      <c r="B47" s="1538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40"/>
      <c r="J47" s="939">
        <f>(720-G47)/60</f>
        <v>2.4166666666666665</v>
      </c>
      <c r="K47" s="940">
        <f t="shared" si="23"/>
        <v>0.20138888888888887</v>
      </c>
      <c r="L47" s="1555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37">
        <v>46286</v>
      </c>
      <c r="B48" s="1538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40"/>
      <c r="J48" s="939">
        <f t="shared" si="22"/>
        <v>11.5</v>
      </c>
      <c r="K48" s="940">
        <f t="shared" si="23"/>
        <v>0.95833333333333337</v>
      </c>
      <c r="L48" s="1555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37">
        <v>46287</v>
      </c>
      <c r="B49" s="1538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40"/>
      <c r="J49" s="939">
        <f t="shared" si="22"/>
        <v>12</v>
      </c>
      <c r="K49" s="940">
        <f t="shared" si="23"/>
        <v>1</v>
      </c>
      <c r="L49" s="1555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37">
        <v>46287</v>
      </c>
      <c r="B50" s="1538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40"/>
      <c r="J50" s="939">
        <f t="shared" si="22"/>
        <v>9.25</v>
      </c>
      <c r="K50" s="940">
        <f t="shared" si="23"/>
        <v>0.77083333333333337</v>
      </c>
      <c r="L50" s="1555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37">
        <v>46288</v>
      </c>
      <c r="B51" s="1538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40"/>
      <c r="J51" s="939">
        <f t="shared" si="22"/>
        <v>7.5</v>
      </c>
      <c r="K51" s="940">
        <f t="shared" si="23"/>
        <v>0.625</v>
      </c>
      <c r="L51" s="1555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37">
        <v>46288</v>
      </c>
      <c r="B52" s="1538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40"/>
      <c r="J52" s="939">
        <f t="shared" si="22"/>
        <v>12</v>
      </c>
      <c r="K52" s="940">
        <f t="shared" si="23"/>
        <v>1</v>
      </c>
      <c r="L52" s="1555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37">
        <v>46289</v>
      </c>
      <c r="B53" s="1538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41"/>
      <c r="J53" s="939">
        <f t="shared" si="22"/>
        <v>12</v>
      </c>
      <c r="K53" s="940">
        <f t="shared" si="23"/>
        <v>1</v>
      </c>
      <c r="L53" s="1555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79">
        <v>46289</v>
      </c>
      <c r="B54" s="1580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42">
        <v>11</v>
      </c>
      <c r="J54" s="994">
        <f t="shared" si="22"/>
        <v>12</v>
      </c>
      <c r="K54" s="995">
        <f t="shared" si="23"/>
        <v>1</v>
      </c>
      <c r="L54" s="1555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79">
        <v>46290</v>
      </c>
      <c r="B55" s="1580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43"/>
      <c r="J55" s="994">
        <f t="shared" si="22"/>
        <v>9.3166666666666664</v>
      </c>
      <c r="K55" s="995">
        <f t="shared" si="23"/>
        <v>0.77638888888888891</v>
      </c>
      <c r="L55" s="1567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79">
        <v>46290</v>
      </c>
      <c r="B56" s="1580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43"/>
      <c r="J56" s="994">
        <f t="shared" si="22"/>
        <v>0</v>
      </c>
      <c r="K56" s="995">
        <f t="shared" si="23"/>
        <v>0</v>
      </c>
      <c r="L56" s="1567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79">
        <v>46291</v>
      </c>
      <c r="B57" s="1580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43"/>
      <c r="J57" s="994">
        <f t="shared" si="22"/>
        <v>0</v>
      </c>
      <c r="K57" s="995">
        <f t="shared" si="23"/>
        <v>0</v>
      </c>
      <c r="L57" s="1567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79">
        <v>46291</v>
      </c>
      <c r="B58" s="1580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44"/>
      <c r="J58" s="994">
        <f t="shared" si="22"/>
        <v>0</v>
      </c>
      <c r="K58" s="995">
        <f t="shared" si="23"/>
        <v>0</v>
      </c>
      <c r="L58" s="1567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37">
        <v>46292</v>
      </c>
      <c r="B59" s="1538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39">
        <v>12</v>
      </c>
      <c r="J59" s="939">
        <f t="shared" si="22"/>
        <v>8</v>
      </c>
      <c r="K59" s="940">
        <f t="shared" si="23"/>
        <v>0.66666666666666663</v>
      </c>
      <c r="L59" s="1554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37">
        <v>46292</v>
      </c>
      <c r="B60" s="1538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40"/>
      <c r="J60" s="939">
        <f t="shared" si="22"/>
        <v>11</v>
      </c>
      <c r="K60" s="940">
        <f t="shared" si="23"/>
        <v>0.91666666666666663</v>
      </c>
      <c r="L60" s="1554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37">
        <v>46293</v>
      </c>
      <c r="B61" s="1538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40"/>
      <c r="J61" s="939">
        <f t="shared" si="22"/>
        <v>12</v>
      </c>
      <c r="K61" s="940">
        <f t="shared" si="23"/>
        <v>1</v>
      </c>
      <c r="L61" s="1554">
        <f>SUM(J61:J62)/24</f>
        <v>1</v>
      </c>
      <c r="M61" s="43"/>
      <c r="Q61" s="10"/>
    </row>
    <row r="62" spans="1:20" ht="28.8" x14ac:dyDescent="0.3">
      <c r="A62" s="1537">
        <v>46293</v>
      </c>
      <c r="B62" s="1538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40"/>
      <c r="J62" s="939">
        <f t="shared" si="22"/>
        <v>12</v>
      </c>
      <c r="K62" s="940">
        <f t="shared" si="23"/>
        <v>1</v>
      </c>
      <c r="L62" s="1554"/>
      <c r="N62" s="10"/>
      <c r="P62" s="10"/>
    </row>
    <row r="63" spans="1:20" x14ac:dyDescent="0.3">
      <c r="A63" s="1537">
        <v>46294</v>
      </c>
      <c r="B63" s="1538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4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77">
        <v>46294</v>
      </c>
      <c r="B64" s="157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77">
        <v>46295</v>
      </c>
      <c r="B65" s="157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77">
        <v>46295</v>
      </c>
      <c r="B66" s="157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37">
        <v>46296</v>
      </c>
      <c r="B67" s="1538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56">
        <f>SUM(J67:J68)/24</f>
        <v>0</v>
      </c>
      <c r="M67" s="29"/>
    </row>
    <row r="68" spans="1:19" x14ac:dyDescent="0.3">
      <c r="A68" s="1537">
        <v>46296</v>
      </c>
      <c r="B68" s="1538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57"/>
      <c r="S68" s="1057" t="s">
        <v>657</v>
      </c>
    </row>
    <row r="69" spans="1:19" x14ac:dyDescent="0.3">
      <c r="A69" s="1537">
        <v>46297</v>
      </c>
      <c r="B69" s="1538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56">
        <f t="shared" ref="L69" si="33">SUM(J69:J70)/24</f>
        <v>0</v>
      </c>
    </row>
    <row r="70" spans="1:19" x14ac:dyDescent="0.3">
      <c r="A70" s="1537">
        <v>46297</v>
      </c>
      <c r="B70" s="1538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57"/>
    </row>
    <row r="71" spans="1:19" x14ac:dyDescent="0.3">
      <c r="A71" s="1537">
        <v>46298</v>
      </c>
      <c r="B71" s="1538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56">
        <f t="shared" ref="L71:L73" si="37">SUM(J71:J72)/24</f>
        <v>0</v>
      </c>
    </row>
    <row r="72" spans="1:19" x14ac:dyDescent="0.3">
      <c r="A72" s="1537">
        <v>46298</v>
      </c>
      <c r="B72" s="1538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57"/>
    </row>
    <row r="73" spans="1:19" x14ac:dyDescent="0.3">
      <c r="A73" s="1579">
        <v>46299</v>
      </c>
      <c r="B73" s="1580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58">
        <f t="shared" si="37"/>
        <v>0.99305555555555569</v>
      </c>
    </row>
    <row r="74" spans="1:19" x14ac:dyDescent="0.3">
      <c r="A74" s="1579">
        <v>46299</v>
      </c>
      <c r="B74" s="1580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42">
        <v>13</v>
      </c>
      <c r="J74" s="994">
        <f t="shared" si="35"/>
        <v>11.833333333333334</v>
      </c>
      <c r="K74" s="995">
        <f t="shared" si="36"/>
        <v>0.98611111111111116</v>
      </c>
      <c r="L74" s="1559"/>
    </row>
    <row r="75" spans="1:19" x14ac:dyDescent="0.3">
      <c r="A75" s="1579">
        <v>46300</v>
      </c>
      <c r="B75" s="1580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43"/>
      <c r="J75" s="994">
        <f t="shared" si="35"/>
        <v>12</v>
      </c>
      <c r="K75" s="995">
        <f t="shared" si="36"/>
        <v>1</v>
      </c>
      <c r="L75" s="1558">
        <f>SUM(J75:J76)/24</f>
        <v>0.5</v>
      </c>
    </row>
    <row r="76" spans="1:19" x14ac:dyDescent="0.3">
      <c r="A76" s="1579">
        <v>46300</v>
      </c>
      <c r="B76" s="1580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43"/>
      <c r="J76" s="994">
        <f t="shared" si="35"/>
        <v>0</v>
      </c>
      <c r="K76" s="995">
        <f t="shared" si="36"/>
        <v>0</v>
      </c>
      <c r="L76" s="1559"/>
    </row>
    <row r="77" spans="1:19" x14ac:dyDescent="0.3">
      <c r="A77" s="1579">
        <v>46301</v>
      </c>
      <c r="B77" s="1580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544"/>
      <c r="J77" s="994">
        <f t="shared" ref="J77:J142" si="39">(720-G77)/60</f>
        <v>0</v>
      </c>
      <c r="K77" s="995">
        <f t="shared" ref="K77:K142" si="40">J77/12</f>
        <v>0</v>
      </c>
      <c r="L77" s="1558">
        <f>SUM(J77:J78)/24</f>
        <v>0.16666666666666666</v>
      </c>
    </row>
    <row r="78" spans="1:19" x14ac:dyDescent="0.3">
      <c r="A78" s="1537">
        <v>46301</v>
      </c>
      <c r="B78" s="1538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39">
        <v>14</v>
      </c>
      <c r="J78" s="939">
        <f t="shared" si="39"/>
        <v>4</v>
      </c>
      <c r="K78" s="940">
        <f t="shared" si="40"/>
        <v>0.33333333333333331</v>
      </c>
      <c r="L78" s="1559"/>
    </row>
    <row r="79" spans="1:19" ht="28.8" x14ac:dyDescent="0.3">
      <c r="A79" s="1537">
        <v>46302</v>
      </c>
      <c r="B79" s="1538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40"/>
      <c r="J79" s="939">
        <f t="shared" si="39"/>
        <v>12</v>
      </c>
      <c r="K79" s="940">
        <f t="shared" si="40"/>
        <v>1</v>
      </c>
      <c r="L79" s="1556">
        <f>SUM(J79:J80)/24</f>
        <v>0.98611111111111105</v>
      </c>
    </row>
    <row r="80" spans="1:19" x14ac:dyDescent="0.3">
      <c r="A80" s="1537">
        <v>46302</v>
      </c>
      <c r="B80" s="1538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41"/>
      <c r="J80" s="939">
        <f t="shared" si="39"/>
        <v>11.666666666666666</v>
      </c>
      <c r="K80" s="940">
        <f t="shared" si="40"/>
        <v>0.97222222222222221</v>
      </c>
      <c r="L80" s="1557"/>
    </row>
    <row r="81" spans="1:12" x14ac:dyDescent="0.3">
      <c r="A81" s="1600">
        <v>46303</v>
      </c>
      <c r="B81" s="160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49">
        <v>15</v>
      </c>
      <c r="J81" s="1219">
        <f t="shared" si="39"/>
        <v>12</v>
      </c>
      <c r="K81" s="1220">
        <f t="shared" si="40"/>
        <v>1</v>
      </c>
      <c r="L81" s="1556">
        <f>SUM(J81:J82)/24</f>
        <v>0.97916666666666663</v>
      </c>
    </row>
    <row r="82" spans="1:12" x14ac:dyDescent="0.3">
      <c r="A82" s="1600">
        <v>46303</v>
      </c>
      <c r="B82" s="160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50"/>
      <c r="J82" s="1219">
        <f t="shared" si="39"/>
        <v>11.5</v>
      </c>
      <c r="K82" s="1220">
        <f t="shared" si="40"/>
        <v>0.95833333333333337</v>
      </c>
      <c r="L82" s="1557"/>
    </row>
    <row r="83" spans="1:12" x14ac:dyDescent="0.3">
      <c r="A83" s="1600">
        <v>46304</v>
      </c>
      <c r="B83" s="160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51"/>
      <c r="J83" s="1219">
        <f t="shared" si="39"/>
        <v>10</v>
      </c>
      <c r="K83" s="1220">
        <f t="shared" si="40"/>
        <v>0.83333333333333337</v>
      </c>
      <c r="L83" s="1556">
        <f>SUM(J83:J84)/24</f>
        <v>0.91666666666666663</v>
      </c>
    </row>
    <row r="84" spans="1:12" x14ac:dyDescent="0.3">
      <c r="A84" s="1577">
        <v>46304</v>
      </c>
      <c r="B84" s="1578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57"/>
    </row>
    <row r="85" spans="1:12" ht="28.8" x14ac:dyDescent="0.3">
      <c r="A85" s="1577">
        <v>46305</v>
      </c>
      <c r="B85" s="1578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56">
        <f>SUM(J85:J86)/24</f>
        <v>0.8965277777777777</v>
      </c>
    </row>
    <row r="86" spans="1:12" ht="28.8" x14ac:dyDescent="0.3">
      <c r="A86" s="1537">
        <v>46305</v>
      </c>
      <c r="B86" s="1538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39">
        <v>16</v>
      </c>
      <c r="J86" s="939">
        <f t="shared" si="39"/>
        <v>9.5166666666666675</v>
      </c>
      <c r="K86" s="940">
        <f t="shared" si="40"/>
        <v>0.79305555555555562</v>
      </c>
      <c r="L86" s="1557"/>
    </row>
    <row r="87" spans="1:12" ht="28.8" x14ac:dyDescent="0.3">
      <c r="A87" s="1537">
        <v>46306</v>
      </c>
      <c r="B87" s="1538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40"/>
      <c r="J87" s="939">
        <f t="shared" si="39"/>
        <v>5.0166666666666675</v>
      </c>
      <c r="K87" s="940">
        <f t="shared" si="40"/>
        <v>0.41805555555555562</v>
      </c>
      <c r="L87" s="1556">
        <f>SUM(J87:J88)/24</f>
        <v>0.7090277777777777</v>
      </c>
    </row>
    <row r="88" spans="1:12" x14ac:dyDescent="0.3">
      <c r="A88" s="1537">
        <v>46306</v>
      </c>
      <c r="B88" s="1538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41"/>
      <c r="J88" s="939">
        <f t="shared" si="39"/>
        <v>12</v>
      </c>
      <c r="K88" s="940">
        <f t="shared" si="40"/>
        <v>1</v>
      </c>
      <c r="L88" s="1557"/>
    </row>
    <row r="89" spans="1:12" x14ac:dyDescent="0.3">
      <c r="A89" s="1602">
        <v>46307</v>
      </c>
      <c r="B89" s="160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46">
        <v>17</v>
      </c>
      <c r="J89" s="1252">
        <f t="shared" si="39"/>
        <v>12</v>
      </c>
      <c r="K89" s="1271">
        <f t="shared" si="40"/>
        <v>1</v>
      </c>
      <c r="L89" s="1556">
        <f>SUM(J89:J90)/24</f>
        <v>1</v>
      </c>
    </row>
    <row r="90" spans="1:12" x14ac:dyDescent="0.3">
      <c r="A90" s="1602">
        <v>46307</v>
      </c>
      <c r="B90" s="160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47"/>
      <c r="J90" s="1252">
        <f t="shared" si="39"/>
        <v>12</v>
      </c>
      <c r="K90" s="1271">
        <f t="shared" si="40"/>
        <v>1</v>
      </c>
      <c r="L90" s="1557"/>
    </row>
    <row r="91" spans="1:12" ht="28.2" customHeight="1" x14ac:dyDescent="0.3">
      <c r="A91" s="1602">
        <v>46308</v>
      </c>
      <c r="B91" s="160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48"/>
      <c r="J91" s="1252">
        <f t="shared" si="39"/>
        <v>5.666666666666667</v>
      </c>
      <c r="K91" s="1271">
        <f t="shared" si="40"/>
        <v>0.47222222222222227</v>
      </c>
      <c r="L91" s="1533">
        <f>SUM(J91:J92)/24</f>
        <v>0.73611111111111116</v>
      </c>
    </row>
    <row r="92" spans="1:12" x14ac:dyDescent="0.3">
      <c r="A92" s="1537">
        <v>46308</v>
      </c>
      <c r="B92" s="1538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39">
        <v>18</v>
      </c>
      <c r="J92" s="939">
        <f t="shared" si="39"/>
        <v>12</v>
      </c>
      <c r="K92" s="940">
        <f t="shared" si="40"/>
        <v>1</v>
      </c>
      <c r="L92" s="1534"/>
    </row>
    <row r="93" spans="1:12" s="951" customFormat="1" x14ac:dyDescent="0.3">
      <c r="A93" s="1537">
        <v>46309</v>
      </c>
      <c r="B93" s="1538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40"/>
      <c r="J93" s="939">
        <f t="shared" si="39"/>
        <v>12</v>
      </c>
      <c r="K93" s="940">
        <f t="shared" si="40"/>
        <v>1</v>
      </c>
      <c r="L93" s="1533">
        <f>SUM(J93:J94)/24</f>
        <v>1</v>
      </c>
    </row>
    <row r="94" spans="1:12" s="951" customFormat="1" ht="28.8" x14ac:dyDescent="0.3">
      <c r="A94" s="1537">
        <v>46309</v>
      </c>
      <c r="B94" s="1538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41"/>
      <c r="J94" s="939">
        <f t="shared" si="39"/>
        <v>12</v>
      </c>
      <c r="K94" s="940">
        <f t="shared" si="40"/>
        <v>1</v>
      </c>
      <c r="L94" s="1534"/>
    </row>
    <row r="95" spans="1:12" x14ac:dyDescent="0.3">
      <c r="A95" s="1602">
        <v>46310</v>
      </c>
      <c r="B95" s="160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46">
        <v>19</v>
      </c>
      <c r="J95" s="1252">
        <f t="shared" si="39"/>
        <v>12</v>
      </c>
      <c r="K95" s="1271">
        <f t="shared" si="40"/>
        <v>1</v>
      </c>
      <c r="L95" s="1552">
        <f>SUM(J95:J96)/24</f>
        <v>1</v>
      </c>
    </row>
    <row r="96" spans="1:12" ht="28.8" x14ac:dyDescent="0.3">
      <c r="A96" s="1602">
        <v>46310</v>
      </c>
      <c r="B96" s="160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47"/>
      <c r="J96" s="1252">
        <f t="shared" si="39"/>
        <v>12</v>
      </c>
      <c r="K96" s="1271">
        <f t="shared" si="40"/>
        <v>1</v>
      </c>
      <c r="L96" s="1553"/>
    </row>
    <row r="97" spans="1:12" x14ac:dyDescent="0.3">
      <c r="A97" s="1602">
        <v>46311</v>
      </c>
      <c r="B97" s="160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48"/>
      <c r="J97" s="1252">
        <f t="shared" si="39"/>
        <v>12</v>
      </c>
      <c r="K97" s="1271">
        <f t="shared" si="40"/>
        <v>1</v>
      </c>
      <c r="L97" s="1552">
        <f>SUM(J97:J98)/24</f>
        <v>1</v>
      </c>
    </row>
    <row r="98" spans="1:12" s="951" customFormat="1" x14ac:dyDescent="0.3">
      <c r="A98" s="1537">
        <v>46311</v>
      </c>
      <c r="B98" s="1538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39">
        <v>20</v>
      </c>
      <c r="J98" s="939">
        <f t="shared" si="39"/>
        <v>12</v>
      </c>
      <c r="K98" s="940">
        <f t="shared" si="40"/>
        <v>1</v>
      </c>
      <c r="L98" s="1553"/>
    </row>
    <row r="99" spans="1:12" x14ac:dyDescent="0.3">
      <c r="A99" s="1537">
        <v>46312</v>
      </c>
      <c r="B99" s="1538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40"/>
      <c r="J99" s="939">
        <f t="shared" si="39"/>
        <v>12</v>
      </c>
      <c r="K99" s="940">
        <f t="shared" si="40"/>
        <v>1</v>
      </c>
      <c r="L99" s="1533">
        <f>SUM(J99:J100)/24</f>
        <v>1</v>
      </c>
    </row>
    <row r="100" spans="1:12" x14ac:dyDescent="0.3">
      <c r="A100" s="1537">
        <v>46312</v>
      </c>
      <c r="B100" s="1538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41"/>
      <c r="J100" s="939">
        <f t="shared" si="39"/>
        <v>12</v>
      </c>
      <c r="K100" s="940">
        <f t="shared" si="40"/>
        <v>1</v>
      </c>
      <c r="L100" s="1534"/>
    </row>
    <row r="101" spans="1:12" s="1340" customFormat="1" x14ac:dyDescent="0.3">
      <c r="A101" s="1602">
        <v>46313</v>
      </c>
      <c r="B101" s="1603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04">
        <v>21</v>
      </c>
      <c r="J101" s="1252">
        <f t="shared" si="39"/>
        <v>10.916666666666666</v>
      </c>
      <c r="K101" s="1271">
        <f t="shared" si="40"/>
        <v>0.90972222222222221</v>
      </c>
      <c r="L101" s="1533">
        <f>SUM(J101:J102)/24</f>
        <v>0.67013888888888884</v>
      </c>
    </row>
    <row r="102" spans="1:12" s="1340" customFormat="1" ht="28.8" x14ac:dyDescent="0.3">
      <c r="A102" s="1602">
        <v>46313</v>
      </c>
      <c r="B102" s="1603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35"/>
      <c r="J102" s="1252">
        <f t="shared" si="39"/>
        <v>5.166666666666667</v>
      </c>
      <c r="K102" s="1271">
        <f t="shared" si="40"/>
        <v>0.43055555555555558</v>
      </c>
      <c r="L102" s="1534"/>
    </row>
    <row r="103" spans="1:12" x14ac:dyDescent="0.3">
      <c r="A103" s="1602">
        <v>46314</v>
      </c>
      <c r="B103" s="1603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35"/>
      <c r="J103" s="1252">
        <f t="shared" si="39"/>
        <v>10.516666666666667</v>
      </c>
      <c r="K103" s="1271">
        <f t="shared" si="40"/>
        <v>0.87638888888888899</v>
      </c>
      <c r="L103" s="1533">
        <f>SUM(J103:J104)/24</f>
        <v>0.93819444444444444</v>
      </c>
    </row>
    <row r="104" spans="1:12" s="1340" customFormat="1" x14ac:dyDescent="0.3">
      <c r="A104" s="1602">
        <v>46314</v>
      </c>
      <c r="B104" s="1603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36"/>
      <c r="J104" s="1252">
        <f t="shared" si="39"/>
        <v>12</v>
      </c>
      <c r="K104" s="1271">
        <f t="shared" si="40"/>
        <v>1</v>
      </c>
      <c r="L104" s="1534"/>
    </row>
    <row r="105" spans="1:12" s="951" customFormat="1" ht="31.2" customHeight="1" x14ac:dyDescent="0.3">
      <c r="A105" s="1605">
        <v>46314</v>
      </c>
      <c r="B105" s="1606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33">
        <f>SUM(J105:J106)/24</f>
        <v>1</v>
      </c>
    </row>
    <row r="106" spans="1:12" s="951" customFormat="1" ht="14.4" customHeight="1" x14ac:dyDescent="0.3">
      <c r="A106" s="1537">
        <v>46315</v>
      </c>
      <c r="B106" s="1538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34"/>
    </row>
    <row r="107" spans="1:12" s="951" customFormat="1" ht="14.4" customHeight="1" x14ac:dyDescent="0.3">
      <c r="A107" s="1537">
        <v>46315</v>
      </c>
      <c r="B107" s="1538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33">
        <f>SUM(J107:J108)/24</f>
        <v>0.81944444444444431</v>
      </c>
    </row>
    <row r="108" spans="1:12" ht="14.4" customHeight="1" x14ac:dyDescent="0.3">
      <c r="A108" s="1602">
        <v>46316</v>
      </c>
      <c r="B108" s="1603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35">
        <v>23</v>
      </c>
      <c r="J108" s="1252">
        <f t="shared" si="39"/>
        <v>12</v>
      </c>
      <c r="K108" s="1271">
        <f t="shared" si="40"/>
        <v>1</v>
      </c>
      <c r="L108" s="1534"/>
    </row>
    <row r="109" spans="1:12" ht="14.4" customHeight="1" x14ac:dyDescent="0.3">
      <c r="A109" s="1602">
        <v>46316</v>
      </c>
      <c r="B109" s="1603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35"/>
      <c r="J109" s="1252">
        <f t="shared" si="39"/>
        <v>7</v>
      </c>
      <c r="K109" s="1271">
        <f t="shared" si="40"/>
        <v>0.58333333333333337</v>
      </c>
      <c r="L109" s="1533">
        <f>SUM(J109:J110)/24</f>
        <v>0.76388888888888895</v>
      </c>
    </row>
    <row r="110" spans="1:12" ht="14.4" customHeight="1" x14ac:dyDescent="0.3">
      <c r="A110" s="1602">
        <v>46317</v>
      </c>
      <c r="B110" s="1603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36"/>
      <c r="J110" s="1252">
        <f t="shared" si="39"/>
        <v>11.333333333333334</v>
      </c>
      <c r="K110" s="1271">
        <f t="shared" si="40"/>
        <v>0.94444444444444453</v>
      </c>
      <c r="L110" s="1534"/>
    </row>
    <row r="111" spans="1:12" ht="14.4" customHeight="1" x14ac:dyDescent="0.3">
      <c r="A111" s="1537">
        <v>46317</v>
      </c>
      <c r="B111" s="1538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530">
        <v>24</v>
      </c>
      <c r="J111" s="939">
        <f t="shared" si="39"/>
        <v>11.333333333333334</v>
      </c>
      <c r="K111" s="940">
        <f t="shared" si="40"/>
        <v>0.94444444444444453</v>
      </c>
      <c r="L111" s="1533">
        <f>SUM(J111:J112)/24</f>
        <v>0.97222222222222232</v>
      </c>
    </row>
    <row r="112" spans="1:12" ht="14.4" customHeight="1" x14ac:dyDescent="0.3">
      <c r="A112" s="1537">
        <v>46317</v>
      </c>
      <c r="B112" s="1538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531"/>
      <c r="J112" s="939">
        <f t="shared" si="39"/>
        <v>12</v>
      </c>
      <c r="K112" s="940">
        <f t="shared" si="40"/>
        <v>1</v>
      </c>
      <c r="L112" s="1534"/>
    </row>
    <row r="113" spans="1:12" ht="14.4" customHeight="1" x14ac:dyDescent="0.3">
      <c r="A113" s="1537">
        <v>46318</v>
      </c>
      <c r="B113" s="1538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531"/>
      <c r="J113" s="939">
        <f t="shared" si="39"/>
        <v>4</v>
      </c>
      <c r="K113" s="940">
        <f t="shared" si="40"/>
        <v>0.33333333333333331</v>
      </c>
      <c r="L113" s="1533">
        <f>SUM(J113:J114)/24</f>
        <v>0.56319444444444444</v>
      </c>
    </row>
    <row r="114" spans="1:12" ht="14.4" customHeight="1" x14ac:dyDescent="0.3">
      <c r="A114" s="1537">
        <v>46318</v>
      </c>
      <c r="B114" s="1538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531"/>
      <c r="J114" s="939">
        <f t="shared" si="39"/>
        <v>9.5166666666666675</v>
      </c>
      <c r="K114" s="940">
        <f t="shared" si="40"/>
        <v>0.79305555555555562</v>
      </c>
      <c r="L114" s="1534"/>
    </row>
    <row r="115" spans="1:12" ht="14.4" customHeight="1" x14ac:dyDescent="0.3">
      <c r="A115" s="1537">
        <v>46319</v>
      </c>
      <c r="B115" s="1538"/>
      <c r="C115" s="907" t="s">
        <v>12</v>
      </c>
      <c r="D115" s="1199"/>
      <c r="E115" s="937">
        <v>4.2361111111111113E-2</v>
      </c>
      <c r="F115" s="937">
        <v>4.2361111111111113E-2</v>
      </c>
      <c r="G115" s="938">
        <f t="shared" si="38"/>
        <v>0</v>
      </c>
      <c r="H115" s="1391" t="s">
        <v>947</v>
      </c>
      <c r="I115" s="1531"/>
      <c r="J115" s="939">
        <f t="shared" si="39"/>
        <v>12</v>
      </c>
      <c r="K115" s="940">
        <f t="shared" si="40"/>
        <v>1</v>
      </c>
      <c r="L115" s="452"/>
    </row>
    <row r="116" spans="1:12" x14ac:dyDescent="0.3">
      <c r="A116" s="1537">
        <v>46319</v>
      </c>
      <c r="B116" s="1538"/>
      <c r="C116" s="907" t="s">
        <v>13</v>
      </c>
      <c r="D116" s="1199"/>
      <c r="E116" s="937">
        <v>4.2361111111111113E-2</v>
      </c>
      <c r="F116" s="937">
        <v>4.2361111111111113E-2</v>
      </c>
      <c r="G116" s="938">
        <f t="shared" si="38"/>
        <v>0</v>
      </c>
      <c r="H116" s="1912" t="s">
        <v>962</v>
      </c>
      <c r="I116" s="1532"/>
      <c r="J116" s="939">
        <f t="shared" si="39"/>
        <v>12</v>
      </c>
      <c r="K116" s="940">
        <f t="shared" si="40"/>
        <v>1</v>
      </c>
      <c r="L116" s="452"/>
    </row>
    <row r="117" spans="1:12" x14ac:dyDescent="0.3">
      <c r="A117" s="1577">
        <v>46320</v>
      </c>
      <c r="B117" s="1578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77">
        <v>46320</v>
      </c>
      <c r="B118" s="1578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77">
        <v>46321</v>
      </c>
      <c r="B119" s="1578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77">
        <v>46321</v>
      </c>
      <c r="B120" s="1578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77">
        <v>46322</v>
      </c>
      <c r="B121" s="1578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77">
        <v>46322</v>
      </c>
      <c r="B122" s="1578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77">
        <v>46323</v>
      </c>
      <c r="B123" s="1578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77">
        <v>46323</v>
      </c>
      <c r="B124" s="1578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77">
        <v>46324</v>
      </c>
      <c r="B125" s="1578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77">
        <v>46324</v>
      </c>
      <c r="B126" s="1578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77">
        <v>46325</v>
      </c>
      <c r="B127" s="157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77">
        <v>46325</v>
      </c>
      <c r="B128" s="157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77">
        <v>46351</v>
      </c>
      <c r="B129" s="157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77">
        <v>46352</v>
      </c>
      <c r="B130" s="157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77">
        <v>46353</v>
      </c>
      <c r="B131" s="157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77">
        <v>46354</v>
      </c>
      <c r="B132" s="157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77">
        <v>46355</v>
      </c>
      <c r="B133" s="157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77">
        <v>46356</v>
      </c>
      <c r="B134" s="157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77">
        <v>46357</v>
      </c>
      <c r="B135" s="157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77">
        <v>46358</v>
      </c>
      <c r="B136" s="157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77">
        <v>46359</v>
      </c>
      <c r="B137" s="157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77">
        <v>46360</v>
      </c>
      <c r="B138" s="157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77">
        <v>46361</v>
      </c>
      <c r="B139" s="157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77">
        <v>46362</v>
      </c>
      <c r="B140" s="157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77">
        <v>46363</v>
      </c>
      <c r="B141" s="1578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77">
        <v>46364</v>
      </c>
      <c r="B142" s="1578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77">
        <v>46365</v>
      </c>
      <c r="B143" s="1578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77">
        <v>46366</v>
      </c>
      <c r="B144" s="1578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77">
        <v>46367</v>
      </c>
      <c r="B145" s="1578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77">
        <v>46368</v>
      </c>
      <c r="B146" s="1578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77">
        <v>46369</v>
      </c>
      <c r="B147" s="1578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77">
        <v>46370</v>
      </c>
      <c r="B148" s="1578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77">
        <v>46371</v>
      </c>
      <c r="B149" s="1578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77">
        <v>46372</v>
      </c>
      <c r="B150" s="1578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77">
        <v>46373</v>
      </c>
      <c r="B151" s="1578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77">
        <v>46374</v>
      </c>
      <c r="B152" s="1578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77">
        <v>46375</v>
      </c>
      <c r="B153" s="1578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77">
        <v>46376</v>
      </c>
      <c r="B154" s="1578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77">
        <v>46377</v>
      </c>
      <c r="B155" s="1578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77">
        <v>46378</v>
      </c>
      <c r="B156" s="1578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77">
        <v>46379</v>
      </c>
      <c r="B157" s="1578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77">
        <v>46380</v>
      </c>
      <c r="B158" s="1578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77">
        <v>46381</v>
      </c>
      <c r="B159" s="1578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77">
        <v>46382</v>
      </c>
      <c r="B160" s="1578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77">
        <v>46383</v>
      </c>
      <c r="B161" s="1578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77">
        <v>46384</v>
      </c>
      <c r="B162" s="1578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77">
        <v>46385</v>
      </c>
      <c r="B163" s="1578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77">
        <v>46386</v>
      </c>
      <c r="B164" s="1578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77">
        <v>46387</v>
      </c>
      <c r="B165" s="1578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77">
        <v>46388</v>
      </c>
      <c r="B166" s="1578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77">
        <v>46389</v>
      </c>
      <c r="B167" s="1578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77">
        <v>46390</v>
      </c>
      <c r="B168" s="1578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77">
        <v>46391</v>
      </c>
      <c r="B169" s="1578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77">
        <v>46392</v>
      </c>
      <c r="B170" s="1578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77">
        <v>46393</v>
      </c>
      <c r="B171" s="1578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77">
        <v>46394</v>
      </c>
      <c r="B172" s="1578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77">
        <v>46395</v>
      </c>
      <c r="B173" s="1578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77">
        <v>46396</v>
      </c>
      <c r="B174" s="1578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77">
        <v>46397</v>
      </c>
      <c r="B175" s="1578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77">
        <v>46398</v>
      </c>
      <c r="B176" s="1578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77">
        <v>46399</v>
      </c>
      <c r="B177" s="1578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77">
        <v>46400</v>
      </c>
      <c r="B178" s="1578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77">
        <v>46401</v>
      </c>
      <c r="B179" s="1578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77">
        <v>46402</v>
      </c>
      <c r="B180" s="1578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77">
        <v>46403</v>
      </c>
      <c r="B181" s="1578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5">
    <mergeCell ref="I111:I116"/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A19:B19"/>
    <mergeCell ref="A35:B35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L15:L16"/>
    <mergeCell ref="L17:L18"/>
    <mergeCell ref="L19:L20"/>
    <mergeCell ref="L113:L114"/>
    <mergeCell ref="L109:L110"/>
    <mergeCell ref="I108:I110"/>
    <mergeCell ref="A111:B111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</mergeCells>
  <phoneticPr fontId="114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57" zoomScale="85" zoomScaleNormal="85" workbookViewId="0">
      <selection activeCell="Q176" sqref="Q176:Q177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20" t="s">
        <v>70</v>
      </c>
      <c r="C3" s="1620" t="s">
        <v>287</v>
      </c>
      <c r="D3" s="1620" t="s">
        <v>288</v>
      </c>
      <c r="E3" s="220" t="s">
        <v>291</v>
      </c>
      <c r="F3" s="220" t="s">
        <v>292</v>
      </c>
      <c r="G3" s="1465" t="s">
        <v>251</v>
      </c>
      <c r="H3" s="1466"/>
      <c r="I3" s="1466"/>
      <c r="J3" s="1467"/>
      <c r="K3" s="1623" t="s">
        <v>258</v>
      </c>
    </row>
    <row r="4" spans="2:20" x14ac:dyDescent="0.3">
      <c r="B4" s="1621"/>
      <c r="C4" s="1621"/>
      <c r="D4" s="1621"/>
      <c r="E4" s="221" t="s">
        <v>54</v>
      </c>
      <c r="F4" s="221" t="s">
        <v>293</v>
      </c>
      <c r="G4" s="1465" t="s">
        <v>264</v>
      </c>
      <c r="H4" s="1466"/>
      <c r="I4" s="1467"/>
      <c r="J4" s="131" t="s">
        <v>257</v>
      </c>
      <c r="K4" s="1623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22"/>
      <c r="C5" s="1622"/>
      <c r="D5" s="1622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23"/>
      <c r="O5" s="482" t="s">
        <v>478</v>
      </c>
      <c r="P5" s="149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96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96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97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2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2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2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2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95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96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96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96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96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97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2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2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2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2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2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2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2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2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2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9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9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9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9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9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9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2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2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2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2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2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28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2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2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29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3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4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4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4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4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4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95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96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96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96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96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96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96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96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97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3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4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4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4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4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4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4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4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4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4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95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96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96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96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96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96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96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96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96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96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96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97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3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4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4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4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4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4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4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4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4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4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4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4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4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4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4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4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4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4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4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4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4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495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496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496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496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496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497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3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4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4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4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4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40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1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496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496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496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496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496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4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4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40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43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43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43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43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543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544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13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14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14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14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14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15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16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17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17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17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17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17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17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17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17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17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18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23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24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24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24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24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24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24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24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24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24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24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24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24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25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13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14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14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14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14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14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14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14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14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14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14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15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x14ac:dyDescent="0.3">
      <c r="O171" s="451" t="s">
        <v>478</v>
      </c>
      <c r="P171" s="1607">
        <v>21</v>
      </c>
      <c r="Q171" s="452" t="s">
        <v>960</v>
      </c>
      <c r="R171" s="452"/>
      <c r="S171" s="452"/>
      <c r="T171" s="452"/>
    </row>
    <row r="172" spans="15:20" x14ac:dyDescent="0.3">
      <c r="O172" s="451" t="s">
        <v>479</v>
      </c>
      <c r="P172" s="1608"/>
      <c r="Q172" s="452" t="s">
        <v>960</v>
      </c>
      <c r="R172" s="452"/>
      <c r="S172" s="452"/>
      <c r="T172" s="452"/>
    </row>
    <row r="173" spans="15:20" x14ac:dyDescent="0.3">
      <c r="O173" s="451" t="s">
        <v>480</v>
      </c>
      <c r="P173" s="1608"/>
      <c r="Q173" s="452" t="s">
        <v>960</v>
      </c>
      <c r="R173" s="452"/>
      <c r="S173" s="452"/>
      <c r="T173" s="452"/>
    </row>
    <row r="174" spans="15:20" x14ac:dyDescent="0.3">
      <c r="O174" s="451" t="s">
        <v>481</v>
      </c>
      <c r="P174" s="1609"/>
      <c r="Q174" s="452" t="s">
        <v>960</v>
      </c>
      <c r="R174" s="452"/>
      <c r="S174" s="452"/>
      <c r="T174" s="452"/>
    </row>
    <row r="175" spans="15:20" x14ac:dyDescent="0.3">
      <c r="O175" s="1247" t="s">
        <v>531</v>
      </c>
      <c r="P175" s="1610">
        <v>22</v>
      </c>
      <c r="Q175" s="1323">
        <v>46317</v>
      </c>
      <c r="R175" s="1313"/>
      <c r="S175" s="1313"/>
      <c r="T175" s="1313"/>
    </row>
    <row r="176" spans="15:20" x14ac:dyDescent="0.3">
      <c r="O176" s="1247" t="s">
        <v>532</v>
      </c>
      <c r="P176" s="1611"/>
      <c r="Q176" s="1323">
        <v>46317</v>
      </c>
      <c r="R176" s="1313"/>
      <c r="S176" s="1313"/>
      <c r="T176" s="1313"/>
    </row>
    <row r="177" spans="15:20" x14ac:dyDescent="0.3">
      <c r="O177" s="1247" t="s">
        <v>533</v>
      </c>
      <c r="P177" s="1612"/>
      <c r="Q177" s="1323">
        <v>46317</v>
      </c>
      <c r="R177" s="1313"/>
      <c r="S177" s="1313"/>
      <c r="T177" s="1313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8">
    <mergeCell ref="P28:P33"/>
    <mergeCell ref="P80:P100"/>
    <mergeCell ref="P68:P79"/>
    <mergeCell ref="P58:P67"/>
    <mergeCell ref="B3:B5"/>
    <mergeCell ref="C3:C5"/>
    <mergeCell ref="D3:D5"/>
    <mergeCell ref="G3:J3"/>
    <mergeCell ref="G4:I4"/>
    <mergeCell ref="P43:P48"/>
    <mergeCell ref="P49:P57"/>
    <mergeCell ref="P34:P42"/>
    <mergeCell ref="K3:K5"/>
    <mergeCell ref="P5:P8"/>
    <mergeCell ref="P9:P12"/>
    <mergeCell ref="P13:P18"/>
    <mergeCell ref="P19:P27"/>
    <mergeCell ref="P122:P127"/>
    <mergeCell ref="P113:P118"/>
    <mergeCell ref="P119:P121"/>
    <mergeCell ref="P145:P158"/>
    <mergeCell ref="P101:P106"/>
    <mergeCell ref="P107:P112"/>
    <mergeCell ref="P171:P174"/>
    <mergeCell ref="P175:P177"/>
    <mergeCell ref="P159:P170"/>
    <mergeCell ref="P134:P144"/>
    <mergeCell ref="P128:P133"/>
  </mergeCells>
  <phoneticPr fontId="11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5" zoomScale="89" workbookViewId="0">
      <selection activeCell="D71" sqref="D71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18" t="s">
        <v>560</v>
      </c>
      <c r="C2" s="1418"/>
      <c r="D2" s="1418"/>
      <c r="E2" s="1418"/>
      <c r="F2" s="1418"/>
      <c r="G2" s="1418"/>
      <c r="H2" s="1418"/>
      <c r="J2" s="1418" t="s">
        <v>561</v>
      </c>
      <c r="K2" s="1418"/>
      <c r="L2" s="1418"/>
      <c r="M2" s="1418"/>
      <c r="N2" s="1418"/>
      <c r="O2" s="1418"/>
      <c r="P2" s="1418"/>
      <c r="R2" s="1624" t="s">
        <v>562</v>
      </c>
      <c r="S2" s="162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24" t="s">
        <v>565</v>
      </c>
      <c r="S10" s="1625"/>
      <c r="T10" s="162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27">
        <f>SUM(P4:P234,H4:H233)</f>
        <v>6629.4599999999982</v>
      </c>
      <c r="S11" s="1628"/>
      <c r="T11" s="162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3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3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3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3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30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30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30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30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30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3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3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3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3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3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3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9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/>
      <c r="E71" s="13">
        <v>1</v>
      </c>
      <c r="F71" s="13">
        <f t="shared" si="9"/>
        <v>6</v>
      </c>
      <c r="G71" s="13"/>
      <c r="H71" s="668">
        <f t="shared" si="7"/>
        <v>6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J6" zoomScale="87" zoomScaleNormal="55" workbookViewId="0">
      <selection activeCell="Z20" sqref="Z2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32" t="s">
        <v>662</v>
      </c>
      <c r="C2" s="1633"/>
      <c r="D2" s="1633"/>
      <c r="E2" s="1633"/>
      <c r="F2" s="1633"/>
      <c r="G2" s="1633"/>
      <c r="H2" s="1633"/>
      <c r="I2" s="1633"/>
      <c r="J2" s="1633"/>
      <c r="K2" s="1633"/>
      <c r="L2" s="1633"/>
      <c r="M2" s="1634"/>
      <c r="AE2" s="935">
        <v>2</v>
      </c>
      <c r="AF2" s="6">
        <v>7.5999999999999998E-2</v>
      </c>
    </row>
    <row r="3" spans="2:32" ht="15" thickBot="1" x14ac:dyDescent="0.35">
      <c r="B3" s="1632" t="s">
        <v>197</v>
      </c>
      <c r="C3" s="1633"/>
      <c r="D3" s="1633"/>
      <c r="E3" s="1633"/>
      <c r="F3" s="1633"/>
      <c r="G3" s="1633"/>
      <c r="H3" s="1633"/>
      <c r="I3" s="1633"/>
      <c r="J3" s="1633"/>
      <c r="K3" s="1633"/>
      <c r="L3" s="1633"/>
      <c r="M3" s="1634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18" t="s">
        <v>335</v>
      </c>
      <c r="R7" s="1418"/>
      <c r="S7" s="1418"/>
      <c r="T7" s="1418"/>
      <c r="U7" s="1418"/>
      <c r="V7" s="1418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35"/>
      <c r="AI42" s="1636"/>
      <c r="AJ42" s="1636"/>
      <c r="AK42" s="1636"/>
      <c r="AL42" s="1636"/>
      <c r="AM42" s="1637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38" t="s">
        <v>420</v>
      </c>
      <c r="C114" s="1638"/>
      <c r="D114" s="1638"/>
      <c r="E114" s="1638"/>
      <c r="F114" s="1638"/>
      <c r="G114" s="1638"/>
      <c r="H114" s="1638"/>
      <c r="I114" s="1638"/>
      <c r="J114" s="1638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38"/>
      <c r="C115" s="1638"/>
      <c r="D115" s="1638"/>
      <c r="E115" s="1638"/>
      <c r="F115" s="1638"/>
      <c r="G115" s="1638"/>
      <c r="H115" s="1638"/>
      <c r="I115" s="1638"/>
      <c r="J115" s="1638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4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topLeftCell="A2"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70" zoomScaleNormal="70" workbookViewId="0">
      <pane ySplit="4" topLeftCell="A118" activePane="bottomLeft" state="frozen"/>
      <selection pane="bottomLeft" activeCell="L140" sqref="L14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36" t="s">
        <v>32</v>
      </c>
      <c r="I2" s="1636"/>
      <c r="J2" s="1636"/>
      <c r="K2" s="1636"/>
    </row>
    <row r="3" spans="1:92" ht="15" thickBot="1" x14ac:dyDescent="0.35"/>
    <row r="4" spans="1:92" ht="29.4" thickBot="1" x14ac:dyDescent="0.35">
      <c r="A4" s="585" t="s">
        <v>542</v>
      </c>
      <c r="B4" s="1759" t="s">
        <v>0</v>
      </c>
      <c r="C4" s="176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55">
        <v>1</v>
      </c>
      <c r="B5" s="1575">
        <v>46265</v>
      </c>
      <c r="C5" s="1575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25">
        <f>SUM(M5:M6)</f>
        <v>95.90021999999999</v>
      </c>
      <c r="O5" s="553">
        <f t="shared" ref="O5:O11" si="1">M5/((720-R5)/60)</f>
        <v>2.8865657961661344</v>
      </c>
      <c r="P5" s="172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37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13" t="s">
        <v>38</v>
      </c>
      <c r="AH5" s="1714"/>
      <c r="AI5" s="1714"/>
      <c r="AJ5" s="1715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55"/>
      <c r="B6" s="1575"/>
      <c r="C6" s="1575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25"/>
      <c r="O6" s="553">
        <f t="shared" si="1"/>
        <v>5.4819764049999984</v>
      </c>
      <c r="P6" s="1725"/>
      <c r="Q6" s="553">
        <f t="shared" si="2"/>
        <v>720</v>
      </c>
      <c r="R6" s="553">
        <f>'Milling Down Time Hours'!G6</f>
        <v>0</v>
      </c>
      <c r="S6" s="1737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55"/>
      <c r="B7" s="1575">
        <v>46266</v>
      </c>
      <c r="C7" s="1575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25">
        <f>SUM(M7:M8)</f>
        <v>196.41338000000002</v>
      </c>
      <c r="O7" s="553">
        <f t="shared" si="1"/>
        <v>6.5721821250000003</v>
      </c>
      <c r="P7" s="172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37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55"/>
      <c r="B8" s="1575"/>
      <c r="C8" s="1575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25"/>
      <c r="O8" s="553">
        <f t="shared" si="1"/>
        <v>10.78414628440367</v>
      </c>
      <c r="P8" s="1725"/>
      <c r="Q8" s="553">
        <f t="shared" si="2"/>
        <v>654</v>
      </c>
      <c r="R8" s="553">
        <f>'Milling Down Time Hours'!G8</f>
        <v>66</v>
      </c>
      <c r="S8" s="1737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54">
        <v>2</v>
      </c>
      <c r="B9" s="1569">
        <v>46267</v>
      </c>
      <c r="C9" s="1569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30">
        <f>SUM(M9:M10)</f>
        <v>209.804</v>
      </c>
      <c r="O9" s="485">
        <f t="shared" si="1"/>
        <v>10.565099999999999</v>
      </c>
      <c r="P9" s="1730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27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54"/>
      <c r="B10" s="1569"/>
      <c r="C10" s="1569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30"/>
      <c r="O10" s="485">
        <f t="shared" si="1"/>
        <v>8.6794166666666666</v>
      </c>
      <c r="P10" s="1730"/>
      <c r="Q10" s="485">
        <f t="shared" si="2"/>
        <v>720</v>
      </c>
      <c r="R10" s="931">
        <f>'Milling Down Time Hours'!G10</f>
        <v>0</v>
      </c>
      <c r="S10" s="1727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54"/>
      <c r="B11" s="1569">
        <v>46268</v>
      </c>
      <c r="C11" s="1569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30">
        <f>SUM(M11:M12)</f>
        <v>90.338150000000013</v>
      </c>
      <c r="O11" s="485">
        <f t="shared" si="1"/>
        <v>7.5281791666666678</v>
      </c>
      <c r="P11" s="1730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27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54"/>
      <c r="B12" s="1592"/>
      <c r="C12" s="159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31"/>
      <c r="O12" s="554"/>
      <c r="P12" s="1731"/>
      <c r="Q12" s="554">
        <f t="shared" si="2"/>
        <v>660</v>
      </c>
      <c r="R12" s="957">
        <f>'Milling Down Time Hours'!G12</f>
        <v>60.000000000000007</v>
      </c>
      <c r="S12" s="172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67"/>
      <c r="B13" s="1756">
        <v>46269</v>
      </c>
      <c r="C13" s="1594"/>
      <c r="D13" s="1765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2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767"/>
      <c r="B14" s="1757"/>
      <c r="C14" s="1596"/>
      <c r="D14" s="176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2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50">
        <v>46270</v>
      </c>
      <c r="C15" s="1750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755">
        <v>3</v>
      </c>
      <c r="B16" s="1575">
        <v>46270</v>
      </c>
      <c r="C16" s="1575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3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55"/>
      <c r="B17" s="1575">
        <v>46271</v>
      </c>
      <c r="C17" s="1575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2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51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55"/>
      <c r="B18" s="1575"/>
      <c r="C18" s="1575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2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51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55"/>
      <c r="B19" s="1575">
        <v>46272</v>
      </c>
      <c r="C19" s="1575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5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51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54">
        <v>4</v>
      </c>
      <c r="B20" s="1569">
        <v>46272</v>
      </c>
      <c r="C20" s="1569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26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2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54"/>
      <c r="B21" s="1569">
        <v>46273</v>
      </c>
      <c r="C21" s="1569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30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2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54"/>
      <c r="B22" s="1569"/>
      <c r="C22" s="1569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5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2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54"/>
      <c r="B23" s="1569">
        <v>46274</v>
      </c>
      <c r="C23" s="1569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2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78">
        <v>46274</v>
      </c>
      <c r="C24" s="1578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55">
        <v>5</v>
      </c>
      <c r="B25" s="1575">
        <v>46275</v>
      </c>
      <c r="C25" s="1575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2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37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55"/>
      <c r="B26" s="1575"/>
      <c r="C26" s="1575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26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37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55"/>
      <c r="B27" s="1575">
        <v>46276</v>
      </c>
      <c r="C27" s="1575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2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37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69">
        <v>46276</v>
      </c>
      <c r="C28" s="1569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2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27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54">
        <v>6</v>
      </c>
      <c r="B29" s="1569">
        <v>46276</v>
      </c>
      <c r="C29" s="1569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27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54"/>
      <c r="B30" s="1569">
        <v>46277</v>
      </c>
      <c r="C30" s="1569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30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27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54"/>
      <c r="B31" s="1569"/>
      <c r="C31" s="1569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30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27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61"/>
      <c r="B32" s="1578">
        <v>46278</v>
      </c>
      <c r="C32" s="1578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62"/>
      <c r="B33" s="1578">
        <v>46278</v>
      </c>
      <c r="C33" s="1578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42">
        <v>46279</v>
      </c>
      <c r="C34" s="1743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64">
        <v>7</v>
      </c>
      <c r="B35" s="1744">
        <v>46279</v>
      </c>
      <c r="C35" s="1745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47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64"/>
      <c r="B36" s="1738">
        <v>46280</v>
      </c>
      <c r="C36" s="1739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2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48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64"/>
      <c r="B37" s="1740"/>
      <c r="C37" s="1741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2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49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63">
        <v>8</v>
      </c>
      <c r="B38" s="1732">
        <v>46281</v>
      </c>
      <c r="C38" s="1733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2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22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63"/>
      <c r="B39" s="1734"/>
      <c r="C39" s="1735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24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23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63"/>
      <c r="B40" s="1732">
        <v>46282</v>
      </c>
      <c r="C40" s="1733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31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23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63"/>
      <c r="B41" s="1734"/>
      <c r="C41" s="1735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4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24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58">
        <v>9</v>
      </c>
      <c r="B42" s="1682">
        <v>46283</v>
      </c>
      <c r="C42" s="1683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7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77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58"/>
      <c r="B43" s="1684"/>
      <c r="C43" s="1685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3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75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58"/>
      <c r="B44" s="1682">
        <v>46284</v>
      </c>
      <c r="C44" s="1683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7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75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58"/>
      <c r="B45" s="1684"/>
      <c r="C45" s="1685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3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76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60">
        <v>10</v>
      </c>
      <c r="B46" s="1664">
        <v>46285</v>
      </c>
      <c r="C46" s="1665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60"/>
      <c r="B47" s="1666"/>
      <c r="C47" s="1667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60"/>
      <c r="B48" s="1664">
        <v>46286</v>
      </c>
      <c r="C48" s="1665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47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47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60"/>
      <c r="B49" s="1666"/>
      <c r="C49" s="1667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87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5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60"/>
      <c r="B50" s="1664">
        <v>46287</v>
      </c>
      <c r="C50" s="1665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47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58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60"/>
      <c r="B51" s="1666"/>
      <c r="C51" s="1667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87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58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60"/>
      <c r="B52" s="1664">
        <v>46288</v>
      </c>
      <c r="C52" s="1665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47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58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60"/>
      <c r="B53" s="1666"/>
      <c r="C53" s="1667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87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5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96">
        <v>46289</v>
      </c>
      <c r="C54" s="1697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47">
        <f>SUM(M54:M56)</f>
        <v>299.60957198599993</v>
      </c>
      <c r="O54" s="1647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48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68"/>
      <c r="C55" s="1769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58"/>
      <c r="O55" s="165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58">
        <v>11</v>
      </c>
      <c r="B56" s="1711"/>
      <c r="C56" s="1712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87"/>
      <c r="O56" s="1648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7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58"/>
      <c r="B57" s="1682">
        <v>46290</v>
      </c>
      <c r="C57" s="1683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77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75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58"/>
      <c r="B58" s="1684"/>
      <c r="C58" s="1685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3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76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60">
        <v>12</v>
      </c>
      <c r="B59" s="1664">
        <v>46291</v>
      </c>
      <c r="C59" s="1665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60"/>
      <c r="B60" s="1666"/>
      <c r="C60" s="1667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60"/>
      <c r="B61" s="1664">
        <v>46292</v>
      </c>
      <c r="C61" s="1665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47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04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60"/>
      <c r="B62" s="1666"/>
      <c r="C62" s="1667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8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05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60"/>
      <c r="B63" s="1664">
        <v>46293</v>
      </c>
      <c r="C63" s="1665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47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05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60"/>
      <c r="B64" s="1666"/>
      <c r="C64" s="1667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8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05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82">
        <v>46294</v>
      </c>
      <c r="C65" s="1683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7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06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84"/>
      <c r="C66" s="1685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76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96">
        <v>46295</v>
      </c>
      <c r="C67" s="1697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711"/>
      <c r="C68" s="171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0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96">
        <v>46296</v>
      </c>
      <c r="C69" s="1697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1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711"/>
      <c r="C70" s="171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0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96">
        <v>46297</v>
      </c>
      <c r="C71" s="1697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1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711"/>
      <c r="C72" s="171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0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96">
        <v>46298</v>
      </c>
      <c r="C73" s="1697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1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711"/>
      <c r="C74" s="171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73">
        <v>13</v>
      </c>
      <c r="B75" s="1682">
        <v>46299</v>
      </c>
      <c r="C75" s="1683"/>
      <c r="D75" s="667" t="s">
        <v>792</v>
      </c>
      <c r="E75" s="1674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77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77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73"/>
      <c r="B76" s="1684"/>
      <c r="C76" s="1685"/>
      <c r="D76" s="667" t="s">
        <v>792</v>
      </c>
      <c r="E76" s="1675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76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75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73"/>
      <c r="B77" s="1682">
        <v>46300</v>
      </c>
      <c r="C77" s="1683"/>
      <c r="D77" s="667" t="s">
        <v>792</v>
      </c>
      <c r="E77" s="1675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77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75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73"/>
      <c r="B78" s="1684"/>
      <c r="C78" s="1685"/>
      <c r="D78" s="667" t="s">
        <v>792</v>
      </c>
      <c r="E78" s="1676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76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76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60">
        <v>14</v>
      </c>
      <c r="B79" s="1664">
        <v>46301</v>
      </c>
      <c r="C79" s="1665"/>
      <c r="D79" s="451" t="s">
        <v>792</v>
      </c>
      <c r="E79" s="1701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47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60"/>
      <c r="B80" s="1716"/>
      <c r="C80" s="1717"/>
      <c r="D80" s="451" t="s">
        <v>792</v>
      </c>
      <c r="E80" s="1686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86"/>
      <c r="O80" s="1134"/>
      <c r="P80" s="1658">
        <f>'Milling Down Time Hours'!Q43</f>
        <v>23.5</v>
      </c>
      <c r="Q80" s="1195"/>
      <c r="R80" s="1658">
        <f>'Milling Down Time Hours'!L85</f>
        <v>0.8965277777777777</v>
      </c>
      <c r="S80" s="451"/>
      <c r="T80" s="1718">
        <v>0.35699999999999998</v>
      </c>
      <c r="U80" s="1718">
        <v>1.056</v>
      </c>
      <c r="V80" s="1720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60"/>
      <c r="B81" s="1716"/>
      <c r="C81" s="1717"/>
      <c r="D81" s="451" t="s">
        <v>792</v>
      </c>
      <c r="E81" s="1686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86"/>
      <c r="O81" s="1134"/>
      <c r="P81" s="1695"/>
      <c r="Q81" s="1201"/>
      <c r="R81" s="1695"/>
      <c r="S81" s="451"/>
      <c r="T81" s="1719"/>
      <c r="U81" s="1719"/>
      <c r="V81" s="1721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60"/>
      <c r="B82" s="1716"/>
      <c r="C82" s="1717"/>
      <c r="D82" s="451" t="s">
        <v>792</v>
      </c>
      <c r="E82" s="1686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86"/>
      <c r="O82" s="1134"/>
      <c r="P82" s="1694">
        <f>'Milling Down Time Hours'!M87</f>
        <v>0</v>
      </c>
      <c r="Q82" s="1204"/>
      <c r="R82" s="1694">
        <f>'Milling Down Time Hours'!L87</f>
        <v>0.7090277777777777</v>
      </c>
      <c r="S82" s="451"/>
      <c r="T82" s="1692" t="e">
        <f>SUM(#REF!)</f>
        <v>#REF!</v>
      </c>
      <c r="U82" s="1692" t="e">
        <f t="shared" ref="U82:V82" si="68">SUM(T82:T84)</f>
        <v>#REF!</v>
      </c>
      <c r="V82" s="169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60"/>
      <c r="B83" s="1716"/>
      <c r="C83" s="1717"/>
      <c r="D83" s="451" t="s">
        <v>792</v>
      </c>
      <c r="E83" s="1686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86"/>
      <c r="O83" s="1134"/>
      <c r="P83" s="1695"/>
      <c r="Q83" s="1201"/>
      <c r="R83" s="1695"/>
      <c r="S83" s="451"/>
      <c r="T83" s="1693"/>
      <c r="U83" s="1693"/>
      <c r="V83" s="169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60"/>
      <c r="B84" s="1716"/>
      <c r="C84" s="1717"/>
      <c r="D84" s="451" t="s">
        <v>792</v>
      </c>
      <c r="E84" s="1686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86"/>
      <c r="O84" s="1134"/>
      <c r="P84" s="1694">
        <f>'Milling Down Time Hours'!M89</f>
        <v>0</v>
      </c>
      <c r="Q84" s="1204"/>
      <c r="R84" s="1694">
        <f>'Milling Down Time Hours'!L89</f>
        <v>1</v>
      </c>
      <c r="S84" s="451"/>
      <c r="T84" s="1692" t="e">
        <f>SUM(#REF!)</f>
        <v>#REF!</v>
      </c>
      <c r="U84" s="1692" t="e">
        <f t="shared" ref="U84:V84" si="69">SUM(T84:T86)</f>
        <v>#REF!</v>
      </c>
      <c r="V84" s="169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60"/>
      <c r="B85" s="1716"/>
      <c r="C85" s="1717"/>
      <c r="D85" s="451" t="s">
        <v>792</v>
      </c>
      <c r="E85" s="1686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86"/>
      <c r="O85" s="1134"/>
      <c r="P85" s="1695"/>
      <c r="Q85" s="1201"/>
      <c r="R85" s="1695"/>
      <c r="S85" s="451"/>
      <c r="T85" s="1693"/>
      <c r="U85" s="1693"/>
      <c r="V85" s="169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60"/>
      <c r="B86" s="1716"/>
      <c r="C86" s="1717"/>
      <c r="D86" s="451" t="s">
        <v>792</v>
      </c>
      <c r="E86" s="1686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86"/>
      <c r="O86" s="1134"/>
      <c r="P86" s="1694">
        <f>'Milling Down Time Hours'!M91</f>
        <v>0</v>
      </c>
      <c r="Q86" s="1204"/>
      <c r="R86" s="1694">
        <f>'Milling Down Time Hours'!L91</f>
        <v>0.73611111111111116</v>
      </c>
      <c r="S86" s="451"/>
      <c r="T86" s="1692" t="e">
        <f>SUM(#REF!)</f>
        <v>#REF!</v>
      </c>
      <c r="U86" s="1692" t="e">
        <f t="shared" ref="U86:V86" si="70">SUM(T86:T88)</f>
        <v>#REF!</v>
      </c>
      <c r="V86" s="169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60"/>
      <c r="B87" s="1716"/>
      <c r="C87" s="1717"/>
      <c r="D87" s="451" t="s">
        <v>792</v>
      </c>
      <c r="E87" s="1686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86"/>
      <c r="O87" s="1134"/>
      <c r="P87" s="1695"/>
      <c r="Q87" s="1201"/>
      <c r="R87" s="1695"/>
      <c r="S87" s="451"/>
      <c r="T87" s="1693"/>
      <c r="U87" s="1693"/>
      <c r="V87" s="169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60"/>
      <c r="B88" s="1716"/>
      <c r="C88" s="1717"/>
      <c r="D88" s="451" t="s">
        <v>792</v>
      </c>
      <c r="E88" s="1686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86"/>
      <c r="O88" s="1134"/>
      <c r="P88" s="1694">
        <f>'Milling Down Time Hours'!M93</f>
        <v>0</v>
      </c>
      <c r="Q88" s="1204"/>
      <c r="R88" s="1694">
        <f>'Milling Down Time Hours'!L93</f>
        <v>1</v>
      </c>
      <c r="S88" s="451"/>
      <c r="T88" s="1692" t="e">
        <f>SUM(#REF!)</f>
        <v>#REF!</v>
      </c>
      <c r="U88" s="1692" t="e">
        <f t="shared" ref="U88:V88" si="71">SUM(T88:T90)</f>
        <v>#REF!</v>
      </c>
      <c r="V88" s="169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60"/>
      <c r="B89" s="1716"/>
      <c r="C89" s="1717"/>
      <c r="D89" s="451" t="s">
        <v>792</v>
      </c>
      <c r="E89" s="1686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86"/>
      <c r="O89" s="1134"/>
      <c r="P89" s="1695"/>
      <c r="Q89" s="1201"/>
      <c r="R89" s="1695"/>
      <c r="S89" s="451"/>
      <c r="T89" s="1693"/>
      <c r="U89" s="1693"/>
      <c r="V89" s="169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60"/>
      <c r="B90" s="1716"/>
      <c r="C90" s="1717"/>
      <c r="D90" s="451" t="s">
        <v>792</v>
      </c>
      <c r="E90" s="1686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86"/>
      <c r="O90" s="1134"/>
      <c r="P90" s="1694">
        <f>'Milling Down Time Hours'!M95</f>
        <v>0</v>
      </c>
      <c r="Q90" s="1204"/>
      <c r="R90" s="1694">
        <f>'Milling Down Time Hours'!L95</f>
        <v>1</v>
      </c>
      <c r="S90" s="451"/>
      <c r="T90" s="1692" t="e">
        <f>SUM(#REF!)</f>
        <v>#REF!</v>
      </c>
      <c r="U90" s="1692" t="e">
        <f t="shared" ref="U90:V90" si="72">SUM(T90:T92)</f>
        <v>#REF!</v>
      </c>
      <c r="V90" s="169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60"/>
      <c r="B91" s="1716"/>
      <c r="C91" s="1717"/>
      <c r="D91" s="451" t="s">
        <v>792</v>
      </c>
      <c r="E91" s="1686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86"/>
      <c r="O91" s="1134"/>
      <c r="P91" s="1695"/>
      <c r="Q91" s="1201"/>
      <c r="R91" s="1695"/>
      <c r="S91" s="451"/>
      <c r="T91" s="1693"/>
      <c r="U91" s="1693"/>
      <c r="V91" s="169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60"/>
      <c r="B92" s="1716"/>
      <c r="C92" s="1717"/>
      <c r="D92" s="451" t="s">
        <v>792</v>
      </c>
      <c r="E92" s="1686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86"/>
      <c r="O92" s="1134"/>
      <c r="P92" s="1694">
        <f>'Milling Down Time Hours'!M97</f>
        <v>0</v>
      </c>
      <c r="Q92" s="1204"/>
      <c r="R92" s="1694">
        <f>'Milling Down Time Hours'!L97</f>
        <v>1</v>
      </c>
      <c r="S92" s="451"/>
      <c r="T92" s="1692" t="e">
        <f>SUM(#REF!)</f>
        <v>#REF!</v>
      </c>
      <c r="U92" s="1692" t="e">
        <f t="shared" ref="U92:V92" si="73">SUM(T92:T94)</f>
        <v>#REF!</v>
      </c>
      <c r="V92" s="169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60"/>
      <c r="B93" s="1716"/>
      <c r="C93" s="1717"/>
      <c r="D93" s="451" t="s">
        <v>792</v>
      </c>
      <c r="E93" s="1686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86"/>
      <c r="O93" s="1134"/>
      <c r="P93" s="1695"/>
      <c r="Q93" s="1201"/>
      <c r="R93" s="1695"/>
      <c r="S93" s="451"/>
      <c r="T93" s="1693"/>
      <c r="U93" s="1693"/>
      <c r="V93" s="169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60"/>
      <c r="B94" s="1716"/>
      <c r="C94" s="1717"/>
      <c r="D94" s="451" t="s">
        <v>792</v>
      </c>
      <c r="E94" s="1686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86"/>
      <c r="O94" s="1134"/>
      <c r="P94" s="1694">
        <f>'Milling Down Time Hours'!M99</f>
        <v>0</v>
      </c>
      <c r="Q94" s="1204"/>
      <c r="R94" s="1694">
        <f>'Milling Down Time Hours'!L99</f>
        <v>1</v>
      </c>
      <c r="S94" s="451"/>
      <c r="T94" s="1692" t="e">
        <f>SUM(#REF!)</f>
        <v>#REF!</v>
      </c>
      <c r="U94" s="1692" t="e">
        <f t="shared" ref="U94:V94" si="74">SUM(T94:T96)</f>
        <v>#REF!</v>
      </c>
      <c r="V94" s="169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60"/>
      <c r="B95" s="1716"/>
      <c r="C95" s="1717"/>
      <c r="D95" s="451" t="s">
        <v>792</v>
      </c>
      <c r="E95" s="1686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86"/>
      <c r="O95" s="1134"/>
      <c r="P95" s="1695"/>
      <c r="Q95" s="1201"/>
      <c r="R95" s="1695"/>
      <c r="S95" s="451"/>
      <c r="T95" s="1693"/>
      <c r="U95" s="1693"/>
      <c r="V95" s="169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60"/>
      <c r="B96" s="1716"/>
      <c r="C96" s="1717"/>
      <c r="D96" s="451" t="s">
        <v>792</v>
      </c>
      <c r="E96" s="1686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86"/>
      <c r="O96" s="1134"/>
      <c r="P96" s="1694">
        <f>'Milling Down Time Hours'!M101</f>
        <v>0</v>
      </c>
      <c r="Q96" s="1204"/>
      <c r="R96" s="1694">
        <f>'Milling Down Time Hours'!L101</f>
        <v>0.67013888888888884</v>
      </c>
      <c r="S96" s="451"/>
      <c r="T96" s="1692" t="e">
        <f>SUM(#REF!)</f>
        <v>#REF!</v>
      </c>
      <c r="U96" s="1692" t="e">
        <f>SUM(T96:T157)</f>
        <v>#REF!</v>
      </c>
      <c r="V96" s="1690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60"/>
      <c r="B97" s="1716"/>
      <c r="C97" s="1717"/>
      <c r="D97" s="451" t="s">
        <v>792</v>
      </c>
      <c r="E97" s="1686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86"/>
      <c r="O97" s="1207"/>
      <c r="P97" s="1658"/>
      <c r="Q97" s="1195"/>
      <c r="R97" s="1648"/>
      <c r="S97" s="1205"/>
      <c r="T97" s="1707"/>
      <c r="U97" s="1707"/>
      <c r="V97" s="1708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60"/>
      <c r="B98" s="1666"/>
      <c r="C98" s="1667"/>
      <c r="D98" s="451" t="s">
        <v>792</v>
      </c>
      <c r="E98" s="168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8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47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60"/>
      <c r="B99" s="1664">
        <v>46302</v>
      </c>
      <c r="C99" s="1665"/>
      <c r="D99" s="451" t="s">
        <v>792</v>
      </c>
      <c r="E99" s="1701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47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86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60"/>
      <c r="B100" s="1666"/>
      <c r="C100" s="1667"/>
      <c r="D100" s="451" t="s">
        <v>792</v>
      </c>
      <c r="E100" s="168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48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86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60"/>
      <c r="B101" s="1702">
        <v>46303</v>
      </c>
      <c r="C101" s="1703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47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87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73">
        <v>15</v>
      </c>
      <c r="B102" s="1678">
        <v>46303</v>
      </c>
      <c r="C102" s="1679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48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88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73"/>
      <c r="B103" s="1678">
        <v>46304</v>
      </c>
      <c r="C103" s="1679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88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00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73"/>
      <c r="B104" s="1680"/>
      <c r="C104" s="1681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89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00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96">
        <v>46305</v>
      </c>
      <c r="C105" s="1697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88">
        <f>SUM(M105:M106)</f>
        <v>68.344232784000013</v>
      </c>
      <c r="O105" s="154"/>
      <c r="P105" s="154"/>
      <c r="Q105" s="154"/>
      <c r="R105" s="154"/>
      <c r="S105" s="1689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60">
        <v>16</v>
      </c>
      <c r="B106" s="1664">
        <v>46305</v>
      </c>
      <c r="C106" s="1665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89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47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60"/>
      <c r="B107" s="1664">
        <v>46306</v>
      </c>
      <c r="C107" s="1665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47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58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60"/>
      <c r="B108" s="1666"/>
      <c r="C108" s="1667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48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58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60"/>
      <c r="B109" s="1664">
        <v>46307</v>
      </c>
      <c r="C109" s="1665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47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48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62">
        <v>17</v>
      </c>
      <c r="B110" s="1652">
        <v>46307</v>
      </c>
      <c r="C110" s="1653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48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98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663"/>
      <c r="B111" s="1652">
        <v>46308</v>
      </c>
      <c r="C111" s="1653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47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99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59">
        <v>18</v>
      </c>
      <c r="B112" s="1664">
        <v>46308</v>
      </c>
      <c r="C112" s="1665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48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47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659"/>
      <c r="B113" s="1664">
        <v>46309</v>
      </c>
      <c r="C113" s="1665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47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58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659"/>
      <c r="B114" s="1666"/>
      <c r="C114" s="1667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48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48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670">
        <v>19</v>
      </c>
      <c r="B115" s="1652">
        <v>46310</v>
      </c>
      <c r="C115" s="1653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44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44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670"/>
      <c r="B116" s="1668"/>
      <c r="C116" s="1669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45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46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670"/>
      <c r="B117" s="1652">
        <v>46311</v>
      </c>
      <c r="C117" s="1653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44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45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671">
        <v>20</v>
      </c>
      <c r="B118" s="1664">
        <v>46311</v>
      </c>
      <c r="C118" s="1665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45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47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671"/>
      <c r="B119" s="1664">
        <v>46312</v>
      </c>
      <c r="C119" s="1665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47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58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671"/>
      <c r="B120" s="1666"/>
      <c r="C120" s="1667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48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48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672">
        <v>21</v>
      </c>
      <c r="B121" s="1652">
        <v>46313</v>
      </c>
      <c r="C121" s="1653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44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44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672"/>
      <c r="B122" s="1668"/>
      <c r="C122" s="1669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45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46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672"/>
      <c r="B123" s="1652">
        <v>46314</v>
      </c>
      <c r="C123" s="1653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44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46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672"/>
      <c r="B124" s="1668"/>
      <c r="C124" s="1669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645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45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60">
        <v>22</v>
      </c>
      <c r="B125" s="1664">
        <v>46315</v>
      </c>
      <c r="C125" s="1665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47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47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60"/>
      <c r="B126" s="1666"/>
      <c r="C126" s="1667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648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48"/>
      <c r="T126" s="1114">
        <f>AVERAGE('LF Ball Mill'!F281:F289)</f>
        <v>0.33033333333333331</v>
      </c>
      <c r="U126" s="1114">
        <f>AVERAGE('LF Ball Mill'!G281:G289)</f>
        <v>0.43666666666666665</v>
      </c>
      <c r="V126" s="1114">
        <f>AVERAGE('LF Ball Mill'!H281:H289)</f>
        <v>15.605555555555558</v>
      </c>
      <c r="W126" s="976">
        <f>T126*M126</f>
        <v>7.9624805666100018</v>
      </c>
      <c r="X126" s="931">
        <f>M126*U126</f>
        <v>10.525579760100003</v>
      </c>
      <c r="Y126" s="931">
        <f>M126*V126</f>
        <v>376.16225885650016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649">
        <v>23</v>
      </c>
      <c r="B127" s="1652">
        <v>46316</v>
      </c>
      <c r="C127" s="1653"/>
      <c r="D127" s="1247"/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644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644">
        <f>SUM(M127:M129)</f>
        <v>290.51436758399996</v>
      </c>
      <c r="T127" s="1279">
        <f>AVERAGE('LF Ball Mill'!F290:F295)</f>
        <v>0.50066666666666659</v>
      </c>
      <c r="U127" s="1279">
        <f>AVERAGE('LF Ball Mill'!G290:G295)</f>
        <v>0.54999999999999993</v>
      </c>
      <c r="V127" s="1279">
        <f>AVERAGE('LF Ball Mill'!H290:H295)</f>
        <v>12.433333333333335</v>
      </c>
      <c r="W127" s="1253">
        <f t="shared" si="165"/>
        <v>98.552035180749968</v>
      </c>
      <c r="X127" s="1250">
        <f t="shared" ref="X127" si="179">M127*U127</f>
        <v>108.26288818124998</v>
      </c>
      <c r="Y127" s="1250">
        <f t="shared" ref="Y127" si="180">M127*V127</f>
        <v>2447.3974116125</v>
      </c>
      <c r="Z127" s="1254">
        <f>(1.2*4)+0.9</f>
        <v>5.7</v>
      </c>
      <c r="AA127" s="446"/>
      <c r="AB127" s="1248"/>
    </row>
    <row r="128" spans="1:36" ht="15" thickBot="1" x14ac:dyDescent="0.35">
      <c r="A128" s="1649"/>
      <c r="B128" s="1654"/>
      <c r="C128" s="1655"/>
      <c r="D128" s="1370"/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645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646"/>
      <c r="T128" s="1279">
        <f>AVERAGE('LF Ball Mill'!F296:F300)</f>
        <v>0.62719999999999998</v>
      </c>
      <c r="U128" s="1279">
        <f>AVERAGE('LF Ball Mill'!G296:G300)</f>
        <v>0.67600000000000005</v>
      </c>
      <c r="V128" s="1279">
        <f>AVERAGE('LF Ball Mill'!H296:H300)</f>
        <v>16.286000000000001</v>
      </c>
      <c r="W128" s="1253">
        <f t="shared" ref="W128" si="184">T128*M128</f>
        <v>18.742819009600005</v>
      </c>
      <c r="X128" s="1250">
        <f t="shared" ref="X128" si="185">M128*U128</f>
        <v>20.201125080500006</v>
      </c>
      <c r="Y128" s="1250">
        <f t="shared" ref="Y128" si="186">M128*V128</f>
        <v>486.67976784175016</v>
      </c>
      <c r="Z128" s="1254">
        <f>(1.2*5)+0.4</f>
        <v>6.4</v>
      </c>
      <c r="AA128" s="446"/>
      <c r="AB128" s="1248"/>
    </row>
    <row r="129" spans="1:28" ht="15" thickBot="1" x14ac:dyDescent="0.35">
      <c r="A129" s="1649"/>
      <c r="B129" s="1656">
        <v>46317</v>
      </c>
      <c r="C129" s="1657"/>
      <c r="D129" s="1247"/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644">
        <f>SUM(M129:M130)</f>
        <v>201.88051422399994</v>
      </c>
      <c r="O129" s="1250">
        <f>M129/P129</f>
        <v>5.6284792574117617</v>
      </c>
      <c r="P129" s="1250">
        <f t="shared" ref="P129" si="187">Q129/60</f>
        <v>11.333333333333334</v>
      </c>
      <c r="Q129" s="1250">
        <f t="shared" ref="Q129" si="188">(720-R129)</f>
        <v>680</v>
      </c>
      <c r="R129" s="1250">
        <f>'Milling Down Time Hours'!G110</f>
        <v>40.000000000000014</v>
      </c>
      <c r="S129" s="1645"/>
      <c r="T129" s="1250"/>
      <c r="U129" s="1250"/>
      <c r="V129" s="1252"/>
      <c r="W129" s="1253"/>
      <c r="X129" s="1250"/>
      <c r="Y129" s="1250"/>
      <c r="Z129" s="1254">
        <f>(1.2*7)</f>
        <v>8.4</v>
      </c>
      <c r="AA129" s="446"/>
      <c r="AB129" s="1369"/>
    </row>
    <row r="130" spans="1:28" ht="23.4" customHeight="1" thickBot="1" x14ac:dyDescent="0.35">
      <c r="A130" s="1661">
        <v>24</v>
      </c>
      <c r="B130" s="1650">
        <v>46317</v>
      </c>
      <c r="C130" s="1651"/>
      <c r="D130" s="451"/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645"/>
      <c r="O130" s="931">
        <f>M130/P130</f>
        <v>11.507590219999997</v>
      </c>
      <c r="P130" s="931">
        <f t="shared" ref="P130" si="189">Q130/60</f>
        <v>12</v>
      </c>
      <c r="Q130" s="931">
        <f t="shared" ref="Q130" si="190">(720-R130)</f>
        <v>720</v>
      </c>
      <c r="R130" s="931">
        <f>'Milling Down Time Hours'!G112</f>
        <v>0</v>
      </c>
      <c r="S130" s="1647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661"/>
      <c r="B131" s="1650">
        <v>46318</v>
      </c>
      <c r="C131" s="1651"/>
      <c r="D131" s="451"/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1">3.14*Z131*((10.7/2)^2)</f>
        <v>0</v>
      </c>
      <c r="K131" s="450"/>
      <c r="L131" s="450"/>
      <c r="M131" s="1031"/>
      <c r="N131" s="1647">
        <f>SUM(M131:M132)</f>
        <v>162.16262848799994</v>
      </c>
      <c r="O131" s="931">
        <f t="shared" ref="O131:O132" si="192">M131/P131</f>
        <v>0</v>
      </c>
      <c r="P131" s="931">
        <f t="shared" ref="P131" si="193">Q131/60</f>
        <v>4</v>
      </c>
      <c r="Q131" s="931">
        <f t="shared" ref="Q131:Q132" si="194">(720-R131)</f>
        <v>240</v>
      </c>
      <c r="R131" s="931">
        <f>'Milling Down Time Hours'!G113</f>
        <v>480</v>
      </c>
      <c r="S131" s="1658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661"/>
      <c r="B132" s="1650">
        <v>46318</v>
      </c>
      <c r="C132" s="1651"/>
      <c r="D132" s="451"/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648"/>
      <c r="O132" s="931">
        <f t="shared" si="192"/>
        <v>17.039855883152356</v>
      </c>
      <c r="P132" s="931">
        <f>Q132/60</f>
        <v>9.5166666666666675</v>
      </c>
      <c r="Q132" s="931">
        <f t="shared" si="194"/>
        <v>571</v>
      </c>
      <c r="R132" s="931">
        <f>'Milling Down Time Hours'!G114</f>
        <v>149</v>
      </c>
      <c r="S132" s="1648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643">
        <v>25</v>
      </c>
      <c r="B133" s="1641">
        <v>46319</v>
      </c>
      <c r="C133" s="1642"/>
      <c r="D133" s="1247"/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644">
        <f>SUM(M133:M134)</f>
        <v>263.09905040999996</v>
      </c>
      <c r="O133" s="1250">
        <f>M133/P133</f>
        <v>11.781240036874992</v>
      </c>
      <c r="P133" s="1250">
        <f>Q133/60</f>
        <v>12</v>
      </c>
      <c r="Q133" s="1250">
        <f t="shared" ref="Q133" si="195">(720-R133)</f>
        <v>720</v>
      </c>
      <c r="R133" s="1250">
        <f>'Milling Down Time Hours'!G115</f>
        <v>0</v>
      </c>
      <c r="S133" s="1644">
        <f>SUM(M133:M135)</f>
        <v>263.09905040999996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643"/>
      <c r="B134" s="1656">
        <v>46319</v>
      </c>
      <c r="C134" s="1657"/>
      <c r="D134" s="1247"/>
      <c r="E134" s="1247" t="s">
        <v>961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121.72416996750005</v>
      </c>
      <c r="N134" s="1645"/>
      <c r="O134" s="1250">
        <f>M134/P134</f>
        <v>10.143680830625003</v>
      </c>
      <c r="P134" s="1250">
        <f>Q134/60</f>
        <v>12</v>
      </c>
      <c r="Q134" s="1250">
        <f t="shared" ref="Q134" si="196">(720-R134)</f>
        <v>720</v>
      </c>
      <c r="R134" s="1250">
        <f>'Milling Down Time Hours'!G116</f>
        <v>0</v>
      </c>
      <c r="S134" s="1646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390"/>
      <c r="B135" s="1386"/>
      <c r="C135" s="1387"/>
      <c r="D135" s="13"/>
      <c r="E135" s="13"/>
      <c r="F135" s="745" t="s">
        <v>12</v>
      </c>
      <c r="G135" s="879"/>
      <c r="H135" s="39"/>
      <c r="I135" s="154"/>
      <c r="J135" s="154"/>
      <c r="K135" s="233"/>
      <c r="L135" s="879"/>
      <c r="M135" s="882"/>
      <c r="N135" s="792"/>
      <c r="O135" s="154"/>
      <c r="P135" s="154"/>
      <c r="Q135" s="154"/>
      <c r="R135" s="154"/>
      <c r="S135" s="1645"/>
      <c r="T135" s="154"/>
      <c r="U135" s="154"/>
      <c r="V135" s="418"/>
      <c r="W135" s="159"/>
      <c r="X135" s="154"/>
      <c r="Y135" s="154"/>
      <c r="Z135" s="745"/>
      <c r="AA135" s="446"/>
      <c r="AB135" s="1369"/>
    </row>
    <row r="136" spans="1:28" ht="15" customHeight="1" thickBot="1" x14ac:dyDescent="0.35">
      <c r="A136" s="1390"/>
      <c r="B136" s="1386"/>
      <c r="C136" s="1387"/>
      <c r="D136" s="13"/>
      <c r="E136" s="13"/>
      <c r="F136" s="745" t="s">
        <v>13</v>
      </c>
      <c r="G136" s="879"/>
      <c r="H136" s="39"/>
      <c r="I136" s="154"/>
      <c r="J136" s="154"/>
      <c r="K136" s="233"/>
      <c r="L136" s="879"/>
      <c r="M136" s="882"/>
      <c r="N136" s="792"/>
      <c r="O136" s="154"/>
      <c r="P136" s="154"/>
      <c r="Q136" s="154"/>
      <c r="R136" s="154"/>
      <c r="S136" s="792"/>
      <c r="T136" s="154"/>
      <c r="U136" s="154"/>
      <c r="V136" s="418"/>
      <c r="W136" s="159"/>
      <c r="X136" s="154"/>
      <c r="Y136" s="154"/>
      <c r="Z136" s="745"/>
      <c r="AA136" s="446"/>
      <c r="AB136" s="1369"/>
    </row>
    <row r="137" spans="1:28" ht="15" customHeight="1" thickBot="1" x14ac:dyDescent="0.35">
      <c r="A137" s="1390"/>
      <c r="B137" s="1386"/>
      <c r="C137" s="1387"/>
      <c r="D137" s="13"/>
      <c r="E137" s="13"/>
      <c r="F137" s="745" t="s">
        <v>12</v>
      </c>
      <c r="G137" s="879"/>
      <c r="H137" s="39"/>
      <c r="I137" s="154"/>
      <c r="J137" s="154"/>
      <c r="K137" s="233"/>
      <c r="L137" s="879"/>
      <c r="M137" s="882"/>
      <c r="N137" s="792"/>
      <c r="O137" s="154"/>
      <c r="P137" s="154"/>
      <c r="Q137" s="154"/>
      <c r="R137" s="154"/>
      <c r="S137" s="792"/>
      <c r="T137" s="154"/>
      <c r="U137" s="154"/>
      <c r="V137" s="418"/>
      <c r="W137" s="159"/>
      <c r="X137" s="154"/>
      <c r="Y137" s="154"/>
      <c r="Z137" s="745"/>
      <c r="AA137" s="446"/>
      <c r="AB137" s="1369"/>
    </row>
    <row r="138" spans="1:28" ht="15" customHeight="1" thickBot="1" x14ac:dyDescent="0.35">
      <c r="A138" s="1390"/>
      <c r="B138" s="1386"/>
      <c r="C138" s="1387"/>
      <c r="D138" s="13"/>
      <c r="E138" s="13"/>
      <c r="F138" s="745" t="s">
        <v>13</v>
      </c>
      <c r="G138" s="879"/>
      <c r="H138" s="39"/>
      <c r="I138" s="154"/>
      <c r="J138" s="154"/>
      <c r="K138" s="233"/>
      <c r="L138" s="879"/>
      <c r="M138" s="882"/>
      <c r="N138" s="792"/>
      <c r="O138" s="154"/>
      <c r="P138" s="154"/>
      <c r="Q138" s="154"/>
      <c r="R138" s="154"/>
      <c r="S138" s="792"/>
      <c r="T138" s="154"/>
      <c r="U138" s="154"/>
      <c r="V138" s="418"/>
      <c r="W138" s="159"/>
      <c r="X138" s="154"/>
      <c r="Y138" s="154"/>
      <c r="Z138" s="745"/>
      <c r="AA138" s="446"/>
      <c r="AB138" s="1369"/>
    </row>
    <row r="139" spans="1:28" ht="15" customHeight="1" thickBot="1" x14ac:dyDescent="0.35">
      <c r="A139" s="1390"/>
      <c r="B139" s="1386"/>
      <c r="C139" s="1387"/>
      <c r="D139" s="13"/>
      <c r="E139" s="13"/>
      <c r="F139" s="745" t="s">
        <v>12</v>
      </c>
      <c r="G139" s="879"/>
      <c r="H139" s="39"/>
      <c r="I139" s="154"/>
      <c r="J139" s="154"/>
      <c r="K139" s="233"/>
      <c r="L139" s="879"/>
      <c r="M139" s="882"/>
      <c r="N139" s="792"/>
      <c r="O139" s="154"/>
      <c r="P139" s="154"/>
      <c r="Q139" s="154"/>
      <c r="R139" s="154"/>
      <c r="S139" s="792"/>
      <c r="T139" s="154"/>
      <c r="U139" s="154"/>
      <c r="V139" s="418"/>
      <c r="W139" s="159"/>
      <c r="X139" s="154"/>
      <c r="Y139" s="154"/>
      <c r="Z139" s="745"/>
      <c r="AA139" s="446"/>
      <c r="AB139" s="1369"/>
    </row>
    <row r="140" spans="1:28" ht="15" customHeight="1" thickBot="1" x14ac:dyDescent="0.35">
      <c r="A140" s="1390"/>
      <c r="B140" s="1386"/>
      <c r="C140" s="1387"/>
      <c r="D140" s="13"/>
      <c r="E140" s="13"/>
      <c r="F140" s="745" t="s">
        <v>13</v>
      </c>
      <c r="G140" s="879"/>
      <c r="H140" s="39"/>
      <c r="I140" s="154"/>
      <c r="J140" s="154"/>
      <c r="K140" s="233"/>
      <c r="L140" s="879"/>
      <c r="M140" s="882"/>
      <c r="N140" s="792"/>
      <c r="O140" s="154"/>
      <c r="P140" s="154"/>
      <c r="Q140" s="154"/>
      <c r="R140" s="154"/>
      <c r="S140" s="792"/>
      <c r="T140" s="154"/>
      <c r="U140" s="154"/>
      <c r="V140" s="418"/>
      <c r="W140" s="159"/>
      <c r="X140" s="154"/>
      <c r="Y140" s="154"/>
      <c r="Z140" s="745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639"/>
      <c r="C154" s="1640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639"/>
      <c r="C155" s="1640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639"/>
      <c r="C156" s="1640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19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198">T156*M156</f>
        <v>0</v>
      </c>
      <c r="X156" s="154">
        <f t="shared" ref="X156" si="199">M156*U156</f>
        <v>0</v>
      </c>
      <c r="Y156" s="154">
        <f t="shared" ref="Y156" si="200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29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B154:C154"/>
    <mergeCell ref="B155:C155"/>
    <mergeCell ref="B156:C156"/>
    <mergeCell ref="B133:C133"/>
    <mergeCell ref="A133:A134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B134:C134"/>
  </mergeCells>
  <phoneticPr fontId="114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73" t="s">
        <v>269</v>
      </c>
      <c r="B3" s="1474"/>
      <c r="C3" s="1474"/>
      <c r="D3" s="1474"/>
      <c r="E3" s="1474"/>
      <c r="F3" s="1474"/>
      <c r="G3" s="1475"/>
      <c r="I3" s="1">
        <f>I2/2</f>
        <v>720</v>
      </c>
    </row>
    <row r="4" spans="1:14" ht="15" thickBot="1" x14ac:dyDescent="0.35">
      <c r="A4" s="1476" t="s">
        <v>0</v>
      </c>
      <c r="B4" s="147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70">
        <v>46268</v>
      </c>
      <c r="B5" s="146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70">
        <v>46269</v>
      </c>
      <c r="B6" s="146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70">
        <v>46270</v>
      </c>
      <c r="B7" s="146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70">
        <v>46271</v>
      </c>
      <c r="B8" s="146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70">
        <v>46272</v>
      </c>
      <c r="B9" s="146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70">
        <v>46273</v>
      </c>
      <c r="B10" s="146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70">
        <v>46274</v>
      </c>
      <c r="B11" s="146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70">
        <v>46275</v>
      </c>
      <c r="B12" s="146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70">
        <v>46276</v>
      </c>
      <c r="B13" s="146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70">
        <v>46277</v>
      </c>
      <c r="B14" s="146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70">
        <v>46278</v>
      </c>
      <c r="B15" s="146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70">
        <v>46279</v>
      </c>
      <c r="B16" s="146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70">
        <v>46280</v>
      </c>
      <c r="B17" s="146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70">
        <v>46281</v>
      </c>
      <c r="B18" s="146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70">
        <v>46282</v>
      </c>
      <c r="B19" s="146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70">
        <v>46283</v>
      </c>
      <c r="B20" s="146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70">
        <v>46284</v>
      </c>
      <c r="B21" s="146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70">
        <v>46285</v>
      </c>
      <c r="B22" s="146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70">
        <v>46286</v>
      </c>
      <c r="B23" s="146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70">
        <v>46287</v>
      </c>
      <c r="B24" s="146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70">
        <v>46288</v>
      </c>
      <c r="B25" s="146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70">
        <v>46289</v>
      </c>
      <c r="B26" s="146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70">
        <v>46290</v>
      </c>
      <c r="B27" s="146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70">
        <v>46291</v>
      </c>
      <c r="B28" s="146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70">
        <v>46292</v>
      </c>
      <c r="B29" s="146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70">
        <v>46293</v>
      </c>
      <c r="B30" s="146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70">
        <v>46294</v>
      </c>
      <c r="B31" s="146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70">
        <v>46295</v>
      </c>
      <c r="B32" s="146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70">
        <v>46296</v>
      </c>
      <c r="B33" s="146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70">
        <v>46297</v>
      </c>
      <c r="B34" s="146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70">
        <v>46298</v>
      </c>
      <c r="B35" s="146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70">
        <v>46299</v>
      </c>
      <c r="B36" s="146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70">
        <v>46300</v>
      </c>
      <c r="B37" s="146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70">
        <v>46301</v>
      </c>
      <c r="B38" s="146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70">
        <v>46302</v>
      </c>
      <c r="B39" s="146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70">
        <v>46303</v>
      </c>
      <c r="B40" s="146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70">
        <v>46304</v>
      </c>
      <c r="B41" s="146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70">
        <v>46305</v>
      </c>
      <c r="B42" s="146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70">
        <v>46306</v>
      </c>
      <c r="B43" s="146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70">
        <v>46307</v>
      </c>
      <c r="B44" s="146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70">
        <v>46308</v>
      </c>
      <c r="B45" s="146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70">
        <v>46309</v>
      </c>
      <c r="B46" s="146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70">
        <v>46310</v>
      </c>
      <c r="B47" s="146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70">
        <v>46311</v>
      </c>
      <c r="B48" s="146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70">
        <v>46312</v>
      </c>
      <c r="B49" s="146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70">
        <v>46313</v>
      </c>
      <c r="B50" s="146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70">
        <v>46314</v>
      </c>
      <c r="B51" s="146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70">
        <v>46315</v>
      </c>
      <c r="B52" s="146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70">
        <v>46316</v>
      </c>
      <c r="B53" s="146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70">
        <v>46317</v>
      </c>
      <c r="B54" s="146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70">
        <v>46318</v>
      </c>
      <c r="B55" s="146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70">
        <v>46319</v>
      </c>
      <c r="B56" s="146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70">
        <v>46320</v>
      </c>
      <c r="B57" s="146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70">
        <v>46321</v>
      </c>
      <c r="B58" s="146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70">
        <v>46322</v>
      </c>
      <c r="B59" s="1469"/>
      <c r="C59" s="64"/>
      <c r="D59" s="67"/>
      <c r="E59" s="67"/>
      <c r="F59" s="61">
        <f t="shared" si="5"/>
        <v>0</v>
      </c>
      <c r="G59" s="65"/>
    </row>
    <row r="60" spans="1:18" x14ac:dyDescent="0.3">
      <c r="A60" s="1770">
        <v>46323</v>
      </c>
      <c r="B60" s="1469"/>
      <c r="C60" s="64"/>
      <c r="D60" s="67"/>
      <c r="E60" s="67"/>
      <c r="F60" s="61">
        <f t="shared" si="5"/>
        <v>0</v>
      </c>
      <c r="G60" s="65"/>
    </row>
    <row r="61" spans="1:18" x14ac:dyDescent="0.3">
      <c r="A61" s="1770">
        <v>46324</v>
      </c>
      <c r="B61" s="1469"/>
      <c r="C61" s="64"/>
      <c r="D61" s="67"/>
      <c r="E61" s="67"/>
      <c r="F61" s="61">
        <f t="shared" si="5"/>
        <v>0</v>
      </c>
      <c r="G61" s="65"/>
    </row>
    <row r="62" spans="1:18" x14ac:dyDescent="0.3">
      <c r="A62" s="1770">
        <v>46325</v>
      </c>
      <c r="B62" s="1469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topLeftCell="A5" zoomScale="71" zoomScaleNormal="50" workbookViewId="0">
      <pane xSplit="2" topLeftCell="D1" activePane="topRight" state="frozen"/>
      <selection pane="topRight" activeCell="M36" sqref="M36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87" t="s">
        <v>242</v>
      </c>
      <c r="F2" s="1788"/>
      <c r="G2" s="1788"/>
      <c r="H2" s="1788"/>
      <c r="I2" s="1788"/>
      <c r="J2" s="1788"/>
      <c r="K2" s="1788"/>
      <c r="L2" s="1788"/>
      <c r="M2" s="1788"/>
      <c r="N2" s="1788"/>
      <c r="O2" s="1788"/>
      <c r="P2" s="1788"/>
      <c r="Q2" s="1788"/>
      <c r="R2" s="1788"/>
      <c r="S2" s="1788"/>
      <c r="T2" s="1788"/>
      <c r="U2" s="1788"/>
      <c r="V2" s="1788"/>
      <c r="W2" s="1788"/>
      <c r="X2" s="1788"/>
      <c r="Y2" s="1788"/>
      <c r="Z2" s="1788"/>
      <c r="AA2" s="1788"/>
      <c r="AB2" s="1788"/>
      <c r="AC2" s="1788"/>
      <c r="AD2" s="1788"/>
      <c r="AE2" s="1788"/>
      <c r="AF2" s="1789"/>
    </row>
    <row r="3" spans="1:68" ht="24" thickBot="1" x14ac:dyDescent="0.5">
      <c r="E3" s="1787" t="s">
        <v>197</v>
      </c>
      <c r="F3" s="1788"/>
      <c r="G3" s="1788"/>
      <c r="H3" s="1788"/>
      <c r="I3" s="1788"/>
      <c r="J3" s="1788"/>
      <c r="K3" s="1788"/>
      <c r="L3" s="1788"/>
      <c r="M3" s="1788"/>
      <c r="N3" s="1788"/>
      <c r="O3" s="1788"/>
      <c r="P3" s="1788"/>
      <c r="Q3" s="1788"/>
      <c r="R3" s="1788"/>
      <c r="S3" s="1788"/>
      <c r="T3" s="1788"/>
      <c r="U3" s="1788"/>
      <c r="V3" s="1788"/>
      <c r="W3" s="1788"/>
      <c r="X3" s="1788"/>
      <c r="Y3" s="1788"/>
      <c r="Z3" s="1788"/>
      <c r="AA3" s="1788"/>
      <c r="AB3" s="1788"/>
      <c r="AC3" s="1788"/>
      <c r="AD3" s="1788"/>
      <c r="AE3" s="1788"/>
      <c r="AF3" s="1789"/>
      <c r="AJ3" s="136"/>
      <c r="AO3" s="2"/>
    </row>
    <row r="4" spans="1:68" ht="24" thickBot="1" x14ac:dyDescent="0.5">
      <c r="E4" s="1791" t="s">
        <v>535</v>
      </c>
      <c r="F4" s="1792"/>
      <c r="G4" s="1792"/>
      <c r="H4" s="1792"/>
      <c r="I4" s="1792"/>
      <c r="J4" s="1792"/>
      <c r="K4" s="1792"/>
      <c r="L4" s="1792"/>
      <c r="M4" s="1792"/>
      <c r="N4" s="1792"/>
      <c r="O4" s="1792"/>
      <c r="P4" s="1792"/>
      <c r="Q4" s="1792"/>
      <c r="R4" s="1792"/>
      <c r="S4" s="1792"/>
      <c r="T4" s="1792"/>
      <c r="U4" s="1792"/>
      <c r="V4" s="1792"/>
      <c r="W4" s="1792"/>
      <c r="X4" s="1792"/>
      <c r="Y4" s="1792"/>
      <c r="Z4" s="1792"/>
      <c r="AA4" s="1792"/>
      <c r="AB4" s="1792"/>
      <c r="AC4" s="1792"/>
      <c r="AD4" s="1792"/>
      <c r="AE4" s="1792"/>
      <c r="AF4" s="179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97" t="s">
        <v>843</v>
      </c>
      <c r="G6" s="1797"/>
      <c r="H6" s="1797" t="s">
        <v>844</v>
      </c>
      <c r="I6" s="1797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23" t="s">
        <v>258</v>
      </c>
      <c r="C7" s="205" t="s">
        <v>324</v>
      </c>
      <c r="D7" s="205" t="s">
        <v>704</v>
      </c>
      <c r="E7" s="1623" t="s">
        <v>243</v>
      </c>
      <c r="F7" s="1623" t="s">
        <v>244</v>
      </c>
      <c r="G7" s="1623" t="s">
        <v>245</v>
      </c>
      <c r="H7" s="1623" t="s">
        <v>246</v>
      </c>
      <c r="I7" s="1623" t="s">
        <v>247</v>
      </c>
      <c r="J7" s="1790" t="s">
        <v>144</v>
      </c>
      <c r="K7" s="1794" t="s">
        <v>678</v>
      </c>
      <c r="L7" s="1794" t="s">
        <v>934</v>
      </c>
      <c r="M7" s="1623" t="s">
        <v>249</v>
      </c>
      <c r="N7" s="1620" t="s">
        <v>248</v>
      </c>
      <c r="O7" s="224" t="s">
        <v>248</v>
      </c>
      <c r="P7" s="1620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23" t="s">
        <v>250</v>
      </c>
      <c r="W7" s="205" t="s">
        <v>302</v>
      </c>
      <c r="X7" s="1623" t="s">
        <v>259</v>
      </c>
      <c r="Y7" s="1623"/>
      <c r="Z7" s="1623"/>
      <c r="AA7" s="1771" t="s">
        <v>261</v>
      </c>
      <c r="AB7" s="1771"/>
      <c r="AC7" s="1771"/>
      <c r="AD7" s="1623" t="s">
        <v>268</v>
      </c>
      <c r="AE7" s="1623" t="s">
        <v>289</v>
      </c>
      <c r="AF7" s="1771" t="s">
        <v>255</v>
      </c>
      <c r="AG7" s="1771"/>
      <c r="AH7" s="1771"/>
      <c r="AI7" s="1771"/>
      <c r="AJ7" s="1771"/>
      <c r="AK7" s="1771"/>
      <c r="AL7" s="1771" t="s">
        <v>265</v>
      </c>
      <c r="AM7" s="1771"/>
      <c r="AN7" s="1771"/>
      <c r="AO7" s="1771" t="s">
        <v>266</v>
      </c>
      <c r="AP7" s="1771"/>
      <c r="AQ7" s="1771"/>
      <c r="AR7" s="131"/>
      <c r="AS7" s="247" t="s">
        <v>329</v>
      </c>
      <c r="AT7" s="1778" t="s">
        <v>272</v>
      </c>
      <c r="AU7" s="1779"/>
      <c r="AV7" s="1780"/>
      <c r="AW7" s="1784" t="s">
        <v>299</v>
      </c>
      <c r="AX7" s="1148"/>
      <c r="AY7" s="1620" t="s">
        <v>300</v>
      </c>
      <c r="AZ7" s="1771" t="s">
        <v>659</v>
      </c>
      <c r="BA7" s="1771"/>
      <c r="BB7" s="1771"/>
      <c r="BC7" s="131" t="s">
        <v>292</v>
      </c>
      <c r="BD7" s="1771" t="s">
        <v>276</v>
      </c>
      <c r="BE7" s="1771"/>
      <c r="BF7" s="1771"/>
      <c r="BG7" s="1771" t="s">
        <v>759</v>
      </c>
      <c r="BH7" s="1771"/>
      <c r="BI7" s="1771"/>
      <c r="BJ7" s="1771" t="s">
        <v>761</v>
      </c>
      <c r="BK7" s="1771"/>
      <c r="BL7" s="1771"/>
    </row>
    <row r="8" spans="1:68" x14ac:dyDescent="0.3">
      <c r="B8" s="1623"/>
      <c r="C8" s="205" t="s">
        <v>295</v>
      </c>
      <c r="D8" s="205" t="s">
        <v>36</v>
      </c>
      <c r="E8" s="1623"/>
      <c r="F8" s="1623"/>
      <c r="G8" s="1623"/>
      <c r="H8" s="1623"/>
      <c r="I8" s="1623"/>
      <c r="J8" s="1790"/>
      <c r="K8" s="1795"/>
      <c r="L8" s="1795"/>
      <c r="M8" s="1623"/>
      <c r="N8" s="1621"/>
      <c r="O8" s="225" t="s">
        <v>315</v>
      </c>
      <c r="P8" s="1621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23"/>
      <c r="W8" s="205" t="s">
        <v>184</v>
      </c>
      <c r="X8" s="1623" t="s">
        <v>260</v>
      </c>
      <c r="Y8" s="1623"/>
      <c r="Z8" s="1623"/>
      <c r="AA8" s="1771" t="s">
        <v>464</v>
      </c>
      <c r="AB8" s="1771"/>
      <c r="AC8" s="1771"/>
      <c r="AD8" s="1623"/>
      <c r="AE8" s="1623"/>
      <c r="AF8" s="1771" t="s">
        <v>262</v>
      </c>
      <c r="AG8" s="1771"/>
      <c r="AH8" s="1771"/>
      <c r="AI8" s="1771" t="s">
        <v>263</v>
      </c>
      <c r="AJ8" s="1771"/>
      <c r="AK8" s="1771"/>
      <c r="AL8" s="1771" t="s">
        <v>264</v>
      </c>
      <c r="AM8" s="1771"/>
      <c r="AN8" s="1771"/>
      <c r="AO8" s="1771" t="s">
        <v>256</v>
      </c>
      <c r="AP8" s="1771"/>
      <c r="AQ8" s="1771"/>
      <c r="AR8" s="131" t="s">
        <v>257</v>
      </c>
      <c r="AS8" s="248" t="s">
        <v>293</v>
      </c>
      <c r="AT8" s="1781"/>
      <c r="AU8" s="1782"/>
      <c r="AV8" s="1783"/>
      <c r="AW8" s="1785"/>
      <c r="AX8" s="1149"/>
      <c r="AY8" s="1622"/>
      <c r="AZ8" s="1771" t="s">
        <v>260</v>
      </c>
      <c r="BA8" s="1771"/>
      <c r="BB8" s="1771"/>
      <c r="BC8" s="131" t="s">
        <v>293</v>
      </c>
      <c r="BD8" s="1771" t="s">
        <v>40</v>
      </c>
      <c r="BE8" s="1771"/>
      <c r="BF8" s="1771"/>
      <c r="BG8" s="1771" t="s">
        <v>760</v>
      </c>
      <c r="BH8" s="1771"/>
      <c r="BI8" s="1771"/>
      <c r="BJ8" s="1771" t="s">
        <v>40</v>
      </c>
      <c r="BK8" s="1771"/>
      <c r="BL8" s="1771"/>
    </row>
    <row r="9" spans="1:68" x14ac:dyDescent="0.3">
      <c r="B9" s="1623"/>
      <c r="C9" s="205" t="s">
        <v>296</v>
      </c>
      <c r="D9" s="205" t="s">
        <v>741</v>
      </c>
      <c r="E9" s="1623"/>
      <c r="F9" s="1623"/>
      <c r="G9" s="1623"/>
      <c r="H9" s="1623"/>
      <c r="I9" s="1623"/>
      <c r="J9" s="1790"/>
      <c r="K9" s="1796"/>
      <c r="L9" s="1796"/>
      <c r="M9" s="1623"/>
      <c r="N9" s="1622"/>
      <c r="O9" s="204" t="s">
        <v>314</v>
      </c>
      <c r="P9" s="1622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23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23"/>
      <c r="AE9" s="1623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86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>T32*S32*R32</f>
        <v>48.211199999999991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>(K33*J33)/1000</f>
        <v>1.0569999999999999</v>
      </c>
      <c r="M33" s="40">
        <v>0.36</v>
      </c>
      <c r="N33" s="39">
        <f>M33*J33*P33</f>
        <v>337.03200000000004</v>
      </c>
      <c r="O33" s="39">
        <f>N33-U31</f>
        <v>290.91600000000005</v>
      </c>
      <c r="P33" s="13">
        <v>1.24</v>
      </c>
      <c r="Q33" s="13">
        <v>3</v>
      </c>
      <c r="R33" s="13"/>
      <c r="S33" s="13"/>
      <c r="T33" s="13">
        <v>108</v>
      </c>
      <c r="U33" s="6"/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0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0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36.313043478260866</v>
      </c>
      <c r="D60" s="135">
        <f>AVERAGE(D10:D59)</f>
        <v>9.4625353618372881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176.39384360119999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0.57958595281699443</v>
      </c>
      <c r="AB60" s="207">
        <f t="shared" ref="AB60:AC60" si="101">AVERAGE(AB10:AB59)</f>
        <v>0.77980443821003875</v>
      </c>
      <c r="AC60" s="207">
        <f t="shared" si="101"/>
        <v>11.49980682734134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83777.769532593724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835.19999999999993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7866.7984803100017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13762.23304565503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49" t="s">
        <v>309</v>
      </c>
      <c r="AP65" s="1449"/>
      <c r="AQ65" s="1449"/>
      <c r="AR65" s="1449"/>
      <c r="AS65" s="249"/>
      <c r="AT65" s="131" t="s">
        <v>329</v>
      </c>
      <c r="AU65" s="1771" t="s">
        <v>259</v>
      </c>
      <c r="AV65" s="1771"/>
      <c r="AW65" s="1771"/>
      <c r="AX65" s="429"/>
      <c r="AY65" s="1465" t="s">
        <v>255</v>
      </c>
      <c r="AZ65" s="1466"/>
      <c r="BA65" s="1466"/>
      <c r="BB65" s="1466"/>
      <c r="BC65" s="1466"/>
      <c r="BD65" s="1467"/>
      <c r="BE65" s="1772" t="s">
        <v>276</v>
      </c>
      <c r="BF65" s="1773"/>
      <c r="BG65" s="1774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71" t="s">
        <v>260</v>
      </c>
      <c r="AV66" s="1771"/>
      <c r="AW66" s="1771"/>
      <c r="AX66" s="429"/>
      <c r="AY66" s="1465" t="s">
        <v>262</v>
      </c>
      <c r="AZ66" s="1466"/>
      <c r="BA66" s="1467"/>
      <c r="BB66" s="1465" t="s">
        <v>263</v>
      </c>
      <c r="BC66" s="1466"/>
      <c r="BD66" s="1467"/>
      <c r="BE66" s="1465" t="s">
        <v>40</v>
      </c>
      <c r="BF66" s="1466"/>
      <c r="BG66" s="1467"/>
    </row>
    <row r="67" spans="5:60" x14ac:dyDescent="0.3">
      <c r="F67" s="43"/>
      <c r="J67" s="39">
        <f>SUM(C10:C59)</f>
        <v>835.19999999999993</v>
      </c>
      <c r="K67" s="39"/>
      <c r="L67" s="39"/>
      <c r="M67" s="39">
        <f>'Milling Down Time Hours'!P60</f>
        <v>421.38333333333333</v>
      </c>
      <c r="N67" s="39">
        <f>N61/J67</f>
        <v>9.4190594831297911</v>
      </c>
      <c r="O67" s="39"/>
      <c r="P67" s="39">
        <f>(N61/J68)</f>
        <v>226.057427595115</v>
      </c>
      <c r="Q67" s="39"/>
      <c r="R67" s="39"/>
      <c r="S67" s="39"/>
      <c r="T67" s="39"/>
      <c r="U67" s="39">
        <f>(J67+M67)/24</f>
        <v>52.357638888888886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34.799999999999997</v>
      </c>
      <c r="K68" s="43"/>
      <c r="L68" s="43"/>
      <c r="M68" s="43">
        <f>M67/24</f>
        <v>17.557638888888889</v>
      </c>
      <c r="AD68" s="1771" t="s">
        <v>259</v>
      </c>
      <c r="AE68" s="1771"/>
      <c r="AF68" s="1771"/>
      <c r="AG68" s="1771"/>
      <c r="AH68" s="1771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23" t="s">
        <v>258</v>
      </c>
      <c r="AE69" s="1623" t="s">
        <v>485</v>
      </c>
      <c r="AF69" s="1771" t="s">
        <v>260</v>
      </c>
      <c r="AG69" s="1771"/>
      <c r="AH69" s="1771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835.19999999999993</v>
      </c>
      <c r="O70" s="1809" t="s">
        <v>890</v>
      </c>
      <c r="P70" s="1802" t="s">
        <v>935</v>
      </c>
      <c r="Q70" s="1800" t="s">
        <v>936</v>
      </c>
      <c r="R70" s="1800"/>
      <c r="S70" s="1801"/>
      <c r="AD70" s="1623"/>
      <c r="AE70" s="1623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10"/>
      <c r="P71" s="1803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1256.5833333333333</v>
      </c>
      <c r="O72" s="1804">
        <v>46266</v>
      </c>
      <c r="P72" s="24">
        <v>1</v>
      </c>
      <c r="Q72" s="1352">
        <f>X10</f>
        <v>0.70799999999999996</v>
      </c>
      <c r="R72" s="1352">
        <f t="shared" ref="R72:S87" si="112">Y10</f>
        <v>0.53525</v>
      </c>
      <c r="S72" s="1353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0.6646594601764042</v>
      </c>
      <c r="O73" s="1805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4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9.4190594831297911</v>
      </c>
      <c r="O74" s="1805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4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226.057427595115</v>
      </c>
      <c r="O75" s="1805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4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52.357638888888886</v>
      </c>
      <c r="O76" s="1805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4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0.33534053982359574</v>
      </c>
      <c r="O77" s="1805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4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05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4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05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4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805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4">
        <f t="shared" si="112"/>
        <v>14.675833333333332</v>
      </c>
      <c r="AR80" s="10"/>
      <c r="AS80" s="10"/>
      <c r="AT80" s="1151" t="s">
        <v>17</v>
      </c>
      <c r="AU80" s="1775"/>
      <c r="AV80" s="1776"/>
      <c r="AW80" s="1776"/>
      <c r="AX80" s="1776"/>
      <c r="AY80" s="1776"/>
      <c r="AZ80" s="1776"/>
      <c r="BA80" s="1776"/>
      <c r="BB80" s="1776"/>
      <c r="BC80" s="1776"/>
      <c r="BD80" s="1777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805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4">
        <f t="shared" si="112"/>
        <v>17.893333333333334</v>
      </c>
      <c r="AR81" s="10"/>
      <c r="AS81" s="10"/>
    </row>
    <row r="82" spans="10:45" x14ac:dyDescent="0.3">
      <c r="O82" s="1805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4">
        <f t="shared" si="112"/>
        <v>18.880000000000003</v>
      </c>
      <c r="AR82" s="10"/>
    </row>
    <row r="83" spans="10:45" ht="15" thickBot="1" x14ac:dyDescent="0.35">
      <c r="O83" s="1805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7">
        <f t="shared" si="112"/>
        <v>16.069666666666667</v>
      </c>
      <c r="AR83" s="10"/>
      <c r="AS83" s="10"/>
    </row>
    <row r="84" spans="10:45" x14ac:dyDescent="0.3">
      <c r="O84" s="1806" t="s">
        <v>937</v>
      </c>
      <c r="P84" s="24">
        <v>13</v>
      </c>
      <c r="Q84" s="1352">
        <f t="shared" si="113"/>
        <v>0.52375000000000005</v>
      </c>
      <c r="R84" s="1352">
        <f t="shared" si="112"/>
        <v>0.7929166666666666</v>
      </c>
      <c r="S84" s="1353">
        <f t="shared" si="112"/>
        <v>20.323666666666668</v>
      </c>
    </row>
    <row r="85" spans="10:45" x14ac:dyDescent="0.3">
      <c r="O85" s="1807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4">
        <f t="shared" si="112"/>
        <v>11.179166666666667</v>
      </c>
    </row>
    <row r="86" spans="10:45" x14ac:dyDescent="0.3">
      <c r="O86" s="1807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4">
        <f t="shared" si="112"/>
        <v>9.163333333333334</v>
      </c>
    </row>
    <row r="87" spans="10:45" x14ac:dyDescent="0.3">
      <c r="O87" s="1807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4">
        <f t="shared" si="112"/>
        <v>12.970833333333335</v>
      </c>
    </row>
    <row r="88" spans="10:45" x14ac:dyDescent="0.3">
      <c r="O88" s="1807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4">
        <f t="shared" ref="S88:S91" si="118">Z26</f>
        <v>10.078333333333333</v>
      </c>
    </row>
    <row r="89" spans="10:45" x14ac:dyDescent="0.3">
      <c r="O89" s="1807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4">
        <f t="shared" si="118"/>
        <v>7.7222222222222223</v>
      </c>
    </row>
    <row r="90" spans="10:45" x14ac:dyDescent="0.3">
      <c r="O90" s="1807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4">
        <f t="shared" si="118"/>
        <v>13.407365079365078</v>
      </c>
    </row>
    <row r="91" spans="10:45" ht="15" thickBot="1" x14ac:dyDescent="0.35">
      <c r="O91" s="1808"/>
      <c r="P91" s="28">
        <v>20</v>
      </c>
      <c r="Q91" s="1355">
        <f t="shared" si="113"/>
        <v>0.68184444444444436</v>
      </c>
      <c r="R91" s="1355">
        <f t="shared" si="117"/>
        <v>0.5471111111111111</v>
      </c>
      <c r="S91" s="1356">
        <f t="shared" si="118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19">AVERAGE(R72:R91)</f>
        <v>0.75617698412698409</v>
      </c>
      <c r="S92" s="1362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98" t="s">
        <v>317</v>
      </c>
      <c r="O94" s="1771" t="s">
        <v>631</v>
      </c>
      <c r="P94" s="1771"/>
      <c r="Q94" s="1771"/>
      <c r="R94" s="429"/>
      <c r="S94" s="429"/>
      <c r="T94" s="429"/>
      <c r="U94" s="1465" t="s">
        <v>323</v>
      </c>
      <c r="V94" s="1466"/>
      <c r="W94" s="1467"/>
    </row>
    <row r="95" spans="10:45" x14ac:dyDescent="0.3">
      <c r="J95" s="131" t="s">
        <v>320</v>
      </c>
      <c r="K95" s="131"/>
      <c r="L95" s="131"/>
      <c r="M95" s="131" t="s">
        <v>632</v>
      </c>
      <c r="N95" s="1799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11" t="s">
        <v>471</v>
      </c>
      <c r="R4" s="1812"/>
      <c r="S4" s="1812"/>
      <c r="T4" s="181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14"/>
      <c r="R5" s="1815"/>
      <c r="S5" s="1815"/>
      <c r="T5" s="181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37" t="s">
        <v>0</v>
      </c>
      <c r="B4" s="1839" t="s">
        <v>50</v>
      </c>
      <c r="C4" s="1839"/>
      <c r="D4" s="1839"/>
      <c r="E4" s="1839"/>
      <c r="F4" s="99"/>
      <c r="G4" s="54"/>
      <c r="H4" s="54"/>
      <c r="I4" s="104"/>
      <c r="J4" s="104"/>
      <c r="K4" s="104"/>
      <c r="L4" s="1825" t="s">
        <v>238</v>
      </c>
      <c r="M4" s="1823"/>
      <c r="N4" s="1824"/>
      <c r="O4" s="1825" t="s">
        <v>234</v>
      </c>
      <c r="P4" s="1823"/>
      <c r="Q4" s="1824"/>
      <c r="R4" s="1825" t="s">
        <v>235</v>
      </c>
      <c r="S4" s="1823"/>
      <c r="T4" s="1824"/>
      <c r="U4" s="1825" t="s">
        <v>236</v>
      </c>
      <c r="V4" s="1823"/>
      <c r="W4" s="1824"/>
      <c r="X4" s="1825" t="s">
        <v>237</v>
      </c>
      <c r="Y4" s="1823"/>
      <c r="Z4" s="1824"/>
      <c r="AA4" s="1825" t="s">
        <v>51</v>
      </c>
      <c r="AB4" s="1823"/>
      <c r="AC4" s="1824"/>
      <c r="AD4" s="1825" t="s">
        <v>52</v>
      </c>
      <c r="AE4" s="1823"/>
      <c r="AF4" s="1824"/>
      <c r="AG4" s="1817">
        <v>0.83333333333333337</v>
      </c>
      <c r="AH4" s="1823"/>
      <c r="AI4" s="1824"/>
      <c r="AJ4" s="1817">
        <v>0.91666666666666663</v>
      </c>
      <c r="AK4" s="1818"/>
      <c r="AL4" s="1819"/>
      <c r="AM4" s="1820">
        <v>0</v>
      </c>
      <c r="AN4" s="1821"/>
      <c r="AO4" s="1822"/>
      <c r="AP4" s="1817">
        <v>8.3333333333333329E-2</v>
      </c>
      <c r="AQ4" s="1818"/>
      <c r="AR4" s="1819"/>
      <c r="AS4" s="1817">
        <v>0.16666666666666666</v>
      </c>
      <c r="AT4" s="1818"/>
      <c r="AU4" s="1819"/>
      <c r="AV4" s="59" t="s">
        <v>53</v>
      </c>
      <c r="AW4" s="44"/>
    </row>
    <row r="5" spans="1:49" x14ac:dyDescent="0.3">
      <c r="A5" s="1837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43">
        <v>46147</v>
      </c>
      <c r="B6" s="1838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52" t="s">
        <v>230</v>
      </c>
      <c r="AW6" s="1853"/>
    </row>
    <row r="7" spans="1:49" x14ac:dyDescent="0.3">
      <c r="A7" s="1843"/>
      <c r="B7" s="182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52"/>
      <c r="AW7" s="1854"/>
    </row>
    <row r="8" spans="1:49" x14ac:dyDescent="0.3">
      <c r="A8" s="1843"/>
      <c r="B8" s="182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52"/>
      <c r="AW8" s="1854"/>
    </row>
    <row r="9" spans="1:49" ht="15" thickBot="1" x14ac:dyDescent="0.35">
      <c r="A9" s="1838"/>
      <c r="B9" s="182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53"/>
      <c r="AW9" s="1855"/>
    </row>
    <row r="10" spans="1:49" x14ac:dyDescent="0.3">
      <c r="A10" s="1840">
        <v>46148</v>
      </c>
      <c r="B10" s="1826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56" t="s">
        <v>239</v>
      </c>
      <c r="AW10" s="1859" t="s">
        <v>229</v>
      </c>
    </row>
    <row r="11" spans="1:49" x14ac:dyDescent="0.3">
      <c r="A11" s="1841"/>
      <c r="B11" s="182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57"/>
      <c r="AW11" s="1860"/>
    </row>
    <row r="12" spans="1:49" x14ac:dyDescent="0.3">
      <c r="A12" s="1841"/>
      <c r="B12" s="182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57"/>
      <c r="AW12" s="1860"/>
    </row>
    <row r="13" spans="1:49" ht="15" thickBot="1" x14ac:dyDescent="0.35">
      <c r="A13" s="1842"/>
      <c r="B13" s="182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58"/>
      <c r="AW13" s="1861"/>
    </row>
    <row r="14" spans="1:49" ht="15" thickBot="1" x14ac:dyDescent="0.35">
      <c r="A14" s="1840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56" t="s">
        <v>240</v>
      </c>
      <c r="AW14" s="1862"/>
    </row>
    <row r="15" spans="1:49" x14ac:dyDescent="0.3">
      <c r="A15" s="1841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57"/>
      <c r="AW15" s="1863"/>
    </row>
    <row r="16" spans="1:49" x14ac:dyDescent="0.3">
      <c r="A16" s="1841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57"/>
      <c r="AW16" s="1863"/>
    </row>
    <row r="17" spans="1:49" ht="15" thickBot="1" x14ac:dyDescent="0.35">
      <c r="A17" s="1842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57"/>
      <c r="AW17" s="1864"/>
    </row>
    <row r="18" spans="1:49" x14ac:dyDescent="0.3">
      <c r="A18" s="1844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51"/>
    </row>
    <row r="19" spans="1:49" x14ac:dyDescent="0.3">
      <c r="A19" s="1843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50"/>
    </row>
    <row r="20" spans="1:49" x14ac:dyDescent="0.3">
      <c r="A20" s="184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50"/>
    </row>
    <row r="21" spans="1:49" x14ac:dyDescent="0.3">
      <c r="A21" s="184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50"/>
    </row>
    <row r="22" spans="1:49" x14ac:dyDescent="0.3">
      <c r="A22" s="1843">
        <v>46151</v>
      </c>
      <c r="B22" s="51"/>
      <c r="C22" s="49"/>
      <c r="D22" s="1828"/>
      <c r="E22" s="1834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50"/>
    </row>
    <row r="23" spans="1:49" x14ac:dyDescent="0.3">
      <c r="A23" s="1843"/>
      <c r="B23" s="52"/>
      <c r="C23" s="49"/>
      <c r="D23" s="1829"/>
      <c r="E23" s="1835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50"/>
    </row>
    <row r="24" spans="1:49" x14ac:dyDescent="0.3">
      <c r="A24" s="1843"/>
      <c r="B24" s="52"/>
      <c r="C24" s="49"/>
      <c r="D24" s="1829"/>
      <c r="E24" s="1835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50"/>
    </row>
    <row r="25" spans="1:49" ht="15" thickBot="1" x14ac:dyDescent="0.35">
      <c r="A25" s="1843"/>
      <c r="B25" s="53"/>
      <c r="C25" s="49"/>
      <c r="D25" s="1830"/>
      <c r="E25" s="1836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48"/>
    </row>
    <row r="26" spans="1:49" x14ac:dyDescent="0.3">
      <c r="A26" s="1843">
        <v>46152</v>
      </c>
      <c r="B26" s="51"/>
      <c r="C26" s="49"/>
      <c r="D26" s="1828"/>
      <c r="E26" s="1834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51"/>
      <c r="AW26" s="1851"/>
    </row>
    <row r="27" spans="1:49" x14ac:dyDescent="0.3">
      <c r="A27" s="1843"/>
      <c r="B27" s="52"/>
      <c r="C27" s="49"/>
      <c r="D27" s="1829"/>
      <c r="E27" s="1835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50"/>
      <c r="AW27" s="1850"/>
    </row>
    <row r="28" spans="1:49" x14ac:dyDescent="0.3">
      <c r="A28" s="1843"/>
      <c r="B28" s="52"/>
      <c r="C28" s="49"/>
      <c r="D28" s="1829"/>
      <c r="E28" s="1835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50"/>
      <c r="AW28" s="1850"/>
    </row>
    <row r="29" spans="1:49" x14ac:dyDescent="0.3">
      <c r="A29" s="1843"/>
      <c r="B29" s="53"/>
      <c r="C29" s="49"/>
      <c r="D29" s="1830"/>
      <c r="E29" s="1836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50"/>
      <c r="AW29" s="1850"/>
    </row>
    <row r="30" spans="1:49" x14ac:dyDescent="0.3">
      <c r="A30" s="1843">
        <v>46153</v>
      </c>
      <c r="B30" s="51"/>
      <c r="C30" s="49"/>
      <c r="D30" s="1828"/>
      <c r="E30" s="1834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50"/>
      <c r="AW30" s="1850"/>
    </row>
    <row r="31" spans="1:49" x14ac:dyDescent="0.3">
      <c r="A31" s="1843"/>
      <c r="B31" s="52"/>
      <c r="C31" s="49"/>
      <c r="D31" s="1829"/>
      <c r="E31" s="1835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50"/>
      <c r="AW31" s="1850"/>
    </row>
    <row r="32" spans="1:49" x14ac:dyDescent="0.3">
      <c r="A32" s="1843"/>
      <c r="B32" s="52"/>
      <c r="C32" s="49"/>
      <c r="D32" s="1829"/>
      <c r="E32" s="1835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50"/>
      <c r="AW32" s="1850"/>
    </row>
    <row r="33" spans="1:49" x14ac:dyDescent="0.3">
      <c r="A33" s="1843"/>
      <c r="B33" s="53"/>
      <c r="C33" s="49"/>
      <c r="D33" s="1830"/>
      <c r="E33" s="1836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48"/>
      <c r="AW33" s="1848"/>
    </row>
    <row r="34" spans="1:49" x14ac:dyDescent="0.3">
      <c r="A34" s="1843">
        <v>46154</v>
      </c>
      <c r="B34" s="51"/>
      <c r="C34" s="49"/>
      <c r="D34" s="1828"/>
      <c r="E34" s="1834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51"/>
      <c r="AW34" s="1851"/>
    </row>
    <row r="35" spans="1:49" x14ac:dyDescent="0.3">
      <c r="A35" s="1843"/>
      <c r="B35" s="52"/>
      <c r="C35" s="49"/>
      <c r="D35" s="1829"/>
      <c r="E35" s="1835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50"/>
      <c r="AW35" s="1850"/>
    </row>
    <row r="36" spans="1:49" x14ac:dyDescent="0.3">
      <c r="A36" s="1843"/>
      <c r="B36" s="52"/>
      <c r="C36" s="49"/>
      <c r="D36" s="1829"/>
      <c r="E36" s="1835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50"/>
      <c r="AW36" s="1850"/>
    </row>
    <row r="37" spans="1:49" x14ac:dyDescent="0.3">
      <c r="A37" s="1843"/>
      <c r="B37" s="53"/>
      <c r="C37" s="49"/>
      <c r="D37" s="1830"/>
      <c r="E37" s="1836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50"/>
      <c r="AW37" s="1850"/>
    </row>
    <row r="38" spans="1:49" x14ac:dyDescent="0.3">
      <c r="A38" s="1843">
        <v>46155</v>
      </c>
      <c r="B38" s="51"/>
      <c r="C38" s="49"/>
      <c r="D38" s="1828"/>
      <c r="E38" s="1834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50"/>
      <c r="AW38" s="1850"/>
    </row>
    <row r="39" spans="1:49" x14ac:dyDescent="0.3">
      <c r="A39" s="1843"/>
      <c r="B39" s="52"/>
      <c r="C39" s="49"/>
      <c r="D39" s="1829"/>
      <c r="E39" s="1835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50"/>
      <c r="AW39" s="1850"/>
    </row>
    <row r="40" spans="1:49" x14ac:dyDescent="0.3">
      <c r="A40" s="1843"/>
      <c r="B40" s="52"/>
      <c r="C40" s="49"/>
      <c r="D40" s="1829"/>
      <c r="E40" s="1835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50"/>
      <c r="AW40" s="1850"/>
    </row>
    <row r="41" spans="1:49" x14ac:dyDescent="0.3">
      <c r="A41" s="1843"/>
      <c r="B41" s="53"/>
      <c r="C41" s="49"/>
      <c r="D41" s="1830"/>
      <c r="E41" s="1836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48"/>
      <c r="AW41" s="1848"/>
    </row>
    <row r="42" spans="1:49" x14ac:dyDescent="0.3">
      <c r="A42" s="1843">
        <v>46156</v>
      </c>
      <c r="B42" s="51"/>
      <c r="C42" s="49"/>
      <c r="D42" s="1828"/>
      <c r="E42" s="1834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51"/>
      <c r="AW42" s="1851"/>
    </row>
    <row r="43" spans="1:49" x14ac:dyDescent="0.3">
      <c r="A43" s="1843"/>
      <c r="B43" s="52"/>
      <c r="C43" s="49"/>
      <c r="D43" s="1829"/>
      <c r="E43" s="1835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50"/>
      <c r="AW43" s="1850"/>
    </row>
    <row r="44" spans="1:49" x14ac:dyDescent="0.3">
      <c r="A44" s="1843"/>
      <c r="B44" s="52"/>
      <c r="C44" s="49"/>
      <c r="D44" s="1829"/>
      <c r="E44" s="1835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50"/>
      <c r="AW44" s="1850"/>
    </row>
    <row r="45" spans="1:49" x14ac:dyDescent="0.3">
      <c r="A45" s="1843"/>
      <c r="B45" s="53"/>
      <c r="C45" s="49"/>
      <c r="D45" s="1830"/>
      <c r="E45" s="1836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50"/>
      <c r="AW45" s="1850"/>
    </row>
    <row r="46" spans="1:49" x14ac:dyDescent="0.3">
      <c r="A46" s="1843">
        <v>46157</v>
      </c>
      <c r="B46" s="51"/>
      <c r="C46" s="49"/>
      <c r="D46" s="1831" t="s">
        <v>157</v>
      </c>
      <c r="E46" s="1834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50"/>
      <c r="AW46" s="1850"/>
    </row>
    <row r="47" spans="1:49" x14ac:dyDescent="0.3">
      <c r="A47" s="1843"/>
      <c r="B47" s="52"/>
      <c r="C47" s="49"/>
      <c r="D47" s="1832"/>
      <c r="E47" s="1835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50"/>
      <c r="AW47" s="1850"/>
    </row>
    <row r="48" spans="1:49" x14ac:dyDescent="0.3">
      <c r="A48" s="1843"/>
      <c r="B48" s="52"/>
      <c r="C48" s="49"/>
      <c r="D48" s="1832"/>
      <c r="E48" s="1835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50"/>
      <c r="AW48" s="1850"/>
    </row>
    <row r="49" spans="1:49" x14ac:dyDescent="0.3">
      <c r="A49" s="1843"/>
      <c r="B49" s="53"/>
      <c r="C49" s="49"/>
      <c r="D49" s="1833"/>
      <c r="E49" s="1836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48"/>
      <c r="AW49" s="1848"/>
    </row>
    <row r="50" spans="1:49" x14ac:dyDescent="0.3">
      <c r="A50" s="1843">
        <v>46158</v>
      </c>
      <c r="B50" s="51"/>
      <c r="C50" s="49"/>
      <c r="D50" s="1828"/>
      <c r="E50" s="1834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51"/>
      <c r="AW50" s="1851"/>
    </row>
    <row r="51" spans="1:49" x14ac:dyDescent="0.3">
      <c r="A51" s="1843"/>
      <c r="B51" s="52"/>
      <c r="C51" s="49"/>
      <c r="D51" s="1829"/>
      <c r="E51" s="1835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50"/>
      <c r="AW51" s="1850"/>
    </row>
    <row r="52" spans="1:49" x14ac:dyDescent="0.3">
      <c r="A52" s="1843"/>
      <c r="B52" s="52"/>
      <c r="C52" s="49"/>
      <c r="D52" s="1829"/>
      <c r="E52" s="1835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50"/>
      <c r="AW52" s="1850"/>
    </row>
    <row r="53" spans="1:49" x14ac:dyDescent="0.3">
      <c r="A53" s="1843"/>
      <c r="B53" s="53"/>
      <c r="C53" s="49"/>
      <c r="D53" s="1830"/>
      <c r="E53" s="1836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50"/>
      <c r="AW53" s="1850"/>
    </row>
    <row r="54" spans="1:49" x14ac:dyDescent="0.3">
      <c r="A54" s="1843">
        <v>46159</v>
      </c>
      <c r="B54" s="51"/>
      <c r="C54" s="49"/>
      <c r="D54" s="97"/>
      <c r="E54" s="1845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50"/>
      <c r="AW54" s="1850"/>
    </row>
    <row r="55" spans="1:49" x14ac:dyDescent="0.3">
      <c r="A55" s="1843"/>
      <c r="B55" s="52"/>
      <c r="C55" s="49"/>
      <c r="D55" s="97"/>
      <c r="E55" s="1846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50"/>
      <c r="AW55" s="1850"/>
    </row>
    <row r="56" spans="1:49" x14ac:dyDescent="0.3">
      <c r="A56" s="1843"/>
      <c r="B56" s="52"/>
      <c r="C56" s="49"/>
      <c r="D56" s="97"/>
      <c r="E56" s="1846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50"/>
      <c r="AW56" s="1850"/>
    </row>
    <row r="57" spans="1:49" x14ac:dyDescent="0.3">
      <c r="A57" s="1843"/>
      <c r="B57" s="53"/>
      <c r="C57" s="49"/>
      <c r="D57" s="97"/>
      <c r="E57" s="1847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48"/>
      <c r="AW57" s="1848"/>
    </row>
    <row r="58" spans="1:49" x14ac:dyDescent="0.3">
      <c r="A58" s="184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51"/>
      <c r="AW58" s="1851"/>
    </row>
    <row r="59" spans="1:49" x14ac:dyDescent="0.3">
      <c r="A59" s="184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50"/>
      <c r="AW59" s="1850"/>
    </row>
    <row r="60" spans="1:49" x14ac:dyDescent="0.3">
      <c r="A60" s="184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50"/>
      <c r="AW60" s="1850"/>
    </row>
    <row r="61" spans="1:49" x14ac:dyDescent="0.3">
      <c r="A61" s="184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50"/>
      <c r="AW61" s="1850"/>
    </row>
    <row r="62" spans="1:49" x14ac:dyDescent="0.3">
      <c r="A62" s="184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50"/>
      <c r="AW62" s="1850"/>
    </row>
    <row r="63" spans="1:49" x14ac:dyDescent="0.3">
      <c r="A63" s="184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50"/>
      <c r="AW63" s="1850"/>
    </row>
    <row r="64" spans="1:49" x14ac:dyDescent="0.3">
      <c r="A64" s="184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50"/>
      <c r="AW64" s="1850"/>
    </row>
    <row r="65" spans="1:49" x14ac:dyDescent="0.3">
      <c r="A65" s="184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48"/>
      <c r="AW65" s="1848"/>
    </row>
    <row r="66" spans="1:49" x14ac:dyDescent="0.3">
      <c r="A66" s="184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51"/>
      <c r="AW66" s="1851"/>
    </row>
    <row r="67" spans="1:49" x14ac:dyDescent="0.3">
      <c r="A67" s="184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50"/>
      <c r="AW67" s="1850"/>
    </row>
    <row r="68" spans="1:49" x14ac:dyDescent="0.3">
      <c r="A68" s="184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50"/>
      <c r="AW68" s="1850"/>
    </row>
    <row r="69" spans="1:49" x14ac:dyDescent="0.3">
      <c r="A69" s="184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50"/>
      <c r="AW69" s="1850"/>
    </row>
    <row r="70" spans="1:49" x14ac:dyDescent="0.3">
      <c r="A70" s="184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50"/>
      <c r="AW70" s="1850"/>
    </row>
    <row r="71" spans="1:49" x14ac:dyDescent="0.3">
      <c r="A71" s="184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50"/>
      <c r="AW71" s="1850"/>
    </row>
    <row r="72" spans="1:49" x14ac:dyDescent="0.3">
      <c r="A72" s="184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50"/>
      <c r="AW72" s="1850"/>
    </row>
    <row r="73" spans="1:49" x14ac:dyDescent="0.3">
      <c r="A73" s="184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48"/>
      <c r="AW73" s="1848"/>
    </row>
    <row r="74" spans="1:49" x14ac:dyDescent="0.3">
      <c r="A74" s="184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51"/>
      <c r="AW74" s="1851"/>
    </row>
    <row r="75" spans="1:49" x14ac:dyDescent="0.3">
      <c r="A75" s="184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50"/>
      <c r="AW75" s="1850"/>
    </row>
    <row r="76" spans="1:49" x14ac:dyDescent="0.3">
      <c r="A76" s="184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50"/>
      <c r="AW76" s="1850"/>
    </row>
    <row r="77" spans="1:49" x14ac:dyDescent="0.3">
      <c r="A77" s="184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50"/>
      <c r="AW77" s="1850"/>
    </row>
    <row r="78" spans="1:49" x14ac:dyDescent="0.3">
      <c r="A78" s="184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50"/>
      <c r="AW78" s="1850"/>
    </row>
    <row r="79" spans="1:49" x14ac:dyDescent="0.3">
      <c r="A79" s="184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50"/>
      <c r="AW79" s="1850"/>
    </row>
    <row r="80" spans="1:49" x14ac:dyDescent="0.3">
      <c r="A80" s="184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50"/>
      <c r="AW80" s="1850"/>
    </row>
    <row r="81" spans="1:49" x14ac:dyDescent="0.3">
      <c r="A81" s="184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48"/>
      <c r="AW81" s="1848"/>
    </row>
    <row r="82" spans="1:49" x14ac:dyDescent="0.3">
      <c r="A82" s="184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51"/>
      <c r="AW82" s="1851"/>
    </row>
    <row r="83" spans="1:49" x14ac:dyDescent="0.3">
      <c r="A83" s="184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50"/>
      <c r="AW83" s="1850"/>
    </row>
    <row r="84" spans="1:49" x14ac:dyDescent="0.3">
      <c r="A84" s="184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50"/>
      <c r="AW84" s="1850"/>
    </row>
    <row r="85" spans="1:49" x14ac:dyDescent="0.3">
      <c r="A85" s="184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50"/>
      <c r="AW85" s="1850"/>
    </row>
    <row r="86" spans="1:49" x14ac:dyDescent="0.3">
      <c r="A86" s="184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50"/>
      <c r="AW86" s="1850"/>
    </row>
    <row r="87" spans="1:49" x14ac:dyDescent="0.3">
      <c r="A87" s="184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50"/>
      <c r="AW87" s="1850"/>
    </row>
    <row r="88" spans="1:49" x14ac:dyDescent="0.3">
      <c r="A88" s="184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50"/>
      <c r="AW88" s="1850"/>
    </row>
    <row r="89" spans="1:49" x14ac:dyDescent="0.3">
      <c r="A89" s="184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48"/>
      <c r="AW89" s="1848"/>
    </row>
    <row r="90" spans="1:49" x14ac:dyDescent="0.3">
      <c r="A90" s="184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51"/>
      <c r="AW90" s="1851"/>
    </row>
    <row r="91" spans="1:49" x14ac:dyDescent="0.3">
      <c r="A91" s="184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50"/>
      <c r="AW91" s="1850"/>
    </row>
    <row r="92" spans="1:49" x14ac:dyDescent="0.3">
      <c r="A92" s="184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50"/>
      <c r="AW92" s="1850"/>
    </row>
    <row r="93" spans="1:49" x14ac:dyDescent="0.3">
      <c r="A93" s="184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50"/>
      <c r="AW93" s="1850"/>
    </row>
    <row r="94" spans="1:49" x14ac:dyDescent="0.3">
      <c r="A94" s="184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50"/>
      <c r="AW94" s="1850"/>
    </row>
    <row r="95" spans="1:49" x14ac:dyDescent="0.3">
      <c r="A95" s="184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50"/>
      <c r="AW95" s="1850"/>
    </row>
    <row r="96" spans="1:49" x14ac:dyDescent="0.3">
      <c r="A96" s="184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50"/>
      <c r="AW96" s="1850"/>
    </row>
    <row r="97" spans="1:49" x14ac:dyDescent="0.3">
      <c r="A97" s="184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48"/>
      <c r="AW97" s="1848"/>
    </row>
    <row r="98" spans="1:49" x14ac:dyDescent="0.3">
      <c r="A98" s="184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51"/>
      <c r="AW98" s="1851"/>
    </row>
    <row r="99" spans="1:49" x14ac:dyDescent="0.3">
      <c r="A99" s="184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50"/>
      <c r="AW99" s="1850"/>
    </row>
    <row r="100" spans="1:49" x14ac:dyDescent="0.3">
      <c r="A100" s="184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50"/>
      <c r="AW100" s="1850"/>
    </row>
    <row r="101" spans="1:49" x14ac:dyDescent="0.3">
      <c r="A101" s="184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50"/>
      <c r="AW101" s="1850"/>
    </row>
    <row r="102" spans="1:49" x14ac:dyDescent="0.3">
      <c r="A102" s="184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50"/>
      <c r="AW102" s="1850"/>
    </row>
    <row r="103" spans="1:49" x14ac:dyDescent="0.3">
      <c r="A103" s="184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50"/>
      <c r="AW103" s="1850"/>
    </row>
    <row r="104" spans="1:49" x14ac:dyDescent="0.3">
      <c r="A104" s="184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50"/>
      <c r="AW104" s="1850"/>
    </row>
    <row r="105" spans="1:49" x14ac:dyDescent="0.3">
      <c r="A105" s="184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48"/>
      <c r="AW105" s="1848"/>
    </row>
    <row r="106" spans="1:49" x14ac:dyDescent="0.3">
      <c r="A106" s="184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51"/>
      <c r="AW106" s="1851"/>
    </row>
    <row r="107" spans="1:49" x14ac:dyDescent="0.3">
      <c r="A107" s="184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50"/>
      <c r="AW107" s="1850"/>
    </row>
    <row r="108" spans="1:49" x14ac:dyDescent="0.3">
      <c r="A108" s="184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50"/>
      <c r="AW108" s="1850"/>
    </row>
    <row r="109" spans="1:49" x14ac:dyDescent="0.3">
      <c r="A109" s="184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50"/>
      <c r="AW109" s="1850"/>
    </row>
    <row r="110" spans="1:49" x14ac:dyDescent="0.3">
      <c r="A110" s="184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50"/>
      <c r="AW110" s="1850"/>
    </row>
    <row r="111" spans="1:49" x14ac:dyDescent="0.3">
      <c r="A111" s="184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50"/>
      <c r="AW111" s="1850"/>
    </row>
    <row r="112" spans="1:49" x14ac:dyDescent="0.3">
      <c r="A112" s="184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50"/>
      <c r="AW112" s="1850"/>
    </row>
    <row r="113" spans="1:49" x14ac:dyDescent="0.3">
      <c r="A113" s="184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48"/>
      <c r="AW113" s="1848"/>
    </row>
    <row r="114" spans="1:49" x14ac:dyDescent="0.3">
      <c r="A114" s="184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51"/>
      <c r="AW114" s="1851"/>
    </row>
    <row r="115" spans="1:49" x14ac:dyDescent="0.3">
      <c r="A115" s="184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50"/>
      <c r="AW115" s="1850"/>
    </row>
    <row r="116" spans="1:49" x14ac:dyDescent="0.3">
      <c r="A116" s="184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50"/>
      <c r="AW116" s="1850"/>
    </row>
    <row r="117" spans="1:49" x14ac:dyDescent="0.3">
      <c r="A117" s="184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50"/>
      <c r="AW117" s="1850"/>
    </row>
    <row r="118" spans="1:49" x14ac:dyDescent="0.3">
      <c r="A118" s="1843">
        <v>46175</v>
      </c>
      <c r="B118" s="51"/>
      <c r="C118" s="49"/>
      <c r="D118" s="1828"/>
      <c r="E118" s="1834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50"/>
      <c r="AW118" s="1850"/>
    </row>
    <row r="119" spans="1:49" x14ac:dyDescent="0.3">
      <c r="A119" s="1843"/>
      <c r="B119" s="52"/>
      <c r="C119" s="49"/>
      <c r="D119" s="1829"/>
      <c r="E119" s="1835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50"/>
      <c r="AW119" s="1850"/>
    </row>
    <row r="120" spans="1:49" x14ac:dyDescent="0.3">
      <c r="A120" s="1843"/>
      <c r="B120" s="52"/>
      <c r="C120" s="49"/>
      <c r="D120" s="1829"/>
      <c r="E120" s="1835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50"/>
      <c r="AW120" s="1850"/>
    </row>
    <row r="121" spans="1:49" x14ac:dyDescent="0.3">
      <c r="A121" s="1843"/>
      <c r="B121" s="53"/>
      <c r="C121" s="49"/>
      <c r="D121" s="1830"/>
      <c r="E121" s="1836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48"/>
      <c r="AW121" s="1848"/>
    </row>
    <row r="122" spans="1:49" x14ac:dyDescent="0.3">
      <c r="A122" s="1843">
        <v>46176</v>
      </c>
      <c r="B122" s="51"/>
      <c r="C122" s="49"/>
      <c r="D122" s="1828"/>
      <c r="E122" s="1834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51"/>
      <c r="AW122" s="1851"/>
    </row>
    <row r="123" spans="1:49" x14ac:dyDescent="0.3">
      <c r="A123" s="1843"/>
      <c r="B123" s="52"/>
      <c r="C123" s="49"/>
      <c r="D123" s="1829"/>
      <c r="E123" s="1835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50"/>
      <c r="AW123" s="1850"/>
    </row>
    <row r="124" spans="1:49" x14ac:dyDescent="0.3">
      <c r="A124" s="1843"/>
      <c r="B124" s="52"/>
      <c r="C124" s="49"/>
      <c r="D124" s="1829"/>
      <c r="E124" s="1835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50"/>
      <c r="AW124" s="1850"/>
    </row>
    <row r="125" spans="1:49" x14ac:dyDescent="0.3">
      <c r="A125" s="1843"/>
      <c r="B125" s="53"/>
      <c r="C125" s="49"/>
      <c r="D125" s="1830"/>
      <c r="E125" s="1836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50"/>
      <c r="AW125" s="1850"/>
    </row>
    <row r="126" spans="1:49" x14ac:dyDescent="0.3">
      <c r="A126" s="1843">
        <v>46177</v>
      </c>
      <c r="B126" s="51"/>
      <c r="C126" s="49"/>
      <c r="D126" s="1828"/>
      <c r="E126" s="1834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50"/>
      <c r="AW126" s="1850"/>
    </row>
    <row r="127" spans="1:49" x14ac:dyDescent="0.3">
      <c r="A127" s="1843"/>
      <c r="B127" s="52"/>
      <c r="C127" s="49"/>
      <c r="D127" s="1829"/>
      <c r="E127" s="1835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50"/>
      <c r="AW127" s="1850"/>
    </row>
    <row r="128" spans="1:49" x14ac:dyDescent="0.3">
      <c r="A128" s="1843"/>
      <c r="B128" s="52"/>
      <c r="C128" s="49"/>
      <c r="D128" s="1829"/>
      <c r="E128" s="1835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50"/>
      <c r="AW128" s="1850"/>
    </row>
    <row r="129" spans="1:49" x14ac:dyDescent="0.3">
      <c r="A129" s="1843"/>
      <c r="B129" s="53"/>
      <c r="C129" s="49"/>
      <c r="D129" s="1830"/>
      <c r="E129" s="1836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48"/>
      <c r="AW129" s="1848"/>
    </row>
    <row r="130" spans="1:49" x14ac:dyDescent="0.3">
      <c r="A130" s="18"/>
      <c r="B130" s="18"/>
      <c r="C130" s="18"/>
      <c r="D130" s="1843"/>
      <c r="E130" s="1849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51"/>
      <c r="AW130" s="1851"/>
    </row>
    <row r="131" spans="1:49" x14ac:dyDescent="0.3">
      <c r="A131" s="18"/>
      <c r="B131" s="18"/>
      <c r="C131" s="18"/>
      <c r="D131" s="1848"/>
      <c r="E131" s="1850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50"/>
      <c r="AW131" s="1850"/>
    </row>
    <row r="132" spans="1:49" x14ac:dyDescent="0.3">
      <c r="A132" s="18"/>
      <c r="B132" s="18"/>
      <c r="C132" s="18"/>
      <c r="D132" s="1848"/>
      <c r="E132" s="1850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50"/>
      <c r="AW132" s="1850"/>
    </row>
    <row r="133" spans="1:49" x14ac:dyDescent="0.3">
      <c r="A133" s="18"/>
      <c r="B133" s="18"/>
      <c r="C133" s="18"/>
      <c r="D133" s="1848"/>
      <c r="E133" s="1850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50"/>
      <c r="AW133" s="1850"/>
    </row>
    <row r="134" spans="1:49" x14ac:dyDescent="0.3">
      <c r="A134" s="18"/>
      <c r="B134" s="18"/>
      <c r="C134" s="18"/>
      <c r="D134" s="1848"/>
      <c r="E134" s="1850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50"/>
      <c r="AW134" s="1850"/>
    </row>
    <row r="135" spans="1:49" x14ac:dyDescent="0.3">
      <c r="A135" s="18"/>
      <c r="B135" s="18"/>
      <c r="C135" s="18"/>
      <c r="D135" s="1848"/>
      <c r="E135" s="1850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50"/>
      <c r="AW135" s="1850"/>
    </row>
    <row r="136" spans="1:49" x14ac:dyDescent="0.3">
      <c r="A136" s="18"/>
      <c r="B136" s="18"/>
      <c r="C136" s="18"/>
      <c r="D136" s="1848"/>
      <c r="E136" s="1850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50"/>
      <c r="AW136" s="1850"/>
    </row>
    <row r="137" spans="1:49" x14ac:dyDescent="0.3">
      <c r="A137" s="18"/>
      <c r="B137" s="18"/>
      <c r="C137" s="18"/>
      <c r="D137" s="1848"/>
      <c r="E137" s="184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48"/>
      <c r="AW137" s="1848"/>
    </row>
    <row r="138" spans="1:49" x14ac:dyDescent="0.3">
      <c r="A138" s="18"/>
      <c r="B138" s="18"/>
      <c r="C138" s="18"/>
      <c r="D138" s="1843"/>
      <c r="E138" s="1849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51"/>
      <c r="AW138" s="1851"/>
    </row>
    <row r="139" spans="1:49" x14ac:dyDescent="0.3">
      <c r="A139" s="18"/>
      <c r="B139" s="18"/>
      <c r="C139" s="18"/>
      <c r="D139" s="1848"/>
      <c r="E139" s="1850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50"/>
      <c r="AW139" s="1850"/>
    </row>
    <row r="140" spans="1:49" x14ac:dyDescent="0.3">
      <c r="A140" s="18"/>
      <c r="B140" s="18"/>
      <c r="C140" s="18"/>
      <c r="D140" s="1848"/>
      <c r="E140" s="1850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50"/>
      <c r="AW140" s="1850"/>
    </row>
    <row r="141" spans="1:49" x14ac:dyDescent="0.3">
      <c r="A141" s="18"/>
      <c r="B141" s="18"/>
      <c r="C141" s="18"/>
      <c r="D141" s="1848"/>
      <c r="E141" s="1850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50"/>
      <c r="AW141" s="1850"/>
    </row>
    <row r="142" spans="1:49" x14ac:dyDescent="0.3">
      <c r="A142" s="18"/>
      <c r="B142" s="18"/>
      <c r="C142" s="18"/>
      <c r="D142" s="1848"/>
      <c r="E142" s="1850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50"/>
      <c r="AW142" s="1850"/>
    </row>
    <row r="143" spans="1:49" x14ac:dyDescent="0.3">
      <c r="A143" s="18"/>
      <c r="B143" s="18"/>
      <c r="C143" s="18"/>
      <c r="D143" s="1848"/>
      <c r="E143" s="1850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50"/>
      <c r="AW143" s="1850"/>
    </row>
    <row r="144" spans="1:49" x14ac:dyDescent="0.3">
      <c r="A144" s="18"/>
      <c r="B144" s="18"/>
      <c r="C144" s="18"/>
      <c r="D144" s="1848"/>
      <c r="E144" s="1850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50"/>
      <c r="AW144" s="1850"/>
    </row>
    <row r="145" spans="1:49" x14ac:dyDescent="0.3">
      <c r="A145" s="18"/>
      <c r="B145" s="18"/>
      <c r="C145" s="18"/>
      <c r="D145" s="1848"/>
      <c r="E145" s="184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48"/>
      <c r="AW145" s="1848"/>
    </row>
    <row r="146" spans="1:49" x14ac:dyDescent="0.3">
      <c r="A146" s="18"/>
      <c r="B146" s="18"/>
      <c r="C146" s="18"/>
      <c r="D146" s="1843"/>
      <c r="E146" s="1849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51"/>
      <c r="AW146" s="1851"/>
    </row>
    <row r="147" spans="1:49" x14ac:dyDescent="0.3">
      <c r="A147" s="18"/>
      <c r="B147" s="18"/>
      <c r="C147" s="18"/>
      <c r="D147" s="1848"/>
      <c r="E147" s="1850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50"/>
      <c r="AW147" s="1850"/>
    </row>
    <row r="148" spans="1:49" x14ac:dyDescent="0.3">
      <c r="A148" s="18"/>
      <c r="B148" s="18"/>
      <c r="C148" s="18"/>
      <c r="D148" s="1848"/>
      <c r="E148" s="1850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50"/>
      <c r="AW148" s="1850"/>
    </row>
    <row r="149" spans="1:49" x14ac:dyDescent="0.3">
      <c r="A149" s="18"/>
      <c r="B149" s="18"/>
      <c r="C149" s="18"/>
      <c r="D149" s="1848"/>
      <c r="E149" s="1850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50"/>
      <c r="AW149" s="1850"/>
    </row>
    <row r="150" spans="1:49" x14ac:dyDescent="0.3">
      <c r="A150" s="18"/>
      <c r="B150" s="18"/>
      <c r="C150" s="18"/>
      <c r="D150" s="1848"/>
      <c r="E150" s="1850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50"/>
      <c r="AW150" s="1850"/>
    </row>
    <row r="151" spans="1:49" x14ac:dyDescent="0.3">
      <c r="A151" s="18"/>
      <c r="B151" s="18"/>
      <c r="C151" s="18"/>
      <c r="D151" s="1848"/>
      <c r="E151" s="1850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50"/>
      <c r="AW151" s="1850"/>
    </row>
    <row r="152" spans="1:49" x14ac:dyDescent="0.3">
      <c r="A152" s="18"/>
      <c r="B152" s="18"/>
      <c r="C152" s="18"/>
      <c r="D152" s="1848"/>
      <c r="E152" s="1850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50"/>
      <c r="AW152" s="1850"/>
    </row>
    <row r="153" spans="1:49" x14ac:dyDescent="0.3">
      <c r="A153" s="18"/>
      <c r="B153" s="18"/>
      <c r="C153" s="18"/>
      <c r="D153" s="1848"/>
      <c r="E153" s="184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48"/>
      <c r="AW153" s="1848"/>
    </row>
    <row r="154" spans="1:49" x14ac:dyDescent="0.3">
      <c r="A154" s="18"/>
      <c r="B154" s="18"/>
      <c r="C154" s="18"/>
      <c r="D154" s="1843"/>
      <c r="E154" s="1849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51"/>
      <c r="AW154" s="1851"/>
    </row>
    <row r="155" spans="1:49" x14ac:dyDescent="0.3">
      <c r="A155" s="18"/>
      <c r="B155" s="18"/>
      <c r="C155" s="18"/>
      <c r="D155" s="1848"/>
      <c r="E155" s="1850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50"/>
      <c r="AW155" s="1850"/>
    </row>
    <row r="156" spans="1:49" x14ac:dyDescent="0.3">
      <c r="A156" s="18"/>
      <c r="B156" s="18"/>
      <c r="C156" s="18"/>
      <c r="D156" s="1848"/>
      <c r="E156" s="1850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50"/>
      <c r="AW156" s="1850"/>
    </row>
    <row r="157" spans="1:49" x14ac:dyDescent="0.3">
      <c r="A157" s="18"/>
      <c r="B157" s="18"/>
      <c r="C157" s="18"/>
      <c r="D157" s="1848"/>
      <c r="E157" s="1850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50"/>
      <c r="AW157" s="1850"/>
    </row>
    <row r="158" spans="1:49" x14ac:dyDescent="0.3">
      <c r="A158" s="18"/>
      <c r="B158" s="18"/>
      <c r="C158" s="18"/>
      <c r="D158" s="1848"/>
      <c r="E158" s="1850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50"/>
      <c r="AW158" s="1850"/>
    </row>
    <row r="159" spans="1:49" x14ac:dyDescent="0.3">
      <c r="A159" s="18"/>
      <c r="B159" s="18"/>
      <c r="C159" s="18"/>
      <c r="D159" s="1848"/>
      <c r="E159" s="1850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50"/>
      <c r="AW159" s="1850"/>
    </row>
    <row r="160" spans="1:49" x14ac:dyDescent="0.3">
      <c r="A160" s="18"/>
      <c r="B160" s="18"/>
      <c r="C160" s="18"/>
      <c r="D160" s="1848"/>
      <c r="E160" s="1850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50"/>
      <c r="AW160" s="1850"/>
    </row>
    <row r="161" spans="1:49" x14ac:dyDescent="0.3">
      <c r="A161" s="18"/>
      <c r="B161" s="18"/>
      <c r="C161" s="18"/>
      <c r="D161" s="1848"/>
      <c r="E161" s="184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48"/>
      <c r="AW161" s="1848"/>
    </row>
    <row r="162" spans="1:49" x14ac:dyDescent="0.3">
      <c r="A162" s="18"/>
      <c r="B162" s="18"/>
      <c r="C162" s="18"/>
      <c r="D162" s="1843"/>
      <c r="E162" s="1849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51"/>
      <c r="AW162" s="1851"/>
    </row>
    <row r="163" spans="1:49" x14ac:dyDescent="0.3">
      <c r="A163" s="18"/>
      <c r="B163" s="18"/>
      <c r="C163" s="18"/>
      <c r="D163" s="1848"/>
      <c r="E163" s="1850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50"/>
      <c r="AW163" s="1850"/>
    </row>
    <row r="164" spans="1:49" x14ac:dyDescent="0.3">
      <c r="A164" s="18"/>
      <c r="B164" s="18"/>
      <c r="C164" s="18"/>
      <c r="D164" s="1848"/>
      <c r="E164" s="1850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50"/>
      <c r="AW164" s="1850"/>
    </row>
    <row r="165" spans="1:49" x14ac:dyDescent="0.3">
      <c r="A165" s="18"/>
      <c r="B165" s="18"/>
      <c r="C165" s="18"/>
      <c r="D165" s="1848"/>
      <c r="E165" s="1850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50"/>
      <c r="AW165" s="1850"/>
    </row>
    <row r="166" spans="1:49" x14ac:dyDescent="0.3">
      <c r="A166" s="18"/>
      <c r="B166" s="18"/>
      <c r="C166" s="18"/>
      <c r="D166" s="1848"/>
      <c r="E166" s="1850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50"/>
      <c r="AW166" s="1850"/>
    </row>
    <row r="167" spans="1:49" x14ac:dyDescent="0.3">
      <c r="A167" s="18"/>
      <c r="B167" s="18"/>
      <c r="C167" s="18"/>
      <c r="D167" s="1848"/>
      <c r="E167" s="1850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50"/>
      <c r="AW167" s="1850"/>
    </row>
    <row r="168" spans="1:49" x14ac:dyDescent="0.3">
      <c r="A168" s="18"/>
      <c r="B168" s="18"/>
      <c r="C168" s="18"/>
      <c r="D168" s="1848"/>
      <c r="E168" s="1850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50"/>
      <c r="AW168" s="1850"/>
    </row>
    <row r="169" spans="1:49" x14ac:dyDescent="0.3">
      <c r="A169" s="18"/>
      <c r="B169" s="18"/>
      <c r="C169" s="18"/>
      <c r="D169" s="1848"/>
      <c r="E169" s="184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48"/>
      <c r="AW169" s="1848"/>
    </row>
    <row r="170" spans="1:49" x14ac:dyDescent="0.3">
      <c r="A170" s="18"/>
      <c r="B170" s="18"/>
      <c r="C170" s="18"/>
      <c r="D170" s="1843"/>
      <c r="E170" s="1849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51"/>
      <c r="AW170" s="1851"/>
    </row>
    <row r="171" spans="1:49" x14ac:dyDescent="0.3">
      <c r="A171" s="18"/>
      <c r="B171" s="18"/>
      <c r="C171" s="18"/>
      <c r="D171" s="1848"/>
      <c r="E171" s="1850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50"/>
      <c r="AW171" s="1850"/>
    </row>
    <row r="172" spans="1:49" x14ac:dyDescent="0.3">
      <c r="A172" s="18"/>
      <c r="B172" s="18"/>
      <c r="C172" s="18"/>
      <c r="D172" s="1848"/>
      <c r="E172" s="1850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50"/>
      <c r="AW172" s="1850"/>
    </row>
    <row r="173" spans="1:49" x14ac:dyDescent="0.3">
      <c r="A173" s="18"/>
      <c r="B173" s="18"/>
      <c r="C173" s="18"/>
      <c r="D173" s="1848"/>
      <c r="E173" s="1850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50"/>
      <c r="AW173" s="1850"/>
    </row>
    <row r="174" spans="1:49" x14ac:dyDescent="0.3">
      <c r="A174" s="18"/>
      <c r="B174" s="18"/>
      <c r="C174" s="18"/>
      <c r="D174" s="1848"/>
      <c r="E174" s="1850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50"/>
      <c r="AW174" s="1850"/>
    </row>
    <row r="175" spans="1:49" x14ac:dyDescent="0.3">
      <c r="A175" s="18"/>
      <c r="B175" s="18"/>
      <c r="C175" s="18"/>
      <c r="D175" s="1848"/>
      <c r="E175" s="1850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50"/>
      <c r="AW175" s="1850"/>
    </row>
    <row r="176" spans="1:49" x14ac:dyDescent="0.3">
      <c r="A176" s="18"/>
      <c r="B176" s="18"/>
      <c r="C176" s="18"/>
      <c r="D176" s="1848"/>
      <c r="E176" s="1850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50"/>
      <c r="AW176" s="1850"/>
    </row>
    <row r="177" spans="1:49" x14ac:dyDescent="0.3">
      <c r="A177" s="18"/>
      <c r="B177" s="18"/>
      <c r="C177" s="18"/>
      <c r="D177" s="1848"/>
      <c r="E177" s="184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48"/>
      <c r="AW177" s="1848"/>
    </row>
    <row r="178" spans="1:49" x14ac:dyDescent="0.3">
      <c r="A178" s="18"/>
      <c r="B178" s="18"/>
      <c r="C178" s="18"/>
      <c r="D178" s="1843"/>
      <c r="E178" s="1849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51"/>
      <c r="AW178" s="1851"/>
    </row>
    <row r="179" spans="1:49" x14ac:dyDescent="0.3">
      <c r="A179" s="18"/>
      <c r="B179" s="18"/>
      <c r="C179" s="18"/>
      <c r="D179" s="1848"/>
      <c r="E179" s="1850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50"/>
      <c r="AW179" s="1850"/>
    </row>
    <row r="180" spans="1:49" x14ac:dyDescent="0.3">
      <c r="A180" s="18"/>
      <c r="B180" s="18"/>
      <c r="C180" s="18"/>
      <c r="D180" s="1848"/>
      <c r="E180" s="1850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50"/>
      <c r="AW180" s="1850"/>
    </row>
    <row r="181" spans="1:49" x14ac:dyDescent="0.3">
      <c r="A181" s="18"/>
      <c r="B181" s="18"/>
      <c r="C181" s="18"/>
      <c r="D181" s="1848"/>
      <c r="E181" s="1850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50"/>
      <c r="AW181" s="1850"/>
    </row>
    <row r="182" spans="1:49" x14ac:dyDescent="0.3">
      <c r="A182" s="18"/>
      <c r="B182" s="18"/>
      <c r="C182" s="18"/>
      <c r="D182" s="1848"/>
      <c r="E182" s="1850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50"/>
      <c r="AW182" s="1850"/>
    </row>
    <row r="183" spans="1:49" x14ac:dyDescent="0.3">
      <c r="A183" s="18"/>
      <c r="B183" s="18"/>
      <c r="C183" s="18"/>
      <c r="D183" s="1848"/>
      <c r="E183" s="1850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50"/>
      <c r="AW183" s="1850"/>
    </row>
    <row r="184" spans="1:49" x14ac:dyDescent="0.3">
      <c r="A184" s="18"/>
      <c r="B184" s="18"/>
      <c r="C184" s="18"/>
      <c r="D184" s="1848"/>
      <c r="E184" s="1850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50"/>
      <c r="AW184" s="1850"/>
    </row>
    <row r="185" spans="1:49" x14ac:dyDescent="0.3">
      <c r="A185" s="18"/>
      <c r="B185" s="18"/>
      <c r="C185" s="18"/>
      <c r="D185" s="1848"/>
      <c r="E185" s="184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48"/>
      <c r="AW185" s="1848"/>
    </row>
    <row r="186" spans="1:49" x14ac:dyDescent="0.3">
      <c r="A186" s="18"/>
      <c r="B186" s="18"/>
      <c r="C186" s="18"/>
      <c r="D186" s="1843"/>
      <c r="E186" s="1849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51"/>
      <c r="AW186" s="1851"/>
    </row>
    <row r="187" spans="1:49" x14ac:dyDescent="0.3">
      <c r="A187" s="18"/>
      <c r="B187" s="18"/>
      <c r="C187" s="18"/>
      <c r="D187" s="1848"/>
      <c r="E187" s="1850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50"/>
      <c r="AW187" s="1850"/>
    </row>
    <row r="188" spans="1:49" x14ac:dyDescent="0.3">
      <c r="A188" s="18"/>
      <c r="B188" s="18"/>
      <c r="C188" s="18"/>
      <c r="D188" s="1848"/>
      <c r="E188" s="1850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50"/>
      <c r="AW188" s="1850"/>
    </row>
    <row r="189" spans="1:49" x14ac:dyDescent="0.3">
      <c r="A189" s="18"/>
      <c r="B189" s="18"/>
      <c r="C189" s="18"/>
      <c r="D189" s="1848"/>
      <c r="E189" s="1850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50"/>
      <c r="AW189" s="1850"/>
    </row>
    <row r="190" spans="1:49" x14ac:dyDescent="0.3">
      <c r="A190" s="18"/>
      <c r="B190" s="18"/>
      <c r="C190" s="18"/>
      <c r="D190" s="1848"/>
      <c r="E190" s="1850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50"/>
      <c r="AW190" s="1850"/>
    </row>
    <row r="191" spans="1:49" x14ac:dyDescent="0.3">
      <c r="A191" s="18"/>
      <c r="B191" s="18"/>
      <c r="C191" s="18"/>
      <c r="D191" s="1848"/>
      <c r="E191" s="1850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50"/>
      <c r="AW191" s="1850"/>
    </row>
    <row r="192" spans="1:49" x14ac:dyDescent="0.3">
      <c r="A192" s="18"/>
      <c r="B192" s="18"/>
      <c r="C192" s="18"/>
      <c r="D192" s="1848"/>
      <c r="E192" s="1850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50"/>
      <c r="AW192" s="1850"/>
    </row>
    <row r="193" spans="1:49" x14ac:dyDescent="0.3">
      <c r="A193" s="18"/>
      <c r="B193" s="18"/>
      <c r="C193" s="18"/>
      <c r="D193" s="1848"/>
      <c r="E193" s="184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48"/>
      <c r="AW193" s="1848"/>
    </row>
    <row r="194" spans="1:49" x14ac:dyDescent="0.3">
      <c r="A194" s="18"/>
      <c r="B194" s="18"/>
      <c r="C194" s="18"/>
      <c r="D194" s="1843"/>
      <c r="E194" s="1849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51"/>
      <c r="AW194" s="1851"/>
    </row>
    <row r="195" spans="1:49" x14ac:dyDescent="0.3">
      <c r="A195" s="18"/>
      <c r="B195" s="18"/>
      <c r="C195" s="18"/>
      <c r="D195" s="1848"/>
      <c r="E195" s="1850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50"/>
      <c r="AW195" s="1850"/>
    </row>
    <row r="196" spans="1:49" x14ac:dyDescent="0.3">
      <c r="A196" s="18"/>
      <c r="B196" s="18"/>
      <c r="C196" s="18"/>
      <c r="D196" s="1848"/>
      <c r="E196" s="1850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50"/>
      <c r="AW196" s="1850"/>
    </row>
    <row r="197" spans="1:49" x14ac:dyDescent="0.3">
      <c r="A197" s="18"/>
      <c r="B197" s="18"/>
      <c r="C197" s="18"/>
      <c r="D197" s="1848"/>
      <c r="E197" s="1850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50"/>
      <c r="AW197" s="1850"/>
    </row>
    <row r="198" spans="1:49" x14ac:dyDescent="0.3">
      <c r="A198" s="18"/>
      <c r="B198" s="18"/>
      <c r="C198" s="18"/>
      <c r="D198" s="1848"/>
      <c r="E198" s="1850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50"/>
      <c r="AW198" s="1850"/>
    </row>
    <row r="199" spans="1:49" x14ac:dyDescent="0.3">
      <c r="A199" s="18"/>
      <c r="B199" s="18"/>
      <c r="C199" s="18"/>
      <c r="D199" s="1848"/>
      <c r="E199" s="1850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50"/>
      <c r="AW199" s="1850"/>
    </row>
    <row r="200" spans="1:49" x14ac:dyDescent="0.3">
      <c r="A200" s="18"/>
      <c r="B200" s="18"/>
      <c r="C200" s="18"/>
      <c r="D200" s="1848"/>
      <c r="E200" s="1850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50"/>
      <c r="AW200" s="1850"/>
    </row>
    <row r="201" spans="1:49" x14ac:dyDescent="0.3">
      <c r="A201" s="18"/>
      <c r="B201" s="18"/>
      <c r="C201" s="18"/>
      <c r="D201" s="1848"/>
      <c r="E201" s="184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48"/>
      <c r="AW201" s="1848"/>
    </row>
    <row r="202" spans="1:49" x14ac:dyDescent="0.3">
      <c r="A202" s="18"/>
      <c r="B202" s="18"/>
      <c r="C202" s="18"/>
      <c r="D202" s="1843"/>
      <c r="E202" s="1849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51"/>
      <c r="AW202" s="1851"/>
    </row>
    <row r="203" spans="1:49" x14ac:dyDescent="0.3">
      <c r="A203" s="18"/>
      <c r="B203" s="18"/>
      <c r="C203" s="18"/>
      <c r="D203" s="1848"/>
      <c r="E203" s="1850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50"/>
      <c r="AW203" s="1850"/>
    </row>
    <row r="204" spans="1:49" x14ac:dyDescent="0.3">
      <c r="A204" s="18"/>
      <c r="B204" s="18"/>
      <c r="C204" s="18"/>
      <c r="D204" s="1848"/>
      <c r="E204" s="1850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50"/>
      <c r="AW204" s="1850"/>
    </row>
    <row r="205" spans="1:49" x14ac:dyDescent="0.3">
      <c r="A205" s="18"/>
      <c r="B205" s="18"/>
      <c r="C205" s="18"/>
      <c r="D205" s="1848"/>
      <c r="E205" s="1850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50"/>
      <c r="AW205" s="1850"/>
    </row>
    <row r="206" spans="1:49" x14ac:dyDescent="0.3">
      <c r="A206" s="18"/>
      <c r="B206" s="18"/>
      <c r="C206" s="18"/>
      <c r="D206" s="1848"/>
      <c r="E206" s="1850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50"/>
      <c r="AW206" s="1850"/>
    </row>
    <row r="207" spans="1:49" x14ac:dyDescent="0.3">
      <c r="A207" s="18"/>
      <c r="B207" s="18"/>
      <c r="C207" s="18"/>
      <c r="D207" s="1848"/>
      <c r="E207" s="1850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50"/>
      <c r="AW207" s="1850"/>
    </row>
    <row r="208" spans="1:49" x14ac:dyDescent="0.3">
      <c r="A208" s="18"/>
      <c r="B208" s="18"/>
      <c r="C208" s="18"/>
      <c r="D208" s="1848"/>
      <c r="E208" s="1850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50"/>
      <c r="AW208" s="1850"/>
    </row>
    <row r="209" spans="1:49" x14ac:dyDescent="0.3">
      <c r="A209" s="18"/>
      <c r="B209" s="18"/>
      <c r="C209" s="18"/>
      <c r="D209" s="1848"/>
      <c r="E209" s="184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48"/>
      <c r="AW209" s="1848"/>
    </row>
    <row r="210" spans="1:49" x14ac:dyDescent="0.3">
      <c r="A210" s="18"/>
      <c r="B210" s="18"/>
      <c r="C210" s="18"/>
      <c r="D210" s="1843"/>
      <c r="E210" s="1849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51"/>
      <c r="AW210" s="1851"/>
    </row>
    <row r="211" spans="1:49" x14ac:dyDescent="0.3">
      <c r="A211" s="18"/>
      <c r="B211" s="18"/>
      <c r="C211" s="18"/>
      <c r="D211" s="1848"/>
      <c r="E211" s="1850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50"/>
      <c r="AW211" s="1850"/>
    </row>
    <row r="212" spans="1:49" x14ac:dyDescent="0.3">
      <c r="A212" s="18"/>
      <c r="B212" s="18"/>
      <c r="C212" s="18"/>
      <c r="D212" s="1848"/>
      <c r="E212" s="1850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50"/>
      <c r="AW212" s="1850"/>
    </row>
    <row r="213" spans="1:49" x14ac:dyDescent="0.3">
      <c r="A213" s="18"/>
      <c r="B213" s="18"/>
      <c r="C213" s="18"/>
      <c r="D213" s="1848"/>
      <c r="E213" s="1850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50"/>
      <c r="AW213" s="1850"/>
    </row>
    <row r="214" spans="1:49" x14ac:dyDescent="0.3">
      <c r="A214" s="18"/>
      <c r="B214" s="18"/>
      <c r="C214" s="18"/>
      <c r="D214" s="1848"/>
      <c r="E214" s="1850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50"/>
      <c r="AW214" s="1850"/>
    </row>
    <row r="215" spans="1:49" x14ac:dyDescent="0.3">
      <c r="A215" s="18"/>
      <c r="B215" s="18"/>
      <c r="C215" s="18"/>
      <c r="D215" s="1848"/>
      <c r="E215" s="1850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50"/>
      <c r="AW215" s="1850"/>
    </row>
    <row r="216" spans="1:49" x14ac:dyDescent="0.3">
      <c r="A216" s="18"/>
      <c r="B216" s="18"/>
      <c r="C216" s="18"/>
      <c r="D216" s="1848"/>
      <c r="E216" s="1850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50"/>
      <c r="AW216" s="1850"/>
    </row>
    <row r="217" spans="1:49" x14ac:dyDescent="0.3">
      <c r="A217" s="18"/>
      <c r="B217" s="18"/>
      <c r="C217" s="18"/>
      <c r="D217" s="1848"/>
      <c r="E217" s="184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48"/>
      <c r="AW217" s="1848"/>
    </row>
    <row r="218" spans="1:49" x14ac:dyDescent="0.3">
      <c r="A218" s="18"/>
      <c r="B218" s="18"/>
      <c r="C218" s="18"/>
      <c r="D218" s="1843"/>
      <c r="E218" s="1849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51"/>
      <c r="AW218" s="1851"/>
    </row>
    <row r="219" spans="1:49" x14ac:dyDescent="0.3">
      <c r="A219" s="18"/>
      <c r="B219" s="18"/>
      <c r="C219" s="18"/>
      <c r="D219" s="1848"/>
      <c r="E219" s="1850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50"/>
      <c r="AW219" s="1850"/>
    </row>
    <row r="220" spans="1:49" x14ac:dyDescent="0.3">
      <c r="A220" s="18"/>
      <c r="B220" s="18"/>
      <c r="C220" s="18"/>
      <c r="D220" s="1848"/>
      <c r="E220" s="1850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50"/>
      <c r="AW220" s="1850"/>
    </row>
    <row r="221" spans="1:49" x14ac:dyDescent="0.3">
      <c r="A221" s="18"/>
      <c r="B221" s="18"/>
      <c r="C221" s="18"/>
      <c r="D221" s="1848"/>
      <c r="E221" s="1850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50"/>
      <c r="AW221" s="1850"/>
    </row>
    <row r="222" spans="1:49" x14ac:dyDescent="0.3">
      <c r="A222" s="18"/>
      <c r="B222" s="18"/>
      <c r="C222" s="18"/>
      <c r="D222" s="1848"/>
      <c r="E222" s="1850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50"/>
      <c r="AW222" s="1850"/>
    </row>
    <row r="223" spans="1:49" x14ac:dyDescent="0.3">
      <c r="A223" s="18"/>
      <c r="B223" s="18"/>
      <c r="C223" s="18"/>
      <c r="D223" s="1848"/>
      <c r="E223" s="1850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50"/>
      <c r="AW223" s="1850"/>
    </row>
    <row r="224" spans="1:49" x14ac:dyDescent="0.3">
      <c r="A224" s="18"/>
      <c r="B224" s="18"/>
      <c r="C224" s="18"/>
      <c r="D224" s="1848"/>
      <c r="E224" s="1850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50"/>
      <c r="AW224" s="1850"/>
    </row>
    <row r="225" spans="1:49" x14ac:dyDescent="0.3">
      <c r="A225" s="18"/>
      <c r="B225" s="18"/>
      <c r="C225" s="18"/>
      <c r="D225" s="1848"/>
      <c r="E225" s="184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48"/>
      <c r="AW225" s="1848"/>
    </row>
    <row r="226" spans="1:49" x14ac:dyDescent="0.3">
      <c r="A226" s="18"/>
      <c r="B226" s="18"/>
      <c r="C226" s="18"/>
      <c r="D226" s="1843"/>
      <c r="E226" s="1849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51"/>
      <c r="AW226" s="1851"/>
    </row>
    <row r="227" spans="1:49" x14ac:dyDescent="0.3">
      <c r="A227" s="18"/>
      <c r="B227" s="18"/>
      <c r="C227" s="18"/>
      <c r="D227" s="1848"/>
      <c r="E227" s="1850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50"/>
      <c r="AW227" s="1850"/>
    </row>
    <row r="228" spans="1:49" x14ac:dyDescent="0.3">
      <c r="A228" s="18"/>
      <c r="B228" s="18"/>
      <c r="C228" s="18"/>
      <c r="D228" s="1848"/>
      <c r="E228" s="1850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50"/>
      <c r="AW228" s="1850"/>
    </row>
    <row r="229" spans="1:49" x14ac:dyDescent="0.3">
      <c r="A229" s="18"/>
      <c r="B229" s="18"/>
      <c r="C229" s="18"/>
      <c r="D229" s="1848"/>
      <c r="E229" s="1850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50"/>
      <c r="AW229" s="1850"/>
    </row>
    <row r="230" spans="1:49" x14ac:dyDescent="0.3">
      <c r="A230" s="18"/>
      <c r="B230" s="18"/>
      <c r="C230" s="18"/>
      <c r="D230" s="1848"/>
      <c r="E230" s="1850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50"/>
      <c r="AW230" s="1850"/>
    </row>
    <row r="231" spans="1:49" x14ac:dyDescent="0.3">
      <c r="A231" s="18"/>
      <c r="B231" s="18"/>
      <c r="C231" s="18"/>
      <c r="D231" s="1848"/>
      <c r="E231" s="1850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50"/>
      <c r="AW231" s="1850"/>
    </row>
    <row r="232" spans="1:49" x14ac:dyDescent="0.3">
      <c r="A232" s="18"/>
      <c r="B232" s="18"/>
      <c r="C232" s="18"/>
      <c r="D232" s="1848"/>
      <c r="E232" s="1850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50"/>
      <c r="AW232" s="1850"/>
    </row>
    <row r="233" spans="1:49" x14ac:dyDescent="0.3">
      <c r="A233" s="18"/>
      <c r="B233" s="18"/>
      <c r="C233" s="18"/>
      <c r="D233" s="1848"/>
      <c r="E233" s="184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48"/>
      <c r="AW233" s="1848"/>
    </row>
    <row r="234" spans="1:49" x14ac:dyDescent="0.3">
      <c r="A234" s="18"/>
      <c r="B234" s="18"/>
      <c r="C234" s="18"/>
      <c r="D234" s="1843"/>
      <c r="E234" s="1849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51"/>
      <c r="AW234" s="1851"/>
    </row>
    <row r="235" spans="1:49" x14ac:dyDescent="0.3">
      <c r="A235" s="18"/>
      <c r="B235" s="18"/>
      <c r="C235" s="18"/>
      <c r="D235" s="1848"/>
      <c r="E235" s="1850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50"/>
      <c r="AW235" s="1850"/>
    </row>
    <row r="236" spans="1:49" x14ac:dyDescent="0.3">
      <c r="A236" s="18"/>
      <c r="B236" s="18"/>
      <c r="C236" s="18"/>
      <c r="D236" s="1848"/>
      <c r="E236" s="1850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50"/>
      <c r="AW236" s="1850"/>
    </row>
    <row r="237" spans="1:49" x14ac:dyDescent="0.3">
      <c r="A237" s="18"/>
      <c r="B237" s="18"/>
      <c r="C237" s="18"/>
      <c r="D237" s="1848"/>
      <c r="E237" s="1850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50"/>
      <c r="AW237" s="1850"/>
    </row>
    <row r="238" spans="1:49" x14ac:dyDescent="0.3">
      <c r="A238" s="18"/>
      <c r="B238" s="18"/>
      <c r="C238" s="18"/>
      <c r="D238" s="1848"/>
      <c r="E238" s="1850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50"/>
      <c r="AW238" s="1850"/>
    </row>
    <row r="239" spans="1:49" x14ac:dyDescent="0.3">
      <c r="A239" s="18"/>
      <c r="B239" s="18"/>
      <c r="C239" s="18"/>
      <c r="D239" s="1848"/>
      <c r="E239" s="1850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50"/>
      <c r="AW239" s="1850"/>
    </row>
    <row r="240" spans="1:49" x14ac:dyDescent="0.3">
      <c r="A240" s="18"/>
      <c r="B240" s="18"/>
      <c r="C240" s="18"/>
      <c r="D240" s="1848"/>
      <c r="E240" s="1850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50"/>
      <c r="AW240" s="1850"/>
    </row>
    <row r="241" spans="1:49" x14ac:dyDescent="0.3">
      <c r="A241" s="18"/>
      <c r="B241" s="18"/>
      <c r="C241" s="18"/>
      <c r="D241" s="1848"/>
      <c r="E241" s="184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48"/>
      <c r="AW241" s="1848"/>
    </row>
    <row r="242" spans="1:49" x14ac:dyDescent="0.3">
      <c r="A242" s="18"/>
      <c r="B242" s="18"/>
      <c r="C242" s="18"/>
      <c r="D242" s="1843"/>
      <c r="E242" s="1849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51"/>
      <c r="AW242" s="1851"/>
    </row>
    <row r="243" spans="1:49" x14ac:dyDescent="0.3">
      <c r="A243" s="18"/>
      <c r="B243" s="18"/>
      <c r="C243" s="18"/>
      <c r="D243" s="1848"/>
      <c r="E243" s="1850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50"/>
      <c r="AW243" s="1850"/>
    </row>
    <row r="244" spans="1:49" x14ac:dyDescent="0.3">
      <c r="A244" s="18"/>
      <c r="B244" s="18"/>
      <c r="C244" s="18"/>
      <c r="D244" s="1848"/>
      <c r="E244" s="1850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50"/>
      <c r="AW244" s="1850"/>
    </row>
    <row r="245" spans="1:49" x14ac:dyDescent="0.3">
      <c r="A245" s="18"/>
      <c r="B245" s="18"/>
      <c r="C245" s="18"/>
      <c r="D245" s="1848"/>
      <c r="E245" s="1850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50"/>
      <c r="AW245" s="1850"/>
    </row>
    <row r="246" spans="1:49" x14ac:dyDescent="0.3">
      <c r="A246" s="18"/>
      <c r="B246" s="18"/>
      <c r="C246" s="18"/>
      <c r="D246" s="1848"/>
      <c r="E246" s="1850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50"/>
      <c r="AW246" s="1850"/>
    </row>
    <row r="247" spans="1:49" x14ac:dyDescent="0.3">
      <c r="A247" s="18"/>
      <c r="B247" s="18"/>
      <c r="C247" s="18"/>
      <c r="D247" s="1848"/>
      <c r="E247" s="1850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50"/>
      <c r="AW247" s="1850"/>
    </row>
    <row r="248" spans="1:49" x14ac:dyDescent="0.3">
      <c r="A248" s="18"/>
      <c r="B248" s="18"/>
      <c r="C248" s="18"/>
      <c r="D248" s="1848"/>
      <c r="E248" s="1850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50"/>
      <c r="AW248" s="1850"/>
    </row>
    <row r="249" spans="1:49" x14ac:dyDescent="0.3">
      <c r="A249" s="18"/>
      <c r="B249" s="18"/>
      <c r="C249" s="18"/>
      <c r="D249" s="1848"/>
      <c r="E249" s="184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48"/>
      <c r="AW249" s="1848"/>
    </row>
    <row r="250" spans="1:49" x14ac:dyDescent="0.3">
      <c r="A250" s="18"/>
      <c r="B250" s="18"/>
      <c r="C250" s="18"/>
      <c r="D250" s="1843"/>
      <c r="E250" s="1849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51"/>
      <c r="AW250" s="1851"/>
    </row>
    <row r="251" spans="1:49" x14ac:dyDescent="0.3">
      <c r="A251" s="18"/>
      <c r="B251" s="18"/>
      <c r="C251" s="18"/>
      <c r="D251" s="1848"/>
      <c r="E251" s="1850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50"/>
      <c r="AW251" s="1850"/>
    </row>
    <row r="252" spans="1:49" x14ac:dyDescent="0.3">
      <c r="A252" s="18"/>
      <c r="B252" s="18"/>
      <c r="C252" s="18"/>
      <c r="D252" s="1848"/>
      <c r="E252" s="1850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50"/>
      <c r="AW252" s="1850"/>
    </row>
    <row r="253" spans="1:49" x14ac:dyDescent="0.3">
      <c r="A253" s="18"/>
      <c r="B253" s="18"/>
      <c r="C253" s="18"/>
      <c r="D253" s="1848"/>
      <c r="E253" s="1850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50"/>
      <c r="AW253" s="1850"/>
    </row>
    <row r="254" spans="1:49" x14ac:dyDescent="0.3">
      <c r="A254" s="18"/>
      <c r="B254" s="18"/>
      <c r="C254" s="18"/>
      <c r="D254" s="1848"/>
      <c r="E254" s="1850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50"/>
      <c r="AW254" s="1850"/>
    </row>
    <row r="255" spans="1:49" x14ac:dyDescent="0.3">
      <c r="A255" s="18"/>
      <c r="B255" s="18"/>
      <c r="C255" s="18"/>
      <c r="D255" s="1848"/>
      <c r="E255" s="1850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50"/>
      <c r="AW255" s="1850"/>
    </row>
    <row r="256" spans="1:49" x14ac:dyDescent="0.3">
      <c r="A256" s="18"/>
      <c r="B256" s="18"/>
      <c r="C256" s="18"/>
      <c r="D256" s="1848"/>
      <c r="E256" s="1850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50"/>
      <c r="AW256" s="1850"/>
    </row>
    <row r="257" spans="1:49" x14ac:dyDescent="0.3">
      <c r="A257" s="18"/>
      <c r="B257" s="18"/>
      <c r="C257" s="18"/>
      <c r="D257" s="1848"/>
      <c r="E257" s="184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48"/>
      <c r="AW257" s="1848"/>
    </row>
    <row r="258" spans="1:49" x14ac:dyDescent="0.3">
      <c r="A258" s="18"/>
      <c r="B258" s="18"/>
      <c r="C258" s="18"/>
      <c r="D258" s="1843"/>
      <c r="E258" s="1849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51"/>
      <c r="AW258" s="1851"/>
    </row>
    <row r="259" spans="1:49" x14ac:dyDescent="0.3">
      <c r="A259" s="18"/>
      <c r="B259" s="18"/>
      <c r="C259" s="18"/>
      <c r="D259" s="1848"/>
      <c r="E259" s="1850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50"/>
      <c r="AW259" s="1850"/>
    </row>
    <row r="260" spans="1:49" x14ac:dyDescent="0.3">
      <c r="A260" s="18"/>
      <c r="B260" s="18"/>
      <c r="C260" s="18"/>
      <c r="D260" s="1848"/>
      <c r="E260" s="1850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50"/>
      <c r="AW260" s="1850"/>
    </row>
    <row r="261" spans="1:49" x14ac:dyDescent="0.3">
      <c r="A261" s="18"/>
      <c r="B261" s="18"/>
      <c r="C261" s="18"/>
      <c r="D261" s="1848"/>
      <c r="E261" s="1850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50"/>
      <c r="AW261" s="1850"/>
    </row>
    <row r="262" spans="1:49" x14ac:dyDescent="0.3">
      <c r="A262" s="18"/>
      <c r="B262" s="18"/>
      <c r="C262" s="18"/>
      <c r="D262" s="1848"/>
      <c r="E262" s="1850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50"/>
      <c r="AW262" s="1850"/>
    </row>
    <row r="263" spans="1:49" x14ac:dyDescent="0.3">
      <c r="A263" s="18"/>
      <c r="B263" s="18"/>
      <c r="C263" s="18"/>
      <c r="D263" s="1848"/>
      <c r="E263" s="1850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50"/>
      <c r="AW263" s="1850"/>
    </row>
    <row r="264" spans="1:49" x14ac:dyDescent="0.3">
      <c r="A264" s="18"/>
      <c r="B264" s="18"/>
      <c r="C264" s="18"/>
      <c r="D264" s="1848"/>
      <c r="E264" s="1850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50"/>
      <c r="AW264" s="1850"/>
    </row>
    <row r="265" spans="1:49" x14ac:dyDescent="0.3">
      <c r="A265" s="18"/>
      <c r="B265" s="18"/>
      <c r="C265" s="18"/>
      <c r="D265" s="1848"/>
      <c r="E265" s="184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48"/>
      <c r="AW265" s="1848"/>
    </row>
    <row r="266" spans="1:49" x14ac:dyDescent="0.3">
      <c r="A266" s="18"/>
      <c r="B266" s="18"/>
      <c r="C266" s="18"/>
      <c r="D266" s="1843"/>
      <c r="E266" s="1849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51"/>
      <c r="AW266" s="1851"/>
    </row>
    <row r="267" spans="1:49" x14ac:dyDescent="0.3">
      <c r="A267" s="18"/>
      <c r="B267" s="18"/>
      <c r="C267" s="18"/>
      <c r="D267" s="1848"/>
      <c r="E267" s="1850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50"/>
      <c r="AW267" s="1850"/>
    </row>
    <row r="268" spans="1:49" x14ac:dyDescent="0.3">
      <c r="A268" s="18"/>
      <c r="B268" s="18"/>
      <c r="C268" s="18"/>
      <c r="D268" s="1848"/>
      <c r="E268" s="1850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50"/>
      <c r="AW268" s="1850"/>
    </row>
    <row r="269" spans="1:49" x14ac:dyDescent="0.3">
      <c r="A269" s="18"/>
      <c r="B269" s="18"/>
      <c r="C269" s="18"/>
      <c r="D269" s="1848"/>
      <c r="E269" s="1850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50"/>
      <c r="AW269" s="1850"/>
    </row>
    <row r="270" spans="1:49" x14ac:dyDescent="0.3">
      <c r="A270" s="18"/>
      <c r="B270" s="18"/>
      <c r="C270" s="18"/>
      <c r="D270" s="1848"/>
      <c r="E270" s="1850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50"/>
      <c r="AW270" s="1850"/>
    </row>
    <row r="271" spans="1:49" x14ac:dyDescent="0.3">
      <c r="A271" s="18"/>
      <c r="B271" s="18"/>
      <c r="C271" s="18"/>
      <c r="D271" s="1848"/>
      <c r="E271" s="1850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50"/>
      <c r="AW271" s="1850"/>
    </row>
    <row r="272" spans="1:49" x14ac:dyDescent="0.3">
      <c r="A272" s="18"/>
      <c r="B272" s="18"/>
      <c r="C272" s="18"/>
      <c r="D272" s="1848"/>
      <c r="E272" s="1850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50"/>
      <c r="AW272" s="1850"/>
    </row>
    <row r="273" spans="1:49" x14ac:dyDescent="0.3">
      <c r="A273" s="18"/>
      <c r="B273" s="18"/>
      <c r="C273" s="18"/>
      <c r="D273" s="1848"/>
      <c r="E273" s="184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48"/>
      <c r="AW273" s="1848"/>
    </row>
    <row r="274" spans="1:49" x14ac:dyDescent="0.3">
      <c r="A274" s="18"/>
      <c r="B274" s="18"/>
      <c r="C274" s="18"/>
      <c r="D274" s="1843"/>
      <c r="E274" s="1849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51"/>
      <c r="AW274" s="1851"/>
    </row>
    <row r="275" spans="1:49" x14ac:dyDescent="0.3">
      <c r="A275" s="18"/>
      <c r="B275" s="18"/>
      <c r="C275" s="18"/>
      <c r="D275" s="1848"/>
      <c r="E275" s="1850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50"/>
      <c r="AW275" s="1850"/>
    </row>
    <row r="276" spans="1:49" x14ac:dyDescent="0.3">
      <c r="A276" s="18"/>
      <c r="B276" s="18"/>
      <c r="C276" s="18"/>
      <c r="D276" s="1848"/>
      <c r="E276" s="1850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50"/>
      <c r="AW276" s="1850"/>
    </row>
    <row r="277" spans="1:49" x14ac:dyDescent="0.3">
      <c r="A277" s="18"/>
      <c r="B277" s="18"/>
      <c r="C277" s="18"/>
      <c r="D277" s="1848"/>
      <c r="E277" s="1850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50"/>
      <c r="AW277" s="1850"/>
    </row>
    <row r="278" spans="1:49" x14ac:dyDescent="0.3">
      <c r="A278" s="18"/>
      <c r="B278" s="18"/>
      <c r="C278" s="18"/>
      <c r="D278" s="1848"/>
      <c r="E278" s="1850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50"/>
      <c r="AW278" s="1850"/>
    </row>
    <row r="279" spans="1:49" x14ac:dyDescent="0.3">
      <c r="A279" s="18"/>
      <c r="B279" s="18"/>
      <c r="C279" s="18"/>
      <c r="D279" s="1848"/>
      <c r="E279" s="1850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50"/>
      <c r="AW279" s="1850"/>
    </row>
    <row r="280" spans="1:49" x14ac:dyDescent="0.3">
      <c r="A280" s="18"/>
      <c r="B280" s="18"/>
      <c r="C280" s="18"/>
      <c r="D280" s="1848"/>
      <c r="E280" s="1850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50"/>
      <c r="AW280" s="1850"/>
    </row>
    <row r="281" spans="1:49" x14ac:dyDescent="0.3">
      <c r="A281" s="18"/>
      <c r="B281" s="18"/>
      <c r="C281" s="18"/>
      <c r="D281" s="1848"/>
      <c r="E281" s="184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48"/>
      <c r="AW281" s="1848"/>
    </row>
    <row r="282" spans="1:49" x14ac:dyDescent="0.3">
      <c r="A282" s="18"/>
      <c r="B282" s="18"/>
      <c r="C282" s="18"/>
      <c r="D282" s="1843"/>
      <c r="E282" s="1849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51"/>
      <c r="AW282" s="1851"/>
    </row>
    <row r="283" spans="1:49" x14ac:dyDescent="0.3">
      <c r="A283" s="18"/>
      <c r="B283" s="18"/>
      <c r="C283" s="18"/>
      <c r="D283" s="1848"/>
      <c r="E283" s="1850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50"/>
      <c r="AW283" s="1850"/>
    </row>
    <row r="284" spans="1:49" x14ac:dyDescent="0.3">
      <c r="A284" s="18"/>
      <c r="B284" s="18"/>
      <c r="C284" s="18"/>
      <c r="D284" s="1848"/>
      <c r="E284" s="1850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50"/>
      <c r="AW284" s="1850"/>
    </row>
    <row r="285" spans="1:49" x14ac:dyDescent="0.3">
      <c r="A285" s="18"/>
      <c r="B285" s="18"/>
      <c r="C285" s="18"/>
      <c r="D285" s="1848"/>
      <c r="E285" s="1850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50"/>
      <c r="AW285" s="1850"/>
    </row>
    <row r="286" spans="1:49" x14ac:dyDescent="0.3">
      <c r="A286" s="18"/>
      <c r="B286" s="18"/>
      <c r="C286" s="18"/>
      <c r="D286" s="1848"/>
      <c r="E286" s="1850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50"/>
      <c r="AW286" s="1850"/>
    </row>
    <row r="287" spans="1:49" x14ac:dyDescent="0.3">
      <c r="A287" s="18"/>
      <c r="B287" s="18"/>
      <c r="C287" s="18"/>
      <c r="D287" s="1848"/>
      <c r="E287" s="1850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50"/>
      <c r="AW287" s="1850"/>
    </row>
    <row r="288" spans="1:49" x14ac:dyDescent="0.3">
      <c r="A288" s="18"/>
      <c r="B288" s="18"/>
      <c r="C288" s="18"/>
      <c r="D288" s="1848"/>
      <c r="E288" s="1850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50"/>
      <c r="AW288" s="1850"/>
    </row>
    <row r="289" spans="1:49" x14ac:dyDescent="0.3">
      <c r="A289" s="18"/>
      <c r="B289" s="18"/>
      <c r="C289" s="18"/>
      <c r="D289" s="1848"/>
      <c r="E289" s="184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48"/>
      <c r="AW289" s="1848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65" t="s">
        <v>71</v>
      </c>
      <c r="E1" s="1865"/>
      <c r="F1" s="186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5.0630507568855947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36" t="s">
        <v>585</v>
      </c>
      <c r="I2" s="1636"/>
      <c r="J2" s="1636"/>
      <c r="K2" s="1636"/>
      <c r="O2" s="1">
        <f>720+180</f>
        <v>900</v>
      </c>
    </row>
    <row r="4" spans="1:33" ht="29.4" thickBot="1" x14ac:dyDescent="0.35">
      <c r="A4" s="585" t="s">
        <v>542</v>
      </c>
      <c r="B4" s="1473" t="s">
        <v>0</v>
      </c>
      <c r="C4" s="1475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09">
        <v>1</v>
      </c>
      <c r="B5" s="1738">
        <v>46265</v>
      </c>
      <c r="C5" s="1739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68">
        <f>SUM(M5:M6)</f>
        <v>74.069659139999999</v>
      </c>
      <c r="O5" s="461">
        <f t="shared" ref="O5:O11" si="1">M5/((720-R5)/60)</f>
        <v>2.8865657961661344</v>
      </c>
      <c r="P5" s="1747">
        <f>'Milling Down Time Hours'!Q5</f>
        <v>22.433333333333334</v>
      </c>
      <c r="Q5" s="483"/>
      <c r="R5" s="466">
        <f>'Milling Down Time Hours'!P5</f>
        <v>94</v>
      </c>
      <c r="S5" s="1868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09"/>
      <c r="B6" s="1740"/>
      <c r="C6" s="1741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69"/>
      <c r="O6" s="461">
        <f t="shared" si="1"/>
        <v>3.6627629999999995</v>
      </c>
      <c r="P6" s="1888"/>
      <c r="Q6" s="524"/>
      <c r="R6" s="466">
        <v>0</v>
      </c>
      <c r="S6" s="1872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09"/>
      <c r="B7" s="1738">
        <v>46266</v>
      </c>
      <c r="C7" s="1739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68">
        <f>SUM(M7:M8)</f>
        <v>218.24394086000001</v>
      </c>
      <c r="O7" s="461">
        <f t="shared" si="1"/>
        <v>8.6932442900719415</v>
      </c>
      <c r="P7" s="1886">
        <f>'Milling Down Time Hours'!Q6</f>
        <v>22.9</v>
      </c>
      <c r="Q7" s="504"/>
      <c r="R7" s="466">
        <v>25</v>
      </c>
      <c r="S7" s="1872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09"/>
      <c r="B8" s="1740"/>
      <c r="C8" s="1741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69"/>
      <c r="O8" s="461">
        <f t="shared" si="1"/>
        <v>10.387086406480119</v>
      </c>
      <c r="P8" s="1887"/>
      <c r="Q8" s="504"/>
      <c r="R8" s="466">
        <v>41</v>
      </c>
      <c r="S8" s="1869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10">
        <v>2</v>
      </c>
      <c r="B9" s="1732">
        <v>46267</v>
      </c>
      <c r="C9" s="1733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77">
        <f>SUM(M9:M10)</f>
        <v>209.804</v>
      </c>
      <c r="O9" s="477">
        <f t="shared" si="1"/>
        <v>10.565099999999999</v>
      </c>
      <c r="P9" s="1870">
        <f>'Milling Down Time Hours'!Q7</f>
        <v>22</v>
      </c>
      <c r="Q9" s="492"/>
      <c r="R9" s="471">
        <f>'Milling Down Time Hours'!P7</f>
        <v>120.00000000000001</v>
      </c>
      <c r="S9" s="1877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10"/>
      <c r="B10" s="1734"/>
      <c r="C10" s="1735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79"/>
      <c r="O10" s="477">
        <f t="shared" si="1"/>
        <v>8.6794166666666666</v>
      </c>
      <c r="P10" s="1871"/>
      <c r="Q10" s="492"/>
      <c r="R10" s="471">
        <v>0</v>
      </c>
      <c r="S10" s="1878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10"/>
      <c r="B11" s="1732">
        <v>46268</v>
      </c>
      <c r="C11" s="1733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77">
        <f>SUM(M11:M12)</f>
        <v>90.338150000000013</v>
      </c>
      <c r="O11" s="477">
        <f t="shared" si="1"/>
        <v>8.2125590909090924</v>
      </c>
      <c r="P11" s="1880">
        <f>'Milling Down Time Hours'!Q8</f>
        <v>23</v>
      </c>
      <c r="Q11" s="529"/>
      <c r="R11" s="492">
        <v>60</v>
      </c>
      <c r="S11" s="1878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10"/>
      <c r="B12" s="1734"/>
      <c r="C12" s="1735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79"/>
      <c r="O12" s="477"/>
      <c r="P12" s="1881"/>
      <c r="Q12" s="531"/>
      <c r="R12" s="490">
        <v>720</v>
      </c>
      <c r="S12" s="174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10"/>
      <c r="B13" s="1732">
        <v>46269</v>
      </c>
      <c r="C13" s="1733"/>
      <c r="D13" s="1889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70">
        <f>'Milling Down Time Hours'!Q9</f>
        <v>0</v>
      </c>
      <c r="Q13" s="514"/>
      <c r="R13" s="187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10"/>
      <c r="B14" s="1866"/>
      <c r="C14" s="1867"/>
      <c r="D14" s="1890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82"/>
      <c r="Q14" s="492"/>
      <c r="R14" s="1883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75">
        <v>46270</v>
      </c>
      <c r="C15" s="1876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11">
        <v>3</v>
      </c>
      <c r="B16" s="1575">
        <v>46270</v>
      </c>
      <c r="C16" s="1575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4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11"/>
      <c r="B17" s="1575">
        <v>46271</v>
      </c>
      <c r="C17" s="1575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91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48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11"/>
      <c r="B18" s="1575"/>
      <c r="C18" s="1575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91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48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11"/>
      <c r="B19" s="1740">
        <v>46272</v>
      </c>
      <c r="C19" s="1741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92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49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10">
        <v>4</v>
      </c>
      <c r="B20" s="1873">
        <v>46272</v>
      </c>
      <c r="C20" s="1874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4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3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10"/>
      <c r="B21" s="1732">
        <v>46273</v>
      </c>
      <c r="C21" s="1733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77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3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10"/>
      <c r="B22" s="1734"/>
      <c r="C22" s="1735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93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3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10"/>
      <c r="B23" s="1732">
        <v>46274</v>
      </c>
      <c r="C23" s="1733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3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11">
        <v>46274</v>
      </c>
      <c r="C24" s="171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09">
        <v>5</v>
      </c>
      <c r="B25" s="1738">
        <v>46275</v>
      </c>
      <c r="C25" s="1739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2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2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09"/>
      <c r="B26" s="1740"/>
      <c r="C26" s="1741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26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2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09"/>
      <c r="B27" s="1738">
        <v>46276</v>
      </c>
      <c r="C27" s="1739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4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2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38">
        <v>46276</v>
      </c>
      <c r="C28" s="1538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72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31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10">
        <v>6</v>
      </c>
      <c r="B29" s="1866">
        <v>46276</v>
      </c>
      <c r="C29" s="1867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78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10"/>
      <c r="B30" s="1732">
        <v>46277</v>
      </c>
      <c r="C30" s="1733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77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78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10"/>
      <c r="B31" s="1734"/>
      <c r="C31" s="1735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7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4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96">
        <v>46278</v>
      </c>
      <c r="C32" s="1697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0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11"/>
      <c r="C33" s="171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1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38">
        <v>46279</v>
      </c>
      <c r="C34" s="173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6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40"/>
      <c r="C35" s="174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6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38">
        <v>46280</v>
      </c>
      <c r="C36" s="173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40"/>
      <c r="C37" s="174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38">
        <v>46281</v>
      </c>
      <c r="C38" s="173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40"/>
      <c r="C39" s="174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94"/>
      <c r="U39" s="1894"/>
      <c r="V39" s="189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96">
        <v>46282</v>
      </c>
      <c r="C40" s="169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95"/>
      <c r="U40" s="1895"/>
      <c r="V40" s="189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11"/>
      <c r="C41" s="171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96">
        <v>46283</v>
      </c>
      <c r="C42" s="169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11"/>
      <c r="C43" s="171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96">
        <v>46284</v>
      </c>
      <c r="C44" s="169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11"/>
      <c r="C45" s="171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96">
        <v>46285</v>
      </c>
      <c r="C46" s="169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11"/>
      <c r="C47" s="171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98"/>
      <c r="U47" s="1898"/>
      <c r="V47" s="1884"/>
      <c r="W47" s="159"/>
      <c r="X47" s="154"/>
      <c r="Y47" s="154"/>
    </row>
    <row r="48" spans="1:32" ht="15" thickBot="1" x14ac:dyDescent="0.35">
      <c r="B48" s="1696">
        <v>46286</v>
      </c>
      <c r="C48" s="169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99"/>
      <c r="U48" s="1899"/>
      <c r="V48" s="1885"/>
      <c r="W48" s="159"/>
      <c r="X48" s="154"/>
      <c r="Y48" s="154"/>
    </row>
    <row r="49" spans="2:28" ht="15" thickBot="1" x14ac:dyDescent="0.35">
      <c r="B49" s="1711"/>
      <c r="C49" s="171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98"/>
      <c r="U49" s="1898"/>
      <c r="V49" s="1884"/>
      <c r="W49" s="159"/>
      <c r="X49" s="154"/>
      <c r="Y49" s="154"/>
    </row>
    <row r="50" spans="2:28" ht="15" thickBot="1" x14ac:dyDescent="0.35">
      <c r="B50" s="1696">
        <v>46287</v>
      </c>
      <c r="C50" s="169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99"/>
      <c r="U50" s="1899"/>
      <c r="V50" s="1885"/>
      <c r="W50" s="159"/>
      <c r="X50" s="154"/>
      <c r="Y50" s="154"/>
    </row>
    <row r="51" spans="2:28" ht="15" thickBot="1" x14ac:dyDescent="0.35">
      <c r="B51" s="1711"/>
      <c r="C51" s="171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98"/>
      <c r="U51" s="1898"/>
      <c r="V51" s="1884"/>
      <c r="W51" s="159"/>
      <c r="X51" s="154"/>
      <c r="Y51" s="154"/>
    </row>
    <row r="52" spans="2:28" ht="15" thickBot="1" x14ac:dyDescent="0.35">
      <c r="B52" s="1696">
        <v>46288</v>
      </c>
      <c r="C52" s="169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99"/>
      <c r="U52" s="1899"/>
      <c r="V52" s="1885"/>
      <c r="W52" s="159"/>
      <c r="X52" s="154"/>
      <c r="Y52" s="154"/>
    </row>
    <row r="53" spans="2:28" ht="15" thickBot="1" x14ac:dyDescent="0.35">
      <c r="B53" s="1711"/>
      <c r="C53" s="171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98"/>
      <c r="U53" s="1898"/>
      <c r="V53" s="1884"/>
      <c r="W53" s="159"/>
      <c r="X53" s="154"/>
      <c r="Y53" s="154"/>
    </row>
    <row r="54" spans="2:28" ht="15" thickBot="1" x14ac:dyDescent="0.35">
      <c r="B54" s="1696">
        <v>46289</v>
      </c>
      <c r="C54" s="169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99"/>
      <c r="U54" s="1899"/>
      <c r="V54" s="1885"/>
      <c r="W54" s="159"/>
      <c r="X54" s="154"/>
      <c r="Y54" s="154"/>
      <c r="AB54" s="1">
        <v>9570</v>
      </c>
    </row>
    <row r="55" spans="2:28" ht="15" thickBot="1" x14ac:dyDescent="0.35">
      <c r="B55" s="1711"/>
      <c r="C55" s="171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98"/>
      <c r="U55" s="1898"/>
      <c r="V55" s="1884"/>
      <c r="W55" s="159"/>
      <c r="X55" s="154"/>
      <c r="Y55" s="154"/>
      <c r="AB55" s="1">
        <v>8795</v>
      </c>
    </row>
    <row r="56" spans="2:28" ht="15" thickBot="1" x14ac:dyDescent="0.35">
      <c r="B56" s="1696">
        <v>46290</v>
      </c>
      <c r="C56" s="169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99"/>
      <c r="U56" s="1899"/>
      <c r="V56" s="1885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11"/>
      <c r="C57" s="171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98"/>
      <c r="U57" s="1898"/>
      <c r="V57" s="1884"/>
      <c r="W57" s="159"/>
      <c r="X57" s="154"/>
      <c r="Y57" s="154"/>
    </row>
    <row r="58" spans="2:28" ht="15" thickBot="1" x14ac:dyDescent="0.35">
      <c r="B58" s="1696">
        <v>46291</v>
      </c>
      <c r="C58" s="169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99"/>
      <c r="U58" s="1899"/>
      <c r="V58" s="1885"/>
      <c r="W58" s="159"/>
      <c r="X58" s="154"/>
      <c r="Y58" s="154"/>
    </row>
    <row r="59" spans="2:28" ht="15" thickBot="1" x14ac:dyDescent="0.35">
      <c r="B59" s="1711"/>
      <c r="C59" s="171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98"/>
      <c r="U59" s="1898"/>
      <c r="V59" s="1884"/>
      <c r="W59" s="159"/>
      <c r="X59" s="154"/>
      <c r="Y59" s="154"/>
    </row>
    <row r="60" spans="2:28" ht="15" thickBot="1" x14ac:dyDescent="0.35">
      <c r="B60" s="1696">
        <v>46292</v>
      </c>
      <c r="C60" s="169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99"/>
      <c r="U60" s="1899"/>
      <c r="V60" s="1885"/>
      <c r="W60" s="159"/>
      <c r="X60" s="154"/>
      <c r="Y60" s="154"/>
    </row>
    <row r="61" spans="2:28" ht="15" thickBot="1" x14ac:dyDescent="0.35">
      <c r="B61" s="1711"/>
      <c r="C61" s="171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98"/>
      <c r="U61" s="1898"/>
      <c r="V61" s="1884"/>
      <c r="W61" s="159"/>
      <c r="X61" s="154"/>
      <c r="Y61" s="154"/>
    </row>
    <row r="62" spans="2:28" ht="15" thickBot="1" x14ac:dyDescent="0.35">
      <c r="B62" s="1696">
        <v>46293</v>
      </c>
      <c r="C62" s="169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99"/>
      <c r="U62" s="1899"/>
      <c r="V62" s="1885"/>
      <c r="W62" s="159"/>
      <c r="X62" s="154"/>
      <c r="Y62" s="154"/>
    </row>
    <row r="63" spans="2:28" ht="15" thickBot="1" x14ac:dyDescent="0.35">
      <c r="B63" s="1711"/>
      <c r="C63" s="171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00"/>
      <c r="U63" s="1900"/>
      <c r="V63" s="1902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96">
        <v>46294</v>
      </c>
      <c r="C64" s="169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01"/>
      <c r="U64" s="1901"/>
      <c r="V64" s="1903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11"/>
      <c r="C65" s="171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00"/>
      <c r="U65" s="1900"/>
      <c r="V65" s="1904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96">
        <v>46295</v>
      </c>
      <c r="C66" s="169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01"/>
      <c r="U66" s="1901"/>
      <c r="V66" s="1905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11"/>
      <c r="C67" s="171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00"/>
      <c r="U67" s="1900"/>
      <c r="V67" s="1904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96">
        <v>46296</v>
      </c>
      <c r="C68" s="169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01"/>
      <c r="U68" s="1901"/>
      <c r="V68" s="1905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11"/>
      <c r="C69" s="171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00"/>
      <c r="U69" s="1900"/>
      <c r="V69" s="1902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96">
        <v>46297</v>
      </c>
      <c r="C70" s="169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01"/>
      <c r="U70" s="1901"/>
      <c r="V70" s="1903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11"/>
      <c r="C71" s="171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00"/>
      <c r="U71" s="1900"/>
      <c r="V71" s="1902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96">
        <v>46298</v>
      </c>
      <c r="C72" s="169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01"/>
      <c r="U72" s="1901"/>
      <c r="V72" s="1903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11"/>
      <c r="C73" s="171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00"/>
      <c r="U73" s="1900"/>
      <c r="V73" s="1902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96">
        <v>46299</v>
      </c>
      <c r="C74" s="169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01"/>
      <c r="U74" s="1901"/>
      <c r="V74" s="1903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11"/>
      <c r="C75" s="171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98"/>
      <c r="U75" s="1898"/>
      <c r="V75" s="1884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96">
        <v>46300</v>
      </c>
      <c r="C76" s="169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99"/>
      <c r="U76" s="1899"/>
      <c r="V76" s="1885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11"/>
      <c r="C77" s="171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00"/>
      <c r="U77" s="1900"/>
      <c r="V77" s="1902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96">
        <v>46301</v>
      </c>
      <c r="C78" s="169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01"/>
      <c r="U78" s="1901"/>
      <c r="V78" s="1903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68"/>
      <c r="C79" s="176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08">
        <f>'Milling Down Time Hours'!Q43</f>
        <v>23.5</v>
      </c>
      <c r="Q79" s="39"/>
      <c r="R79" s="1908">
        <f>'Milling Down Time Hours'!L85</f>
        <v>0.8965277777777777</v>
      </c>
      <c r="S79" s="13"/>
      <c r="T79" s="1900">
        <v>0.35699999999999998</v>
      </c>
      <c r="U79" s="1900">
        <v>1.056</v>
      </c>
      <c r="V79" s="1902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68"/>
      <c r="C80" s="176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08"/>
      <c r="Q80" s="39"/>
      <c r="R80" s="1908"/>
      <c r="S80" s="13"/>
      <c r="T80" s="1901"/>
      <c r="U80" s="1901"/>
      <c r="V80" s="1903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68"/>
      <c r="C81" s="176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08">
        <f>'Milling Down Time Hours'!M87</f>
        <v>0</v>
      </c>
      <c r="Q81" s="39"/>
      <c r="R81" s="1908">
        <f>'Milling Down Time Hours'!L87</f>
        <v>0.7090277777777777</v>
      </c>
      <c r="S81" s="13"/>
      <c r="T81" s="1898" t="e">
        <f>SUM(#REF!)</f>
        <v>#REF!</v>
      </c>
      <c r="U81" s="1898" t="e">
        <f t="shared" ref="U81" si="26">SUM(T81:T83)</f>
        <v>#REF!</v>
      </c>
      <c r="V81" s="1884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68"/>
      <c r="C82" s="176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08"/>
      <c r="Q82" s="39"/>
      <c r="R82" s="1908"/>
      <c r="S82" s="13"/>
      <c r="T82" s="1899"/>
      <c r="U82" s="1899"/>
      <c r="V82" s="1885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68"/>
      <c r="C83" s="176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08">
        <f>'Milling Down Time Hours'!M89</f>
        <v>0</v>
      </c>
      <c r="Q83" s="39"/>
      <c r="R83" s="1908">
        <f>'Milling Down Time Hours'!L89</f>
        <v>1</v>
      </c>
      <c r="S83" s="13"/>
      <c r="T83" s="1898" t="e">
        <f>SUM(#REF!)</f>
        <v>#REF!</v>
      </c>
      <c r="U83" s="1898" t="e">
        <f t="shared" ref="U83" si="28">SUM(T83:T85)</f>
        <v>#REF!</v>
      </c>
      <c r="V83" s="1884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68"/>
      <c r="C84" s="176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08"/>
      <c r="Q84" s="39"/>
      <c r="R84" s="1908"/>
      <c r="S84" s="13"/>
      <c r="T84" s="1899"/>
      <c r="U84" s="1899"/>
      <c r="V84" s="1885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68"/>
      <c r="C85" s="176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08">
        <f>'Milling Down Time Hours'!M91</f>
        <v>0</v>
      </c>
      <c r="Q85" s="39"/>
      <c r="R85" s="1908">
        <f>'Milling Down Time Hours'!L91</f>
        <v>0.73611111111111116</v>
      </c>
      <c r="S85" s="13"/>
      <c r="T85" s="1898" t="e">
        <f>SUM(#REF!)</f>
        <v>#REF!</v>
      </c>
      <c r="U85" s="1898" t="e">
        <f t="shared" ref="U85" si="30">SUM(T85:T87)</f>
        <v>#REF!</v>
      </c>
      <c r="V85" s="1884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68"/>
      <c r="C86" s="176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08"/>
      <c r="Q86" s="39"/>
      <c r="R86" s="1908"/>
      <c r="S86" s="13"/>
      <c r="T86" s="1899"/>
      <c r="U86" s="1899"/>
      <c r="V86" s="1885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68"/>
      <c r="C87" s="176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08">
        <f>'Milling Down Time Hours'!M93</f>
        <v>0</v>
      </c>
      <c r="Q87" s="39"/>
      <c r="R87" s="1908">
        <f>'Milling Down Time Hours'!L93</f>
        <v>1</v>
      </c>
      <c r="S87" s="13"/>
      <c r="T87" s="1898" t="e">
        <f>SUM(#REF!)</f>
        <v>#REF!</v>
      </c>
      <c r="U87" s="1898" t="e">
        <f t="shared" ref="U87" si="32">SUM(T87:T89)</f>
        <v>#REF!</v>
      </c>
      <c r="V87" s="1884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68"/>
      <c r="C88" s="176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08"/>
      <c r="Q88" s="39"/>
      <c r="R88" s="1908"/>
      <c r="S88" s="13"/>
      <c r="T88" s="1899"/>
      <c r="U88" s="1899"/>
      <c r="V88" s="1885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68"/>
      <c r="C89" s="176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08">
        <f>'Milling Down Time Hours'!M95</f>
        <v>0</v>
      </c>
      <c r="Q89" s="39"/>
      <c r="R89" s="1908">
        <f>'Milling Down Time Hours'!L95</f>
        <v>1</v>
      </c>
      <c r="S89" s="13"/>
      <c r="T89" s="1898" t="e">
        <f>SUM(#REF!)</f>
        <v>#REF!</v>
      </c>
      <c r="U89" s="1898" t="e">
        <f t="shared" ref="U89" si="34">SUM(T89:T91)</f>
        <v>#REF!</v>
      </c>
      <c r="V89" s="1884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68"/>
      <c r="C90" s="176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08"/>
      <c r="Q90" s="39"/>
      <c r="R90" s="1908"/>
      <c r="S90" s="13"/>
      <c r="T90" s="1899"/>
      <c r="U90" s="1899"/>
      <c r="V90" s="1885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68"/>
      <c r="C91" s="176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08">
        <f>'Milling Down Time Hours'!M97</f>
        <v>0</v>
      </c>
      <c r="Q91" s="39"/>
      <c r="R91" s="1908">
        <f>'Milling Down Time Hours'!L97</f>
        <v>1</v>
      </c>
      <c r="S91" s="13"/>
      <c r="T91" s="1898" t="e">
        <f>SUM(#REF!)</f>
        <v>#REF!</v>
      </c>
      <c r="U91" s="1898" t="e">
        <f t="shared" ref="U91" si="36">SUM(T91:T93)</f>
        <v>#REF!</v>
      </c>
      <c r="V91" s="1884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68"/>
      <c r="C92" s="176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08"/>
      <c r="Q92" s="39"/>
      <c r="R92" s="1908"/>
      <c r="S92" s="13"/>
      <c r="T92" s="1899"/>
      <c r="U92" s="1899"/>
      <c r="V92" s="1885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68"/>
      <c r="C93" s="176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08">
        <f>'Milling Down Time Hours'!M99</f>
        <v>0</v>
      </c>
      <c r="Q93" s="39"/>
      <c r="R93" s="1908">
        <f>'Milling Down Time Hours'!L99</f>
        <v>1</v>
      </c>
      <c r="S93" s="13"/>
      <c r="T93" s="1898" t="e">
        <f>SUM(#REF!)</f>
        <v>#REF!</v>
      </c>
      <c r="U93" s="1898" t="e">
        <f t="shared" ref="U93" si="38">SUM(T93:T95)</f>
        <v>#REF!</v>
      </c>
      <c r="V93" s="1884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68"/>
      <c r="C94" s="176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08"/>
      <c r="Q94" s="39"/>
      <c r="R94" s="1908"/>
      <c r="S94" s="13"/>
      <c r="T94" s="1899"/>
      <c r="U94" s="1899"/>
      <c r="V94" s="1885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68"/>
      <c r="C95" s="176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08">
        <f>'Milling Down Time Hours'!M101</f>
        <v>0</v>
      </c>
      <c r="Q95" s="39"/>
      <c r="R95" s="1908">
        <f>'Milling Down Time Hours'!L101</f>
        <v>0.67013888888888884</v>
      </c>
      <c r="S95" s="13"/>
      <c r="T95" s="1898" t="e">
        <f>SUM(#REF!)</f>
        <v>#REF!</v>
      </c>
      <c r="U95" s="1898" t="e">
        <f>SUM(T95:T99)</f>
        <v>#REF!</v>
      </c>
      <c r="V95" s="1884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68"/>
      <c r="C96" s="176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08"/>
      <c r="Q96" s="39"/>
      <c r="R96" s="1908"/>
      <c r="S96" s="95"/>
      <c r="T96" s="1907"/>
      <c r="U96" s="1907"/>
      <c r="V96" s="1906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11"/>
      <c r="C97" s="171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2026-10-25T11:37:35Z</dcterms:modified>
</cp:coreProperties>
</file>