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F9743ED5-29D4-48C4-87E8-F2D7AAEA9516}" xr6:coauthVersionLast="47" xr6:coauthVersionMax="47" xr10:uidLastSave="{00000000-0000-0000-0000-000000000000}"/>
  <bookViews>
    <workbookView xWindow="-108" yWindow="-108" windowWidth="23256" windowHeight="12456" firstSheet="8" activeTab="1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Inventory'!$AD$1:$AD$295</definedName>
    <definedName name="_xlchart.v1.1" hidden="1">'Rom File Inventory'!$AE$1:$AE$295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119" i="21" l="1"/>
  <c r="Y119" i="21"/>
  <c r="W119" i="21"/>
  <c r="W118" i="21"/>
  <c r="U119" i="21"/>
  <c r="V119" i="21"/>
  <c r="T119" i="21"/>
  <c r="U118" i="21"/>
  <c r="V118" i="21"/>
  <c r="T118" i="21"/>
  <c r="M77" i="21"/>
  <c r="M76" i="21"/>
  <c r="M75" i="21"/>
  <c r="M16" i="21"/>
  <c r="M9" i="21"/>
  <c r="M5" i="21"/>
  <c r="N60" i="13"/>
  <c r="O24" i="13"/>
  <c r="M122" i="21"/>
  <c r="M121" i="21"/>
  <c r="O121" i="21" s="1"/>
  <c r="M120" i="21"/>
  <c r="M119" i="21"/>
  <c r="M118" i="21"/>
  <c r="M117" i="21"/>
  <c r="M116" i="21"/>
  <c r="M115" i="21"/>
  <c r="M114" i="21"/>
  <c r="M113" i="21"/>
  <c r="M112" i="21"/>
  <c r="M111" i="21"/>
  <c r="M110" i="21"/>
  <c r="M109" i="21"/>
  <c r="M108" i="21"/>
  <c r="M107" i="21"/>
  <c r="M106" i="21"/>
  <c r="M104" i="21"/>
  <c r="M103" i="21"/>
  <c r="M102" i="21"/>
  <c r="M101" i="21"/>
  <c r="M100" i="21"/>
  <c r="M99" i="21"/>
  <c r="M98" i="21"/>
  <c r="J75" i="21"/>
  <c r="H75" i="21"/>
  <c r="M79" i="21"/>
  <c r="N178" i="1"/>
  <c r="J43" i="12"/>
  <c r="I42" i="12"/>
  <c r="J41" i="12"/>
  <c r="J40" i="12"/>
  <c r="X60" i="13"/>
  <c r="N61" i="13"/>
  <c r="C29" i="13"/>
  <c r="D29" i="13" s="1"/>
  <c r="I121" i="21"/>
  <c r="H117" i="21"/>
  <c r="H120" i="21"/>
  <c r="H119" i="21"/>
  <c r="J119" i="21"/>
  <c r="R121" i="21"/>
  <c r="Q121" i="21" s="1"/>
  <c r="P121" i="21" s="1"/>
  <c r="P64" i="20"/>
  <c r="P65" i="20"/>
  <c r="P66" i="20"/>
  <c r="P67" i="20"/>
  <c r="P68" i="20"/>
  <c r="P69" i="20"/>
  <c r="P70" i="20"/>
  <c r="H24" i="15"/>
  <c r="I24" i="15"/>
  <c r="G24" i="15"/>
  <c r="H23" i="15"/>
  <c r="I23" i="15"/>
  <c r="G23" i="15"/>
  <c r="AG27" i="13"/>
  <c r="AH27" i="13"/>
  <c r="AF27" i="13"/>
  <c r="AG26" i="13"/>
  <c r="AH26" i="13"/>
  <c r="AF26" i="13"/>
  <c r="U116" i="21"/>
  <c r="V116" i="21"/>
  <c r="T116" i="21"/>
  <c r="W29" i="13"/>
  <c r="Y28" i="13"/>
  <c r="Z28" i="13"/>
  <c r="X28" i="13"/>
  <c r="T51" i="2"/>
  <c r="U115" i="21"/>
  <c r="V115" i="21"/>
  <c r="T115" i="21"/>
  <c r="T114" i="21"/>
  <c r="D28" i="13"/>
  <c r="A29" i="13"/>
  <c r="A28" i="13"/>
  <c r="C28" i="13"/>
  <c r="P120" i="21"/>
  <c r="R111" i="21"/>
  <c r="H121" i="21"/>
  <c r="J122" i="21"/>
  <c r="H122" i="21" s="1"/>
  <c r="AD115" i="21"/>
  <c r="N69" i="20"/>
  <c r="N70" i="20"/>
  <c r="I139" i="1"/>
  <c r="K139" i="1"/>
  <c r="M139" i="1" s="1"/>
  <c r="L139" i="1"/>
  <c r="J120" i="21"/>
  <c r="J121" i="21"/>
  <c r="AA121" i="21"/>
  <c r="I138" i="1"/>
  <c r="K138" i="1" s="1"/>
  <c r="M138" i="1" s="1"/>
  <c r="N68" i="20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39" i="12"/>
  <c r="J38" i="12"/>
  <c r="L23" i="13"/>
  <c r="L29" i="13"/>
  <c r="D48" i="12"/>
  <c r="D46" i="12"/>
  <c r="E46" i="12" s="1"/>
  <c r="G46" i="12"/>
  <c r="H47" i="12" s="1"/>
  <c r="N13" i="12"/>
  <c r="Z9" i="12"/>
  <c r="O29" i="13"/>
  <c r="AD120" i="21"/>
  <c r="AD27" i="21"/>
  <c r="V131" i="21"/>
  <c r="U117" i="21"/>
  <c r="V117" i="21"/>
  <c r="T117" i="21"/>
  <c r="U114" i="21"/>
  <c r="V114" i="21"/>
  <c r="U113" i="21"/>
  <c r="V113" i="21"/>
  <c r="T113" i="21"/>
  <c r="U112" i="21"/>
  <c r="Y27" i="13" s="1"/>
  <c r="V112" i="21"/>
  <c r="Z27" i="13" s="1"/>
  <c r="T112" i="21"/>
  <c r="H22" i="15"/>
  <c r="I22" i="15"/>
  <c r="G22" i="15"/>
  <c r="T110" i="21"/>
  <c r="T111" i="21"/>
  <c r="U111" i="21"/>
  <c r="V111" i="21"/>
  <c r="V28" i="13"/>
  <c r="U28" i="13"/>
  <c r="V26" i="13"/>
  <c r="N67" i="20"/>
  <c r="Z119" i="21"/>
  <c r="L21" i="13"/>
  <c r="L28" i="13"/>
  <c r="W28" i="13"/>
  <c r="O11" i="13"/>
  <c r="O10" i="13"/>
  <c r="O28" i="13"/>
  <c r="N28" i="13"/>
  <c r="V27" i="13"/>
  <c r="AR27" i="13"/>
  <c r="G21" i="15"/>
  <c r="AF25" i="13" s="1"/>
  <c r="R118" i="21"/>
  <c r="Q118" i="21" s="1"/>
  <c r="P118" i="21" s="1"/>
  <c r="L97" i="5"/>
  <c r="L95" i="5"/>
  <c r="U27" i="13"/>
  <c r="U25" i="13"/>
  <c r="J118" i="21"/>
  <c r="H118" i="21" s="1"/>
  <c r="O27" i="13"/>
  <c r="L27" i="13"/>
  <c r="P63" i="20"/>
  <c r="N66" i="20"/>
  <c r="A27" i="13"/>
  <c r="A26" i="13"/>
  <c r="N65" i="20"/>
  <c r="Z117" i="21"/>
  <c r="J117" i="21" s="1"/>
  <c r="I186" i="17"/>
  <c r="Y180" i="17" s="1"/>
  <c r="I172" i="17"/>
  <c r="I166" i="17"/>
  <c r="Y165" i="17" s="1"/>
  <c r="I160" i="17"/>
  <c r="Y156" i="17" s="1"/>
  <c r="Y188" i="17"/>
  <c r="Y185" i="17"/>
  <c r="Y182" i="17"/>
  <c r="Y179" i="17"/>
  <c r="Y176" i="17"/>
  <c r="Y173" i="17"/>
  <c r="Y170" i="17"/>
  <c r="Y171" i="17" s="1"/>
  <c r="Y167" i="17"/>
  <c r="Y168" i="17" s="1"/>
  <c r="Y164" i="17"/>
  <c r="Y161" i="17"/>
  <c r="Y158" i="17"/>
  <c r="Y155" i="17"/>
  <c r="Q164" i="17"/>
  <c r="Q165" i="17" s="1"/>
  <c r="Q171" i="17"/>
  <c r="Q176" i="17"/>
  <c r="Q177" i="17" s="1"/>
  <c r="Q181" i="17"/>
  <c r="I193" i="17"/>
  <c r="Q192" i="17" s="1"/>
  <c r="Q186" i="17"/>
  <c r="I190" i="17"/>
  <c r="Y183" i="17" s="1"/>
  <c r="I184" i="17"/>
  <c r="Y177" i="17" s="1"/>
  <c r="I181" i="17"/>
  <c r="I175" i="17"/>
  <c r="I169" i="17"/>
  <c r="I163" i="17"/>
  <c r="Y162" i="17" s="1"/>
  <c r="Q180" i="17"/>
  <c r="Q170" i="17"/>
  <c r="I157" i="17"/>
  <c r="Q159" i="17" s="1"/>
  <c r="Q158" i="17"/>
  <c r="Q155" i="17"/>
  <c r="I151" i="17"/>
  <c r="P31" i="20"/>
  <c r="N64" i="20"/>
  <c r="P52" i="5"/>
  <c r="P50" i="5"/>
  <c r="P49" i="5"/>
  <c r="L93" i="5"/>
  <c r="J116" i="21"/>
  <c r="J115" i="2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R115" i="21"/>
  <c r="Q115" i="21" s="1"/>
  <c r="P115" i="21" s="1"/>
  <c r="AH25" i="13"/>
  <c r="H21" i="15"/>
  <c r="AG25" i="13" s="1"/>
  <c r="I21" i="15"/>
  <c r="U110" i="21"/>
  <c r="Y26" i="13" s="1"/>
  <c r="V110" i="21"/>
  <c r="Z26" i="13" s="1"/>
  <c r="V109" i="21"/>
  <c r="U109" i="21"/>
  <c r="W115" i="21" l="1"/>
  <c r="N75" i="21"/>
  <c r="M78" i="21"/>
  <c r="C48" i="12"/>
  <c r="I120" i="21"/>
  <c r="X115" i="21"/>
  <c r="Y115" i="21"/>
  <c r="L132" i="1"/>
  <c r="L126" i="1"/>
  <c r="N136" i="1"/>
  <c r="N134" i="1"/>
  <c r="X27" i="13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C46" i="12" s="1"/>
  <c r="AL29" i="13"/>
  <c r="AN29" i="13"/>
  <c r="AM29" i="13"/>
  <c r="X26" i="13"/>
  <c r="I118" i="21"/>
  <c r="H115" i="21"/>
  <c r="U26" i="13"/>
  <c r="N26" i="13"/>
  <c r="N27" i="13"/>
  <c r="L26" i="13"/>
  <c r="L25" i="13"/>
  <c r="R114" i="21"/>
  <c r="Q114" i="21" s="1"/>
  <c r="P114" i="21" s="1"/>
  <c r="J113" i="21"/>
  <c r="J114" i="21"/>
  <c r="AA115" i="21"/>
  <c r="AA113" i="21"/>
  <c r="R113" i="21"/>
  <c r="Q113" i="21" s="1"/>
  <c r="P113" i="21" s="1"/>
  <c r="J112" i="21"/>
  <c r="R112" i="21"/>
  <c r="Q112" i="21" s="1"/>
  <c r="P112" i="21" s="1"/>
  <c r="N61" i="20"/>
  <c r="P61" i="20" s="1"/>
  <c r="N62" i="20"/>
  <c r="P62" i="20"/>
  <c r="J111" i="21"/>
  <c r="O120" i="21" l="1"/>
  <c r="O115" i="21"/>
  <c r="I115" i="21"/>
  <c r="H116" i="21"/>
  <c r="C27" i="13"/>
  <c r="H112" i="21"/>
  <c r="I112" i="21" s="1"/>
  <c r="N119" i="21" l="1"/>
  <c r="S118" i="21"/>
  <c r="N115" i="21"/>
  <c r="AL28" i="13"/>
  <c r="AM28" i="13"/>
  <c r="H113" i="21"/>
  <c r="I113" i="21" s="1"/>
  <c r="S115" i="21" l="1"/>
  <c r="Y117" i="21"/>
  <c r="X117" i="21"/>
  <c r="W117" i="21"/>
  <c r="H114" i="21"/>
  <c r="I114" i="21" s="1"/>
  <c r="L125" i="1"/>
  <c r="I122" i="1"/>
  <c r="K122" i="1" s="1"/>
  <c r="M122" i="1" s="1"/>
  <c r="I123" i="1"/>
  <c r="K123" i="1" s="1"/>
  <c r="M123" i="1" s="1"/>
  <c r="I124" i="1"/>
  <c r="L124" i="1" s="1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9" i="5"/>
  <c r="S50" i="5"/>
  <c r="S51" i="5"/>
  <c r="S52" i="5"/>
  <c r="S53" i="5"/>
  <c r="S54" i="5"/>
  <c r="S55" i="5"/>
  <c r="P45" i="5"/>
  <c r="P47" i="5"/>
  <c r="Q47" i="5" s="1"/>
  <c r="P46" i="5"/>
  <c r="Q46" i="5" s="1"/>
  <c r="Q45" i="5"/>
  <c r="P44" i="5"/>
  <c r="P43" i="5"/>
  <c r="P42" i="5"/>
  <c r="P41" i="5"/>
  <c r="Q41" i="5" s="1"/>
  <c r="P40" i="5"/>
  <c r="P39" i="5"/>
  <c r="Q39" i="5" s="1"/>
  <c r="P38" i="5"/>
  <c r="P37" i="5"/>
  <c r="Q37" i="5" s="1"/>
  <c r="Q49" i="5"/>
  <c r="Q50" i="5"/>
  <c r="P51" i="5"/>
  <c r="Q51" i="5" s="1"/>
  <c r="Q52" i="5"/>
  <c r="P53" i="5"/>
  <c r="Q53" i="5" s="1"/>
  <c r="P54" i="5"/>
  <c r="Q54" i="5" s="1"/>
  <c r="P55" i="5"/>
  <c r="Q33" i="5"/>
  <c r="Q34" i="5"/>
  <c r="Q35" i="5"/>
  <c r="Q36" i="5"/>
  <c r="Q38" i="5"/>
  <c r="Q40" i="5"/>
  <c r="Q42" i="5"/>
  <c r="Q43" i="5"/>
  <c r="Q44" i="5"/>
  <c r="Q55" i="5"/>
  <c r="M124" i="21"/>
  <c r="W124" i="21" s="1"/>
  <c r="M126" i="21"/>
  <c r="Y126" i="21" s="1"/>
  <c r="J34" i="12"/>
  <c r="J35" i="12"/>
  <c r="J36" i="12"/>
  <c r="J37" i="12"/>
  <c r="N60" i="20"/>
  <c r="P60" i="20" s="1"/>
  <c r="P54" i="20"/>
  <c r="P55" i="20"/>
  <c r="P56" i="20"/>
  <c r="P57" i="20"/>
  <c r="P58" i="20"/>
  <c r="P59" i="20"/>
  <c r="N59" i="20"/>
  <c r="N58" i="20"/>
  <c r="T109" i="21"/>
  <c r="L77" i="5"/>
  <c r="L75" i="5"/>
  <c r="L73" i="5"/>
  <c r="L71" i="5"/>
  <c r="AA112" i="21"/>
  <c r="R110" i="21"/>
  <c r="Q110" i="21" s="1"/>
  <c r="P110" i="21" s="1"/>
  <c r="J110" i="21"/>
  <c r="H110" i="21" s="1"/>
  <c r="H111" i="21" s="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H106" i="21" s="1"/>
  <c r="A24" i="13"/>
  <c r="A23" i="13"/>
  <c r="L24" i="13"/>
  <c r="L127" i="21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N24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N124" i="1" l="1"/>
  <c r="C66" i="7" s="1"/>
  <c r="W122" i="21"/>
  <c r="N121" i="21"/>
  <c r="K124" i="1"/>
  <c r="M124" i="1" s="1"/>
  <c r="L122" i="1"/>
  <c r="M125" i="1"/>
  <c r="W120" i="21"/>
  <c r="Y120" i="21"/>
  <c r="Y124" i="21"/>
  <c r="X124" i="21"/>
  <c r="O118" i="21"/>
  <c r="X120" i="21"/>
  <c r="X118" i="21"/>
  <c r="N117" i="21"/>
  <c r="AL27" i="13"/>
  <c r="AM27" i="13"/>
  <c r="AL26" i="13"/>
  <c r="AM26" i="13"/>
  <c r="W116" i="21"/>
  <c r="AA28" i="13" s="1"/>
  <c r="X116" i="21"/>
  <c r="AB28" i="13" s="1"/>
  <c r="AO26" i="13"/>
  <c r="AP26" i="13"/>
  <c r="AQ26" i="13"/>
  <c r="AO24" i="13"/>
  <c r="AP22" i="13"/>
  <c r="O25" i="13"/>
  <c r="X126" i="21"/>
  <c r="W126" i="21"/>
  <c r="O72" i="2"/>
  <c r="X8" i="2" s="1"/>
  <c r="L123" i="1"/>
  <c r="Y122" i="21"/>
  <c r="X122" i="21"/>
  <c r="Y118" i="21"/>
  <c r="Y25" i="13"/>
  <c r="X25" i="13"/>
  <c r="Z25" i="13"/>
  <c r="Y116" i="21"/>
  <c r="AC28" i="13" s="1"/>
  <c r="AN28" i="13" s="1"/>
  <c r="W111" i="21"/>
  <c r="Z24" i="13"/>
  <c r="I110" i="21"/>
  <c r="AO23" i="13"/>
  <c r="AQ23" i="13"/>
  <c r="AP23" i="13"/>
  <c r="AO22" i="13"/>
  <c r="AQ22" i="13"/>
  <c r="X23" i="13"/>
  <c r="AL23" i="13" s="1"/>
  <c r="H107" i="21"/>
  <c r="H108" i="21" s="1"/>
  <c r="X24" i="13"/>
  <c r="Y23" i="13"/>
  <c r="AM23" i="13" s="1"/>
  <c r="Y24" i="13"/>
  <c r="Z23" i="13"/>
  <c r="Y22" i="13"/>
  <c r="AM22" i="13" s="1"/>
  <c r="H102" i="21"/>
  <c r="L121" i="1"/>
  <c r="L120" i="1"/>
  <c r="L119" i="1"/>
  <c r="K113" i="1"/>
  <c r="M113" i="1" s="1"/>
  <c r="X22" i="13"/>
  <c r="Z22" i="13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Q111" i="21" s="1"/>
  <c r="P111" i="21" s="1"/>
  <c r="G92" i="5"/>
  <c r="G93" i="5"/>
  <c r="P58" i="5" s="1"/>
  <c r="J93" i="5"/>
  <c r="K93" i="5" s="1"/>
  <c r="G94" i="5"/>
  <c r="J94" i="5" s="1"/>
  <c r="G95" i="5"/>
  <c r="J95" i="5" s="1"/>
  <c r="K95" i="5" s="1"/>
  <c r="G96" i="5"/>
  <c r="R116" i="21" s="1"/>
  <c r="Q116" i="21" s="1"/>
  <c r="P116" i="21" s="1"/>
  <c r="I116" i="21" s="1"/>
  <c r="G97" i="5"/>
  <c r="G98" i="5"/>
  <c r="J98" i="5" s="1"/>
  <c r="K98" i="5" s="1"/>
  <c r="G99" i="5"/>
  <c r="G100" i="5"/>
  <c r="G101" i="5"/>
  <c r="J101" i="5" s="1"/>
  <c r="G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AD28" i="13" l="1"/>
  <c r="AE28" i="13"/>
  <c r="J102" i="5"/>
  <c r="K102" i="5" s="1"/>
  <c r="R122" i="21"/>
  <c r="Q122" i="21" s="1"/>
  <c r="P122" i="21" s="1"/>
  <c r="K101" i="5"/>
  <c r="L101" i="5"/>
  <c r="N122" i="1"/>
  <c r="N112" i="1"/>
  <c r="C58" i="7" s="1"/>
  <c r="N118" i="1"/>
  <c r="C61" i="7" s="1"/>
  <c r="J100" i="5"/>
  <c r="R120" i="21"/>
  <c r="Q120" i="21" s="1"/>
  <c r="X113" i="21"/>
  <c r="Y113" i="21"/>
  <c r="W113" i="21"/>
  <c r="J99" i="5"/>
  <c r="K99" i="5" s="1"/>
  <c r="R119" i="21"/>
  <c r="AM24" i="13"/>
  <c r="AM25" i="13"/>
  <c r="AL25" i="13"/>
  <c r="AP24" i="13"/>
  <c r="AQ24" i="13"/>
  <c r="X112" i="21"/>
  <c r="AL24" i="13"/>
  <c r="Y112" i="21"/>
  <c r="O113" i="21"/>
  <c r="W112" i="21"/>
  <c r="N111" i="21"/>
  <c r="J97" i="5"/>
  <c r="K97" i="5" s="1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D27" i="13"/>
  <c r="AQ27" i="13"/>
  <c r="AO27" i="13"/>
  <c r="AP27" i="13"/>
  <c r="K94" i="5"/>
  <c r="O110" i="21"/>
  <c r="H109" i="21"/>
  <c r="X110" i="21"/>
  <c r="Y110" i="21"/>
  <c r="Q58" i="5"/>
  <c r="S58" i="5"/>
  <c r="K110" i="1"/>
  <c r="M110" i="1" s="1"/>
  <c r="J92" i="5"/>
  <c r="K92" i="5" s="1"/>
  <c r="P48" i="5"/>
  <c r="P56" i="5"/>
  <c r="P57" i="5"/>
  <c r="I111" i="21"/>
  <c r="W110" i="21"/>
  <c r="AA26" i="13" s="1"/>
  <c r="AE26" i="13" s="1"/>
  <c r="C26" i="13"/>
  <c r="D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C25" i="13" s="1"/>
  <c r="D25" i="13" s="1"/>
  <c r="I107" i="21"/>
  <c r="X106" i="21"/>
  <c r="Y106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Y21" i="13"/>
  <c r="X21" i="13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N113" i="21" l="1"/>
  <c r="W114" i="21"/>
  <c r="Y114" i="21"/>
  <c r="O122" i="21"/>
  <c r="I122" i="21"/>
  <c r="Q119" i="21"/>
  <c r="P119" i="21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AH6" i="5" s="1"/>
  <c r="AJ6" i="5" s="1"/>
  <c r="S48" i="5"/>
  <c r="AI6" i="5" s="1"/>
  <c r="Q57" i="5"/>
  <c r="S57" i="5"/>
  <c r="AB106" i="21"/>
  <c r="L91" i="5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K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Z13" i="12" l="1"/>
  <c r="Z14" i="12"/>
  <c r="O108" i="21"/>
  <c r="I119" i="21"/>
  <c r="O119" i="21"/>
  <c r="K52" i="1"/>
  <c r="M52" i="1" s="1"/>
  <c r="F161" i="12"/>
  <c r="G164" i="12" s="1"/>
  <c r="AC26" i="13"/>
  <c r="AN26" i="13" s="1"/>
  <c r="BF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Y19" i="13"/>
  <c r="X19" i="13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F162" i="12" l="1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M65" i="21"/>
  <c r="S61" i="21" s="1"/>
  <c r="N98" i="1"/>
  <c r="N90" i="1"/>
  <c r="N88" i="1"/>
  <c r="C47" i="7" s="1"/>
  <c r="L42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P100" i="13" s="1"/>
  <c r="Z16" i="13"/>
  <c r="Q100" i="13" s="1"/>
  <c r="X16" i="13"/>
  <c r="O100" i="13" s="1"/>
  <c r="G45" i="5"/>
  <c r="J54" i="5"/>
  <c r="K54" i="5" s="1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J6" i="5"/>
  <c r="K6" i="5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98" i="13" s="1"/>
  <c r="AH14" i="13"/>
  <c r="W98" i="13" s="1"/>
  <c r="AF14" i="13"/>
  <c r="U98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AR28" i="13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Y14" i="13" s="1"/>
  <c r="P98" i="13" s="1"/>
  <c r="V25" i="4"/>
  <c r="Z14" i="13" s="1"/>
  <c r="Q98" i="13" s="1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 s="1"/>
  <c r="W96" i="13" s="1"/>
  <c r="G8" i="15"/>
  <c r="AF12" i="13" s="1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J22" i="5"/>
  <c r="K22" i="5" s="1"/>
  <c r="R22" i="21"/>
  <c r="P22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X21" i="17" s="1"/>
  <c r="K24" i="17"/>
  <c r="Y21" i="17" s="1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U18" i="17"/>
  <c r="V18" i="17"/>
  <c r="T18" i="17"/>
  <c r="U13" i="17"/>
  <c r="V13" i="17"/>
  <c r="T13" i="17"/>
  <c r="W13" i="17" s="1"/>
  <c r="U8" i="17"/>
  <c r="V8" i="17"/>
  <c r="Y8" i="17" s="1"/>
  <c r="T8" i="17"/>
  <c r="W8" i="17" s="1"/>
  <c r="AV25" i="13"/>
  <c r="AV26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40" i="13"/>
  <c r="AT52" i="13"/>
  <c r="AT53" i="13"/>
  <c r="H7" i="15"/>
  <c r="AG11" i="13" s="1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P32" i="4" s="1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P21" i="5" s="1"/>
  <c r="R35" i="4" s="1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R34" i="5"/>
  <c r="L53" i="7" s="1"/>
  <c r="N53" i="7" s="1"/>
  <c r="G36" i="5"/>
  <c r="R37" i="21" s="1"/>
  <c r="Q37" i="21" s="1"/>
  <c r="G35" i="5"/>
  <c r="J35" i="5" s="1"/>
  <c r="G34" i="5"/>
  <c r="J34" i="5"/>
  <c r="K34" i="5" s="1"/>
  <c r="G33" i="5"/>
  <c r="J33" i="5" s="1"/>
  <c r="G32" i="5"/>
  <c r="J32" i="5" s="1"/>
  <c r="K32" i="5" s="1"/>
  <c r="G30" i="5"/>
  <c r="R31" i="4" s="1"/>
  <c r="P31" i="4" s="1"/>
  <c r="J30" i="5"/>
  <c r="K30" i="5"/>
  <c r="G29" i="5"/>
  <c r="R30" i="21" s="1"/>
  <c r="P30" i="21" s="1"/>
  <c r="J29" i="5"/>
  <c r="L29" i="5" s="1"/>
  <c r="K29" i="5"/>
  <c r="G28" i="5"/>
  <c r="R29" i="21" s="1"/>
  <c r="Q29" i="21" s="1"/>
  <c r="G27" i="5"/>
  <c r="P16" i="5" s="1"/>
  <c r="J27" i="5"/>
  <c r="K27" i="5" s="1"/>
  <c r="G25" i="5"/>
  <c r="J25" i="5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1" i="4"/>
  <c r="Q21" i="4" s="1"/>
  <c r="R21" i="21"/>
  <c r="P21" i="21" s="1"/>
  <c r="R33" i="4"/>
  <c r="P33" i="4" s="1"/>
  <c r="R27" i="21"/>
  <c r="Q27" i="21" s="1"/>
  <c r="R25" i="21"/>
  <c r="P25" i="21" s="1"/>
  <c r="R19" i="21"/>
  <c r="P19" i="21" s="1"/>
  <c r="R29" i="4"/>
  <c r="P29" i="4" s="1"/>
  <c r="R27" i="4"/>
  <c r="P27" i="4" s="1"/>
  <c r="R25" i="4"/>
  <c r="Q25" i="4" s="1"/>
  <c r="P69" i="4"/>
  <c r="R38" i="5"/>
  <c r="R33" i="5"/>
  <c r="L52" i="7" s="1"/>
  <c r="N52" i="7" s="1"/>
  <c r="R39" i="5"/>
  <c r="P63" i="4"/>
  <c r="R35" i="5"/>
  <c r="L54" i="7" s="1"/>
  <c r="N54" i="7" s="1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E32" i="7" l="1"/>
  <c r="K77" i="7"/>
  <c r="I77" i="7"/>
  <c r="W21" i="17"/>
  <c r="X8" i="17"/>
  <c r="Y11" i="13"/>
  <c r="P95" i="13" s="1"/>
  <c r="AT58" i="13"/>
  <c r="AT57" i="13"/>
  <c r="AT56" i="13"/>
  <c r="AT30" i="13"/>
  <c r="AT55" i="13"/>
  <c r="X15" i="13"/>
  <c r="O99" i="13" s="1"/>
  <c r="V95" i="4"/>
  <c r="Y95" i="4" s="1"/>
  <c r="X9" i="4"/>
  <c r="AB11" i="13" s="1"/>
  <c r="AF7" i="7"/>
  <c r="AF76" i="7" s="1"/>
  <c r="T72" i="2"/>
  <c r="AA8" i="2" s="1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P21" i="4"/>
  <c r="J38" i="5"/>
  <c r="K38" i="5" s="1"/>
  <c r="Q27" i="4"/>
  <c r="P8" i="5"/>
  <c r="P5" i="5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16" i="5"/>
  <c r="S16" i="5"/>
  <c r="Q18" i="5"/>
  <c r="Q33" i="4"/>
  <c r="R30" i="4"/>
  <c r="J28" i="5"/>
  <c r="K28" i="5" s="1"/>
  <c r="R5" i="21"/>
  <c r="I5" i="21" s="1"/>
  <c r="Q32" i="4"/>
  <c r="P7" i="5"/>
  <c r="Q7" i="5" s="1"/>
  <c r="P17" i="5"/>
  <c r="Q17" i="5" s="1"/>
  <c r="R17" i="5" s="1"/>
  <c r="L36" i="7" s="1"/>
  <c r="N36" i="7" s="1"/>
  <c r="P20" i="5"/>
  <c r="P24" i="5"/>
  <c r="J56" i="5"/>
  <c r="K56" i="5" s="1"/>
  <c r="Q29" i="4"/>
  <c r="R20" i="4"/>
  <c r="R12" i="21"/>
  <c r="Q12" i="21" s="1"/>
  <c r="J24" i="5"/>
  <c r="K24" i="5" s="1"/>
  <c r="J11" i="5"/>
  <c r="Q21" i="5"/>
  <c r="S21" i="5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Q8" i="5"/>
  <c r="S8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T127" i="21"/>
  <c r="P78" i="21"/>
  <c r="I78" i="21" s="1"/>
  <c r="I127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6" i="13" s="1"/>
  <c r="O15" i="13"/>
  <c r="N99" i="13" s="1"/>
  <c r="N95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L10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Y78" i="21"/>
  <c r="P20" i="21"/>
  <c r="W67" i="21"/>
  <c r="AB67" i="21" s="1"/>
  <c r="Y79" i="21"/>
  <c r="Y83" i="21"/>
  <c r="Q21" i="21"/>
  <c r="P32" i="21"/>
  <c r="O32" i="21" s="1"/>
  <c r="AA12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Z130" i="21"/>
  <c r="AH60" i="13"/>
  <c r="H48" i="21"/>
  <c r="AM11" i="13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5" i="13"/>
  <c r="W101" i="13" s="1"/>
  <c r="AO12" i="13"/>
  <c r="O32" i="4"/>
  <c r="X32" i="4"/>
  <c r="O16" i="4"/>
  <c r="X16" i="4"/>
  <c r="H26" i="21"/>
  <c r="I25" i="21"/>
  <c r="Y16" i="4"/>
  <c r="W24" i="4"/>
  <c r="V101" i="13"/>
  <c r="V60" i="13"/>
  <c r="V10" i="13"/>
  <c r="AR10" i="13" s="1"/>
  <c r="W10" i="13"/>
  <c r="N94" i="13"/>
  <c r="W11" i="13"/>
  <c r="AO11" i="13"/>
  <c r="BM11" i="13" s="1"/>
  <c r="M20" i="4"/>
  <c r="Y36" i="4"/>
  <c r="O36" i="4"/>
  <c r="W36" i="4"/>
  <c r="H18" i="4"/>
  <c r="I18" i="4" s="1"/>
  <c r="AO10" i="13"/>
  <c r="U94" i="13"/>
  <c r="U101" i="13" s="1"/>
  <c r="M42" i="21"/>
  <c r="M43" i="21" s="1"/>
  <c r="O43" i="21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AG76" i="7"/>
  <c r="M29" i="4" l="1"/>
  <c r="O29" i="4" s="1"/>
  <c r="W28" i="4"/>
  <c r="H34" i="4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L55" i="5"/>
  <c r="I34" i="4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J38" i="7"/>
  <c r="R21" i="5"/>
  <c r="L40" i="7" s="1"/>
  <c r="N40" i="7" s="1"/>
  <c r="P35" i="4"/>
  <c r="R18" i="5"/>
  <c r="L37" i="7" s="1"/>
  <c r="N37" i="7" s="1"/>
  <c r="J35" i="7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R16" i="5"/>
  <c r="L35" i="7" s="1"/>
  <c r="N35" i="7" s="1"/>
  <c r="J34" i="7"/>
  <c r="O5" i="21"/>
  <c r="I8" i="21"/>
  <c r="P20" i="4"/>
  <c r="C13" i="13" s="1"/>
  <c r="D13" i="13" s="1"/>
  <c r="Q20" i="4"/>
  <c r="C42" i="7"/>
  <c r="E42" i="7" s="1"/>
  <c r="Q38" i="21"/>
  <c r="AP67" i="13"/>
  <c r="AN15" i="13"/>
  <c r="AL15" i="13"/>
  <c r="AM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BD12" i="13" s="1"/>
  <c r="AQ15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D14" i="13"/>
  <c r="M55" i="21"/>
  <c r="M56" i="21" s="1"/>
  <c r="X56" i="21" s="1"/>
  <c r="O20" i="13"/>
  <c r="X11" i="2" s="1"/>
  <c r="AR67" i="13"/>
  <c r="O94" i="13"/>
  <c r="O101" i="13" s="1"/>
  <c r="Q94" i="13"/>
  <c r="Q101" i="13" s="1"/>
  <c r="H37" i="21"/>
  <c r="I37" i="21" s="1"/>
  <c r="AQ68" i="13"/>
  <c r="Y60" i="13"/>
  <c r="N97" i="13"/>
  <c r="AN13" i="13"/>
  <c r="AM13" i="13"/>
  <c r="AL11" i="13"/>
  <c r="AT11" i="13" s="1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P101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N99" i="21" l="1"/>
  <c r="W100" i="21"/>
  <c r="AB100" i="21" s="1"/>
  <c r="X100" i="21"/>
  <c r="O100" i="21"/>
  <c r="Y100" i="21"/>
  <c r="AV11" i="13"/>
  <c r="O28" i="21"/>
  <c r="BD11" i="13"/>
  <c r="W28" i="21"/>
  <c r="AB28" i="21" s="1"/>
  <c r="W48" i="2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Y11" i="2"/>
  <c r="I29" i="4"/>
  <c r="Z11" i="2"/>
  <c r="AB11" i="2"/>
  <c r="AD11" i="2"/>
  <c r="AC11" i="2"/>
  <c r="AA26" i="2"/>
  <c r="Z27" i="2" s="1"/>
  <c r="Z28" i="2" s="1"/>
  <c r="AA11" i="2"/>
  <c r="P7" i="4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27" i="2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AZ11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51" i="21"/>
  <c r="AT18" i="13"/>
  <c r="M19" i="21"/>
  <c r="M127" i="21" s="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AA98" i="4"/>
  <c r="W17" i="21"/>
  <c r="AB17" i="21" s="1"/>
  <c r="O34" i="4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V10" i="13"/>
  <c r="BF10" i="13"/>
  <c r="AA102" i="4"/>
  <c r="BA10" i="13"/>
  <c r="N39" i="7" l="1"/>
  <c r="AZ13" i="13"/>
  <c r="O29" i="21"/>
  <c r="X29" i="21"/>
  <c r="Y29" i="21"/>
  <c r="M30" i="21"/>
  <c r="W30" i="21" s="1"/>
  <c r="AB30" i="21" s="1"/>
  <c r="W29" i="21"/>
  <c r="AB29" i="21" s="1"/>
  <c r="O14" i="21"/>
  <c r="BA13" i="13"/>
  <c r="AA12" i="13"/>
  <c r="AD12" i="13" s="1"/>
  <c r="X34" i="4"/>
  <c r="Y34" i="4"/>
  <c r="AD24" i="13"/>
  <c r="BF23" i="13"/>
  <c r="BB23" i="13" s="1"/>
  <c r="AV23" i="13"/>
  <c r="P127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N77" i="7" l="1"/>
  <c r="Y30" i="21"/>
  <c r="O30" i="21"/>
  <c r="M31" i="21"/>
  <c r="S28" i="21" s="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N30" i="21" l="1"/>
  <c r="X31" i="21"/>
  <c r="W31" i="21"/>
  <c r="AB31" i="21" s="1"/>
  <c r="O31" i="21"/>
  <c r="Y31" i="21"/>
  <c r="W127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O127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A27" i="13"/>
  <c r="AC27" i="13"/>
  <c r="AN27" i="13" l="1"/>
  <c r="AC62" i="13"/>
  <c r="AC60" i="13"/>
  <c r="AD27" i="13"/>
  <c r="AE27" i="13"/>
  <c r="AA60" i="13"/>
  <c r="AA62" i="13"/>
  <c r="AB60" i="13"/>
  <c r="AB62" i="13"/>
  <c r="BF27" i="13" l="1"/>
  <c r="BF61" i="13" s="1"/>
  <c r="AV27" i="13"/>
  <c r="AV60" i="13" s="1"/>
  <c r="AN6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<sst xmlns="http://schemas.openxmlformats.org/spreadsheetml/2006/main" count="3291" uniqueCount="911">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</sst>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36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96" fillId="0" borderId="0" applyFont="0" applyFill="0" applyBorder="0" applyAlignment="0" applyProtection="0"/>
    <xf numFmtId="9" fontId="96" fillId="0" borderId="0" applyFont="0" applyFill="0" applyBorder="0" applyAlignment="0" applyProtection="0"/>
    <xf numFmtId="164" fontId="97" fillId="0" borderId="0" applyFont="0" applyFill="0" applyBorder="0" applyAlignment="0" applyProtection="0"/>
  </cellStyleXfs>
  <cellXfs count="1818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7" fillId="2" borderId="12" xfId="0" applyFont="1" applyFill="1" applyBorder="1"/>
    <xf numFmtId="0" fontId="0" fillId="2" borderId="12" xfId="0" applyFill="1" applyBorder="1"/>
    <xf numFmtId="0" fontId="97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8" fillId="4" borderId="12" xfId="0" applyFont="1" applyFill="1" applyBorder="1" applyAlignment="1">
      <alignment horizontal="center"/>
    </xf>
    <xf numFmtId="0" fontId="98" fillId="3" borderId="12" xfId="0" applyFont="1" applyFill="1" applyBorder="1" applyAlignment="1">
      <alignment horizontal="center"/>
    </xf>
    <xf numFmtId="0" fontId="97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8" fillId="3" borderId="12" xfId="0" applyFont="1" applyFill="1" applyBorder="1"/>
    <xf numFmtId="0" fontId="0" fillId="3" borderId="12" xfId="0" applyFill="1" applyBorder="1"/>
    <xf numFmtId="0" fontId="98" fillId="3" borderId="31" xfId="0" applyFont="1" applyFill="1" applyBorder="1" applyAlignment="1">
      <alignment horizontal="center"/>
    </xf>
    <xf numFmtId="0" fontId="98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9" fillId="5" borderId="0" xfId="0" applyFont="1" applyFill="1"/>
    <xf numFmtId="0" fontId="100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1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1" fillId="2" borderId="0" xfId="3" applyNumberFormat="1" applyFont="1" applyFill="1"/>
    <xf numFmtId="170" fontId="101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7" fillId="2" borderId="12" xfId="0" applyNumberFormat="1" applyFont="1" applyFill="1" applyBorder="1" applyAlignment="1">
      <alignment horizontal="center" vertical="center"/>
    </xf>
    <xf numFmtId="0" fontId="97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2" fillId="5" borderId="0" xfId="2" applyNumberFormat="1" applyFont="1" applyFill="1"/>
    <xf numFmtId="172" fontId="101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3" fillId="6" borderId="12" xfId="0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horizontal="center" vertical="center"/>
    </xf>
    <xf numFmtId="0" fontId="103" fillId="8" borderId="12" xfId="0" applyFont="1" applyFill="1" applyBorder="1" applyAlignment="1">
      <alignment horizontal="center" vertical="center"/>
    </xf>
    <xf numFmtId="0" fontId="103" fillId="9" borderId="12" xfId="0" applyFont="1" applyFill="1" applyBorder="1" applyAlignment="1">
      <alignment horizontal="center" vertical="center"/>
    </xf>
    <xf numFmtId="14" fontId="103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3" fillId="7" borderId="20" xfId="0" applyNumberFormat="1" applyFont="1" applyFill="1" applyBorder="1" applyAlignment="1">
      <alignment horizontal="center" vertical="center"/>
    </xf>
    <xf numFmtId="14" fontId="103" fillId="7" borderId="21" xfId="0" applyNumberFormat="1" applyFont="1" applyFill="1" applyBorder="1" applyAlignment="1">
      <alignment horizontal="center" vertical="center"/>
    </xf>
    <xf numFmtId="14" fontId="103" fillId="7" borderId="28" xfId="0" applyNumberFormat="1" applyFont="1" applyFill="1" applyBorder="1" applyAlignment="1">
      <alignment horizontal="center" vertical="center"/>
    </xf>
    <xf numFmtId="0" fontId="98" fillId="10" borderId="12" xfId="0" applyFont="1" applyFill="1" applyBorder="1" applyAlignment="1">
      <alignment horizontal="center"/>
    </xf>
    <xf numFmtId="0" fontId="105" fillId="11" borderId="12" xfId="0" applyFont="1" applyFill="1" applyBorder="1" applyAlignment="1">
      <alignment horizontal="center" vertical="center"/>
    </xf>
    <xf numFmtId="0" fontId="98" fillId="10" borderId="12" xfId="0" applyFont="1" applyFill="1" applyBorder="1" applyAlignment="1">
      <alignment horizontal="center" vertical="center"/>
    </xf>
    <xf numFmtId="14" fontId="105" fillId="12" borderId="12" xfId="0" applyNumberFormat="1" applyFont="1" applyFill="1" applyBorder="1" applyAlignment="1">
      <alignment horizontal="center" vertical="center"/>
    </xf>
    <xf numFmtId="0" fontId="105" fillId="13" borderId="12" xfId="0" applyFont="1" applyFill="1" applyBorder="1" applyAlignment="1">
      <alignment horizontal="center" vertical="center"/>
    </xf>
    <xf numFmtId="0" fontId="97" fillId="0" borderId="7" xfId="0" applyFont="1" applyBorder="1" applyAlignment="1">
      <alignment horizontal="center"/>
    </xf>
    <xf numFmtId="20" fontId="97" fillId="2" borderId="28" xfId="0" applyNumberFormat="1" applyFont="1" applyFill="1" applyBorder="1" applyAlignment="1">
      <alignment horizontal="center" vertical="center"/>
    </xf>
    <xf numFmtId="1" fontId="97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7" fillId="2" borderId="12" xfId="0" applyFont="1" applyFill="1" applyBorder="1" applyAlignment="1">
      <alignment vertical="center"/>
    </xf>
    <xf numFmtId="0" fontId="97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7" fillId="2" borderId="12" xfId="0" applyNumberFormat="1" applyFont="1" applyFill="1" applyBorder="1" applyAlignment="1">
      <alignment horizontal="center" vertical="center"/>
    </xf>
    <xf numFmtId="0" fontId="98" fillId="3" borderId="12" xfId="0" applyFont="1" applyFill="1" applyBorder="1" applyAlignment="1">
      <alignment horizontal="right"/>
    </xf>
    <xf numFmtId="1" fontId="98" fillId="3" borderId="20" xfId="0" applyNumberFormat="1" applyFont="1" applyFill="1" applyBorder="1" applyAlignment="1">
      <alignment horizontal="right"/>
    </xf>
    <xf numFmtId="9" fontId="98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8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3" fillId="0" borderId="0" xfId="0" applyFont="1"/>
    <xf numFmtId="1" fontId="103" fillId="0" borderId="0" xfId="0" applyNumberFormat="1" applyFont="1" applyAlignment="1">
      <alignment horizontal="center"/>
    </xf>
    <xf numFmtId="0" fontId="103" fillId="0" borderId="0" xfId="0" applyFont="1" applyAlignment="1">
      <alignment horizontal="center"/>
    </xf>
    <xf numFmtId="0" fontId="109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03" fillId="0" borderId="38" xfId="0" applyFont="1" applyBorder="1"/>
    <xf numFmtId="1" fontId="103" fillId="0" borderId="38" xfId="0" applyNumberFormat="1" applyFont="1" applyBorder="1" applyAlignment="1">
      <alignment horizontal="center"/>
    </xf>
    <xf numFmtId="0" fontId="103" fillId="0" borderId="38" xfId="0" applyFont="1" applyBorder="1" applyAlignment="1">
      <alignment horizontal="center"/>
    </xf>
    <xf numFmtId="43" fontId="103" fillId="0" borderId="38" xfId="1" applyFont="1" applyBorder="1" applyAlignment="1">
      <alignment horizontal="center"/>
    </xf>
    <xf numFmtId="0" fontId="103" fillId="0" borderId="39" xfId="0" applyFont="1" applyBorder="1"/>
    <xf numFmtId="0" fontId="105" fillId="0" borderId="0" xfId="0" applyFont="1" applyAlignment="1">
      <alignment wrapText="1"/>
    </xf>
    <xf numFmtId="0" fontId="105" fillId="3" borderId="45" xfId="0" applyFont="1" applyFill="1" applyBorder="1" applyAlignment="1">
      <alignment horizontal="center" vertical="center" wrapText="1"/>
    </xf>
    <xf numFmtId="0" fontId="103" fillId="0" borderId="47" xfId="0" applyFont="1" applyBorder="1"/>
    <xf numFmtId="173" fontId="103" fillId="0" borderId="48" xfId="0" applyNumberFormat="1" applyFont="1" applyBorder="1" applyAlignment="1">
      <alignment horizontal="center"/>
    </xf>
    <xf numFmtId="1" fontId="103" fillId="0" borderId="48" xfId="0" applyNumberFormat="1" applyFont="1" applyBorder="1" applyAlignment="1">
      <alignment horizontal="center"/>
    </xf>
    <xf numFmtId="174" fontId="103" fillId="0" borderId="48" xfId="0" applyNumberFormat="1" applyFont="1" applyBorder="1" applyAlignment="1">
      <alignment horizontal="center"/>
    </xf>
    <xf numFmtId="0" fontId="103" fillId="0" borderId="48" xfId="0" applyFont="1" applyBorder="1"/>
    <xf numFmtId="9" fontId="103" fillId="0" borderId="48" xfId="0" applyNumberFormat="1" applyFont="1" applyBorder="1" applyAlignment="1">
      <alignment horizontal="center"/>
    </xf>
    <xf numFmtId="0" fontId="103" fillId="0" borderId="48" xfId="0" applyFont="1" applyBorder="1" applyAlignment="1">
      <alignment horizontal="center"/>
    </xf>
    <xf numFmtId="9" fontId="103" fillId="0" borderId="49" xfId="0" applyNumberFormat="1" applyFont="1" applyBorder="1" applyAlignment="1">
      <alignment horizontal="center"/>
    </xf>
    <xf numFmtId="0" fontId="103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4" fillId="2" borderId="12" xfId="0" applyFont="1" applyFill="1" applyBorder="1"/>
    <xf numFmtId="14" fontId="103" fillId="2" borderId="12" xfId="0" applyNumberFormat="1" applyFont="1" applyFill="1" applyBorder="1" applyAlignment="1">
      <alignment horizontal="center" vertical="center"/>
    </xf>
    <xf numFmtId="0" fontId="98" fillId="10" borderId="20" xfId="0" applyFont="1" applyFill="1" applyBorder="1"/>
    <xf numFmtId="0" fontId="98" fillId="10" borderId="28" xfId="0" applyFont="1" applyFill="1" applyBorder="1"/>
    <xf numFmtId="14" fontId="103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8" fillId="16" borderId="12" xfId="0" applyFont="1" applyFill="1" applyBorder="1" applyAlignment="1">
      <alignment horizontal="center"/>
    </xf>
    <xf numFmtId="0" fontId="98" fillId="10" borderId="7" xfId="0" applyFont="1" applyFill="1" applyBorder="1" applyAlignment="1">
      <alignment horizontal="center"/>
    </xf>
    <xf numFmtId="9" fontId="103" fillId="0" borderId="12" xfId="0" applyNumberFormat="1" applyFont="1" applyBorder="1" applyAlignment="1">
      <alignment horizontal="center"/>
    </xf>
    <xf numFmtId="0" fontId="98" fillId="17" borderId="12" xfId="0" applyFont="1" applyFill="1" applyBorder="1" applyAlignment="1">
      <alignment horizontal="center"/>
    </xf>
    <xf numFmtId="0" fontId="98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8" fillId="3" borderId="0" xfId="0" applyFont="1" applyFill="1" applyAlignment="1">
      <alignment horizontal="center"/>
    </xf>
    <xf numFmtId="0" fontId="98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8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3" fillId="18" borderId="12" xfId="0" applyNumberFormat="1" applyFont="1" applyFill="1" applyBorder="1" applyAlignment="1">
      <alignment horizontal="center"/>
    </xf>
    <xf numFmtId="2" fontId="113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8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8" fillId="3" borderId="20" xfId="0" applyNumberFormat="1" applyFont="1" applyFill="1" applyBorder="1" applyAlignment="1">
      <alignment horizontal="right"/>
    </xf>
    <xf numFmtId="0" fontId="113" fillId="18" borderId="7" xfId="0" applyFont="1" applyFill="1" applyBorder="1"/>
    <xf numFmtId="0" fontId="113" fillId="18" borderId="29" xfId="0" applyFont="1" applyFill="1" applyBorder="1"/>
    <xf numFmtId="174" fontId="113" fillId="18" borderId="29" xfId="0" applyNumberFormat="1" applyFont="1" applyFill="1" applyBorder="1" applyAlignment="1">
      <alignment horizontal="center"/>
    </xf>
    <xf numFmtId="0" fontId="114" fillId="2" borderId="0" xfId="0" applyFont="1" applyFill="1"/>
    <xf numFmtId="176" fontId="103" fillId="0" borderId="48" xfId="0" applyNumberFormat="1" applyFont="1" applyBorder="1" applyAlignment="1">
      <alignment horizontal="center"/>
    </xf>
    <xf numFmtId="0" fontId="97" fillId="2" borderId="7" xfId="0" applyFont="1" applyFill="1" applyBorder="1" applyAlignment="1">
      <alignment horizontal="center" vertical="center"/>
    </xf>
    <xf numFmtId="0" fontId="98" fillId="18" borderId="12" xfId="0" applyFont="1" applyFill="1" applyBorder="1" applyAlignment="1">
      <alignment horizontal="center"/>
    </xf>
    <xf numFmtId="0" fontId="103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8" fillId="2" borderId="0" xfId="0" applyFont="1" applyFill="1" applyAlignment="1">
      <alignment horizontal="center"/>
    </xf>
    <xf numFmtId="0" fontId="97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5" fillId="2" borderId="28" xfId="0" applyFont="1" applyFill="1" applyBorder="1" applyAlignment="1">
      <alignment horizontal="center" vertical="center"/>
    </xf>
    <xf numFmtId="9" fontId="113" fillId="18" borderId="29" xfId="2" applyFont="1" applyFill="1" applyBorder="1" applyAlignment="1">
      <alignment horizontal="center"/>
    </xf>
    <xf numFmtId="0" fontId="98" fillId="20" borderId="12" xfId="0" applyFont="1" applyFill="1" applyBorder="1"/>
    <xf numFmtId="9" fontId="103" fillId="0" borderId="0" xfId="2" applyFont="1" applyAlignment="1">
      <alignment horizontal="center"/>
    </xf>
    <xf numFmtId="0" fontId="98" fillId="0" borderId="12" xfId="0" applyFont="1" applyBorder="1"/>
    <xf numFmtId="176" fontId="0" fillId="0" borderId="12" xfId="0" applyNumberFormat="1" applyBorder="1"/>
    <xf numFmtId="1" fontId="116" fillId="2" borderId="12" xfId="0" applyNumberFormat="1" applyFont="1" applyFill="1" applyBorder="1"/>
    <xf numFmtId="9" fontId="116" fillId="2" borderId="12" xfId="0" applyNumberFormat="1" applyFont="1" applyFill="1" applyBorder="1"/>
    <xf numFmtId="0" fontId="108" fillId="2" borderId="12" xfId="0" applyFont="1" applyFill="1" applyBorder="1"/>
    <xf numFmtId="1" fontId="105" fillId="3" borderId="45" xfId="0" applyNumberFormat="1" applyFont="1" applyFill="1" applyBorder="1" applyAlignment="1">
      <alignment horizontal="center" vertical="center" wrapText="1"/>
    </xf>
    <xf numFmtId="43" fontId="105" fillId="3" borderId="45" xfId="1" applyFont="1" applyFill="1" applyBorder="1" applyAlignment="1">
      <alignment horizontal="center" vertical="center" wrapText="1"/>
    </xf>
    <xf numFmtId="0" fontId="98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4" fillId="2" borderId="28" xfId="0" applyFont="1" applyFill="1" applyBorder="1" applyAlignment="1">
      <alignment vertical="center"/>
    </xf>
    <xf numFmtId="20" fontId="94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3" fillId="2" borderId="12" xfId="0" applyFont="1" applyFill="1" applyBorder="1" applyAlignment="1">
      <alignment vertical="center"/>
    </xf>
    <xf numFmtId="0" fontId="93" fillId="2" borderId="12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vertical="center"/>
    </xf>
    <xf numFmtId="0" fontId="92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3" fillId="8" borderId="20" xfId="0" applyFont="1" applyFill="1" applyBorder="1" applyAlignment="1">
      <alignment horizontal="center" vertical="center"/>
    </xf>
    <xf numFmtId="14" fontId="103" fillId="7" borderId="12" xfId="0" applyNumberFormat="1" applyFont="1" applyFill="1" applyBorder="1" applyAlignment="1">
      <alignment horizontal="center" vertical="center"/>
    </xf>
    <xf numFmtId="20" fontId="91" fillId="2" borderId="28" xfId="0" applyNumberFormat="1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vertical="center"/>
    </xf>
    <xf numFmtId="9" fontId="103" fillId="8" borderId="12" xfId="0" applyNumberFormat="1" applyFont="1" applyFill="1" applyBorder="1" applyAlignment="1">
      <alignment horizontal="center" vertical="center"/>
    </xf>
    <xf numFmtId="1" fontId="103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0" fillId="2" borderId="12" xfId="0" applyFont="1" applyFill="1" applyBorder="1" applyAlignment="1">
      <alignment vertical="center"/>
    </xf>
    <xf numFmtId="14" fontId="103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3" fillId="2" borderId="20" xfId="0" applyFont="1" applyFill="1" applyBorder="1" applyAlignment="1">
      <alignment horizontal="center" vertical="center"/>
    </xf>
    <xf numFmtId="14" fontId="103" fillId="7" borderId="28" xfId="0" applyNumberFormat="1" applyFont="1" applyFill="1" applyBorder="1" applyAlignment="1">
      <alignment vertical="center"/>
    </xf>
    <xf numFmtId="0" fontId="104" fillId="2" borderId="28" xfId="0" applyFont="1" applyFill="1" applyBorder="1"/>
    <xf numFmtId="0" fontId="103" fillId="2" borderId="28" xfId="0" applyFont="1" applyFill="1" applyBorder="1" applyAlignment="1">
      <alignment horizontal="center" vertical="center"/>
    </xf>
    <xf numFmtId="14" fontId="103" fillId="7" borderId="10" xfId="0" applyNumberFormat="1" applyFont="1" applyFill="1" applyBorder="1" applyAlignment="1">
      <alignment vertical="center"/>
    </xf>
    <xf numFmtId="14" fontId="103" fillId="7" borderId="10" xfId="0" applyNumberFormat="1" applyFont="1" applyFill="1" applyBorder="1" applyAlignment="1">
      <alignment horizontal="center" vertical="center"/>
    </xf>
    <xf numFmtId="14" fontId="103" fillId="2" borderId="10" xfId="0" applyNumberFormat="1" applyFont="1" applyFill="1" applyBorder="1" applyAlignment="1">
      <alignment vertical="center"/>
    </xf>
    <xf numFmtId="14" fontId="103" fillId="2" borderId="10" xfId="0" applyNumberFormat="1" applyFont="1" applyFill="1" applyBorder="1" applyAlignment="1">
      <alignment horizontal="center" vertical="center"/>
    </xf>
    <xf numFmtId="0" fontId="103" fillId="2" borderId="10" xfId="0" applyFont="1" applyFill="1" applyBorder="1" applyAlignment="1">
      <alignment horizontal="center" vertical="center"/>
    </xf>
    <xf numFmtId="1" fontId="103" fillId="8" borderId="10" xfId="0" applyNumberFormat="1" applyFont="1" applyFill="1" applyBorder="1" applyAlignment="1">
      <alignment horizontal="center" vertical="center"/>
    </xf>
    <xf numFmtId="0" fontId="103" fillId="8" borderId="10" xfId="0" applyFont="1" applyFill="1" applyBorder="1" applyAlignment="1">
      <alignment horizontal="center" vertical="center"/>
    </xf>
    <xf numFmtId="14" fontId="103" fillId="7" borderId="17" xfId="0" applyNumberFormat="1" applyFont="1" applyFill="1" applyBorder="1" applyAlignment="1">
      <alignment vertical="center"/>
    </xf>
    <xf numFmtId="14" fontId="103" fillId="2" borderId="17" xfId="0" applyNumberFormat="1" applyFont="1" applyFill="1" applyBorder="1" applyAlignment="1">
      <alignment vertical="center"/>
    </xf>
    <xf numFmtId="14" fontId="103" fillId="2" borderId="17" xfId="0" applyNumberFormat="1" applyFont="1" applyFill="1" applyBorder="1" applyAlignment="1">
      <alignment horizontal="center" vertical="center"/>
    </xf>
    <xf numFmtId="0" fontId="103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3" fillId="9" borderId="28" xfId="0" applyFont="1" applyFill="1" applyBorder="1" applyAlignment="1">
      <alignment horizontal="center" vertical="center"/>
    </xf>
    <xf numFmtId="0" fontId="104" fillId="2" borderId="10" xfId="0" applyFont="1" applyFill="1" applyBorder="1"/>
    <xf numFmtId="0" fontId="104" fillId="2" borderId="17" xfId="0" applyFont="1" applyFill="1" applyBorder="1"/>
    <xf numFmtId="0" fontId="0" fillId="2" borderId="17" xfId="0" applyFill="1" applyBorder="1"/>
    <xf numFmtId="0" fontId="103" fillId="9" borderId="17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vertical="center"/>
    </xf>
    <xf numFmtId="0" fontId="89" fillId="2" borderId="12" xfId="0" applyFont="1" applyFill="1" applyBorder="1" applyAlignment="1">
      <alignment horizontal="center" vertical="center"/>
    </xf>
    <xf numFmtId="9" fontId="103" fillId="2" borderId="12" xfId="0" applyNumberFormat="1" applyFont="1" applyFill="1" applyBorder="1" applyAlignment="1">
      <alignment horizontal="center" vertical="center"/>
    </xf>
    <xf numFmtId="1" fontId="103" fillId="8" borderId="28" xfId="0" applyNumberFormat="1" applyFont="1" applyFill="1" applyBorder="1" applyAlignment="1">
      <alignment horizontal="center" vertical="center"/>
    </xf>
    <xf numFmtId="0" fontId="98" fillId="18" borderId="28" xfId="0" applyFont="1" applyFill="1" applyBorder="1" applyAlignment="1">
      <alignment horizontal="center" vertical="center"/>
    </xf>
    <xf numFmtId="0" fontId="98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3" fillId="0" borderId="47" xfId="0" applyNumberFormat="1" applyFont="1" applyBorder="1" applyAlignment="1">
      <alignment horizontal="center"/>
    </xf>
    <xf numFmtId="1" fontId="103" fillId="0" borderId="12" xfId="0" applyNumberFormat="1" applyFont="1" applyBorder="1" applyAlignment="1">
      <alignment horizontal="center"/>
    </xf>
    <xf numFmtId="174" fontId="103" fillId="0" borderId="12" xfId="0" applyNumberFormat="1" applyFont="1" applyBorder="1" applyAlignment="1">
      <alignment horizontal="center"/>
    </xf>
    <xf numFmtId="0" fontId="103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3" fillId="2" borderId="12" xfId="0" applyFont="1" applyFill="1" applyBorder="1" applyAlignment="1">
      <alignment vertical="top" wrapText="1"/>
    </xf>
    <xf numFmtId="0" fontId="98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8" fillId="18" borderId="30" xfId="0" applyFont="1" applyFill="1" applyBorder="1" applyAlignment="1">
      <alignment horizontal="center" vertical="center"/>
    </xf>
    <xf numFmtId="0" fontId="98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8" fillId="20" borderId="12" xfId="0" applyFont="1" applyFill="1" applyBorder="1" applyAlignment="1">
      <alignment horizontal="center"/>
    </xf>
    <xf numFmtId="0" fontId="98" fillId="18" borderId="20" xfId="0" applyFont="1" applyFill="1" applyBorder="1" applyAlignment="1">
      <alignment horizontal="center" vertical="center"/>
    </xf>
    <xf numFmtId="0" fontId="98" fillId="18" borderId="21" xfId="0" applyFont="1" applyFill="1" applyBorder="1" applyAlignment="1">
      <alignment horizontal="center" vertical="center"/>
    </xf>
    <xf numFmtId="43" fontId="98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8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8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1" fillId="2" borderId="12" xfId="0" applyNumberFormat="1" applyFont="1" applyFill="1" applyBorder="1" applyAlignment="1">
      <alignment horizontal="center" vertical="center"/>
    </xf>
    <xf numFmtId="0" fontId="98" fillId="18" borderId="30" xfId="0" applyFont="1" applyFill="1" applyBorder="1" applyAlignment="1">
      <alignment horizontal="center"/>
    </xf>
    <xf numFmtId="0" fontId="98" fillId="18" borderId="32" xfId="0" applyFont="1" applyFill="1" applyBorder="1" applyAlignment="1">
      <alignment horizontal="center"/>
    </xf>
    <xf numFmtId="0" fontId="98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8" fillId="4" borderId="12" xfId="0" applyFont="1" applyFill="1" applyBorder="1"/>
    <xf numFmtId="0" fontId="98" fillId="18" borderId="12" xfId="0" applyFont="1" applyFill="1" applyBorder="1"/>
    <xf numFmtId="0" fontId="98" fillId="18" borderId="12" xfId="0" applyFont="1" applyFill="1" applyBorder="1" applyAlignment="1">
      <alignment horizontal="left"/>
    </xf>
    <xf numFmtId="0" fontId="79" fillId="2" borderId="12" xfId="0" applyFont="1" applyFill="1" applyBorder="1"/>
    <xf numFmtId="0" fontId="97" fillId="3" borderId="0" xfId="0" applyFont="1" applyFill="1" applyAlignment="1">
      <alignment horizontal="center"/>
    </xf>
    <xf numFmtId="0" fontId="97" fillId="3" borderId="19" xfId="0" applyFont="1" applyFill="1" applyBorder="1" applyAlignment="1">
      <alignment horizontal="center"/>
    </xf>
    <xf numFmtId="0" fontId="97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9" fillId="2" borderId="28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13" fillId="3" borderId="19" xfId="0" applyFont="1" applyFill="1" applyBorder="1" applyAlignment="1">
      <alignment horizontal="center" vertical="center"/>
    </xf>
    <xf numFmtId="165" fontId="113" fillId="3" borderId="21" xfId="1" applyNumberFormat="1" applyFont="1" applyFill="1" applyBorder="1" applyAlignment="1">
      <alignment horizontal="center" vertical="center"/>
    </xf>
    <xf numFmtId="166" fontId="113" fillId="3" borderId="21" xfId="0" applyNumberFormat="1" applyFont="1" applyFill="1" applyBorder="1" applyAlignment="1">
      <alignment horizontal="center" vertical="center"/>
    </xf>
    <xf numFmtId="9" fontId="113" fillId="3" borderId="21" xfId="2" applyFont="1" applyFill="1" applyBorder="1" applyAlignment="1">
      <alignment horizontal="center" vertical="center"/>
    </xf>
    <xf numFmtId="9" fontId="113" fillId="3" borderId="22" xfId="2" applyFont="1" applyFill="1" applyBorder="1" applyAlignment="1">
      <alignment horizontal="center" vertical="center" wrapText="1"/>
    </xf>
    <xf numFmtId="14" fontId="118" fillId="2" borderId="9" xfId="0" applyNumberFormat="1" applyFont="1" applyFill="1" applyBorder="1" applyAlignment="1">
      <alignment horizontal="center" vertical="center"/>
    </xf>
    <xf numFmtId="0" fontId="118" fillId="2" borderId="10" xfId="0" applyFont="1" applyFill="1" applyBorder="1" applyAlignment="1">
      <alignment vertical="center"/>
    </xf>
    <xf numFmtId="165" fontId="118" fillId="2" borderId="10" xfId="1" applyNumberFormat="1" applyFont="1" applyFill="1" applyBorder="1" applyAlignment="1">
      <alignment horizontal="center" vertical="center"/>
    </xf>
    <xf numFmtId="166" fontId="118" fillId="2" borderId="10" xfId="0" applyNumberFormat="1" applyFont="1" applyFill="1" applyBorder="1" applyAlignment="1">
      <alignment horizontal="center" vertical="center"/>
    </xf>
    <xf numFmtId="9" fontId="118" fillId="2" borderId="10" xfId="2" applyFont="1" applyFill="1" applyBorder="1" applyAlignment="1">
      <alignment horizontal="center" vertical="center"/>
    </xf>
    <xf numFmtId="167" fontId="118" fillId="2" borderId="11" xfId="1" applyNumberFormat="1" applyFont="1" applyFill="1" applyBorder="1" applyAlignment="1">
      <alignment horizontal="center" vertical="center"/>
    </xf>
    <xf numFmtId="0" fontId="118" fillId="2" borderId="11" xfId="0" applyFont="1" applyFill="1" applyBorder="1" applyAlignment="1">
      <alignment horizontal="center" vertical="center"/>
    </xf>
    <xf numFmtId="1" fontId="118" fillId="2" borderId="11" xfId="0" applyNumberFormat="1" applyFont="1" applyFill="1" applyBorder="1" applyAlignment="1">
      <alignment horizontal="center" vertical="center"/>
    </xf>
    <xf numFmtId="165" fontId="118" fillId="2" borderId="10" xfId="0" applyNumberFormat="1" applyFont="1" applyFill="1" applyBorder="1" applyAlignment="1">
      <alignment horizontal="center" vertical="center"/>
    </xf>
    <xf numFmtId="0" fontId="118" fillId="2" borderId="12" xfId="0" applyFont="1" applyFill="1" applyBorder="1"/>
    <xf numFmtId="14" fontId="118" fillId="2" borderId="14" xfId="0" applyNumberFormat="1" applyFont="1" applyFill="1" applyBorder="1" applyAlignment="1">
      <alignment horizontal="center" vertical="center"/>
    </xf>
    <xf numFmtId="0" fontId="118" fillId="2" borderId="15" xfId="0" applyFont="1" applyFill="1" applyBorder="1" applyAlignment="1">
      <alignment vertical="center"/>
    </xf>
    <xf numFmtId="165" fontId="118" fillId="2" borderId="15" xfId="1" applyNumberFormat="1" applyFont="1" applyFill="1" applyBorder="1" applyAlignment="1">
      <alignment horizontal="center" vertical="center"/>
    </xf>
    <xf numFmtId="166" fontId="118" fillId="2" borderId="15" xfId="0" applyNumberFormat="1" applyFont="1" applyFill="1" applyBorder="1" applyAlignment="1">
      <alignment horizontal="center" vertical="center"/>
    </xf>
    <xf numFmtId="9" fontId="118" fillId="2" borderId="15" xfId="2" applyFont="1" applyFill="1" applyBorder="1" applyAlignment="1">
      <alignment horizontal="center" vertical="center"/>
    </xf>
    <xf numFmtId="165" fontId="118" fillId="2" borderId="17" xfId="1" applyNumberFormat="1" applyFont="1" applyFill="1" applyBorder="1" applyAlignment="1">
      <alignment horizontal="center" vertical="center"/>
    </xf>
    <xf numFmtId="167" fontId="118" fillId="2" borderId="16" xfId="1" applyNumberFormat="1" applyFont="1" applyFill="1" applyBorder="1" applyAlignment="1">
      <alignment horizontal="center" vertical="center"/>
    </xf>
    <xf numFmtId="165" fontId="118" fillId="2" borderId="12" xfId="0" applyNumberFormat="1" applyFont="1" applyFill="1" applyBorder="1"/>
    <xf numFmtId="168" fontId="118" fillId="2" borderId="12" xfId="0" applyNumberFormat="1" applyFont="1" applyFill="1" applyBorder="1"/>
    <xf numFmtId="165" fontId="118" fillId="2" borderId="15" xfId="0" applyNumberFormat="1" applyFont="1" applyFill="1" applyBorder="1" applyAlignment="1">
      <alignment horizontal="center" vertical="center"/>
    </xf>
    <xf numFmtId="165" fontId="118" fillId="2" borderId="17" xfId="0" applyNumberFormat="1" applyFont="1" applyFill="1" applyBorder="1" applyAlignment="1">
      <alignment horizontal="center" vertical="center"/>
    </xf>
    <xf numFmtId="167" fontId="118" fillId="2" borderId="12" xfId="0" applyNumberFormat="1" applyFont="1" applyFill="1" applyBorder="1"/>
    <xf numFmtId="0" fontId="118" fillId="2" borderId="17" xfId="0" applyFont="1" applyFill="1" applyBorder="1" applyAlignment="1">
      <alignment vertical="center"/>
    </xf>
    <xf numFmtId="1" fontId="118" fillId="2" borderId="16" xfId="0" applyNumberFormat="1" applyFont="1" applyFill="1" applyBorder="1" applyAlignment="1">
      <alignment horizontal="center" vertical="center"/>
    </xf>
    <xf numFmtId="14" fontId="118" fillId="2" borderId="19" xfId="0" applyNumberFormat="1" applyFont="1" applyFill="1" applyBorder="1" applyAlignment="1">
      <alignment horizontal="center" vertical="center"/>
    </xf>
    <xf numFmtId="0" fontId="118" fillId="2" borderId="20" xfId="0" applyFont="1" applyFill="1" applyBorder="1" applyAlignment="1">
      <alignment vertical="center"/>
    </xf>
    <xf numFmtId="165" fontId="118" fillId="2" borderId="20" xfId="1" applyNumberFormat="1" applyFont="1" applyFill="1" applyBorder="1" applyAlignment="1">
      <alignment horizontal="center" vertical="center"/>
    </xf>
    <xf numFmtId="166" fontId="118" fillId="2" borderId="21" xfId="0" applyNumberFormat="1" applyFont="1" applyFill="1" applyBorder="1" applyAlignment="1">
      <alignment horizontal="center" vertical="center"/>
    </xf>
    <xf numFmtId="9" fontId="118" fillId="2" borderId="21" xfId="2" applyFont="1" applyFill="1" applyBorder="1" applyAlignment="1">
      <alignment horizontal="center" vertical="center"/>
    </xf>
    <xf numFmtId="167" fontId="118" fillId="2" borderId="22" xfId="1" applyNumberFormat="1" applyFont="1" applyFill="1" applyBorder="1" applyAlignment="1">
      <alignment horizontal="center" vertical="center"/>
    </xf>
    <xf numFmtId="1" fontId="118" fillId="2" borderId="22" xfId="0" applyNumberFormat="1" applyFont="1" applyFill="1" applyBorder="1" applyAlignment="1">
      <alignment horizontal="center" vertical="center"/>
    </xf>
    <xf numFmtId="165" fontId="118" fillId="2" borderId="21" xfId="0" applyNumberFormat="1" applyFont="1" applyFill="1" applyBorder="1" applyAlignment="1">
      <alignment horizontal="center" vertical="center"/>
    </xf>
    <xf numFmtId="165" fontId="118" fillId="2" borderId="20" xfId="0" applyNumberFormat="1" applyFont="1" applyFill="1" applyBorder="1" applyAlignment="1">
      <alignment horizontal="center" vertical="center"/>
    </xf>
    <xf numFmtId="165" fontId="118" fillId="2" borderId="23" xfId="0" applyNumberFormat="1" applyFont="1" applyFill="1" applyBorder="1" applyAlignment="1">
      <alignment horizontal="center" vertical="center"/>
    </xf>
    <xf numFmtId="165" fontId="118" fillId="2" borderId="25" xfId="0" applyNumberFormat="1" applyFont="1" applyFill="1" applyBorder="1" applyAlignment="1">
      <alignment horizontal="center" vertical="center"/>
    </xf>
    <xf numFmtId="0" fontId="118" fillId="2" borderId="16" xfId="0" applyFont="1" applyFill="1" applyBorder="1" applyAlignment="1">
      <alignment horizontal="center" vertical="center"/>
    </xf>
    <xf numFmtId="0" fontId="118" fillId="2" borderId="27" xfId="0" applyFont="1" applyFill="1" applyBorder="1" applyAlignment="1">
      <alignment vertical="center"/>
    </xf>
    <xf numFmtId="165" fontId="118" fillId="2" borderId="27" xfId="1" applyNumberFormat="1" applyFont="1" applyFill="1" applyBorder="1" applyAlignment="1">
      <alignment horizontal="center" vertical="center"/>
    </xf>
    <xf numFmtId="166" fontId="118" fillId="2" borderId="27" xfId="0" applyNumberFormat="1" applyFont="1" applyFill="1" applyBorder="1" applyAlignment="1">
      <alignment horizontal="center" vertical="center"/>
    </xf>
    <xf numFmtId="9" fontId="118" fillId="2" borderId="27" xfId="2" applyFont="1" applyFill="1" applyBorder="1" applyAlignment="1">
      <alignment horizontal="center" vertical="center"/>
    </xf>
    <xf numFmtId="165" fontId="118" fillId="2" borderId="15" xfId="0" applyNumberFormat="1" applyFont="1" applyFill="1" applyBorder="1" applyAlignment="1">
      <alignment vertical="center"/>
    </xf>
    <xf numFmtId="165" fontId="118" fillId="2" borderId="17" xfId="0" applyNumberFormat="1" applyFont="1" applyFill="1" applyBorder="1" applyAlignment="1">
      <alignment vertical="center"/>
    </xf>
    <xf numFmtId="175" fontId="118" fillId="2" borderId="27" xfId="2" applyNumberFormat="1" applyFont="1" applyFill="1" applyBorder="1" applyAlignment="1">
      <alignment horizontal="center" vertical="center"/>
    </xf>
    <xf numFmtId="14" fontId="113" fillId="4" borderId="19" xfId="0" applyNumberFormat="1" applyFont="1" applyFill="1" applyBorder="1" applyAlignment="1">
      <alignment horizontal="center" vertical="center"/>
    </xf>
    <xf numFmtId="0" fontId="113" fillId="4" borderId="21" xfId="0" applyFont="1" applyFill="1" applyBorder="1" applyAlignment="1">
      <alignment vertical="center"/>
    </xf>
    <xf numFmtId="165" fontId="113" fillId="4" borderId="21" xfId="1" applyNumberFormat="1" applyFont="1" applyFill="1" applyBorder="1" applyAlignment="1">
      <alignment horizontal="center" vertical="center"/>
    </xf>
    <xf numFmtId="166" fontId="113" fillId="4" borderId="21" xfId="0" applyNumberFormat="1" applyFont="1" applyFill="1" applyBorder="1" applyAlignment="1">
      <alignment horizontal="center" vertical="center"/>
    </xf>
    <xf numFmtId="9" fontId="113" fillId="4" borderId="21" xfId="2" applyFont="1" applyFill="1" applyBorder="1" applyAlignment="1">
      <alignment horizontal="center" vertical="center"/>
    </xf>
    <xf numFmtId="167" fontId="113" fillId="4" borderId="22" xfId="1" applyNumberFormat="1" applyFont="1" applyFill="1" applyBorder="1" applyAlignment="1">
      <alignment horizontal="center" vertical="center"/>
    </xf>
    <xf numFmtId="0" fontId="113" fillId="4" borderId="22" xfId="0" applyFont="1" applyFill="1" applyBorder="1" applyAlignment="1">
      <alignment horizontal="center" vertical="center"/>
    </xf>
    <xf numFmtId="1" fontId="113" fillId="4" borderId="22" xfId="0" applyNumberFormat="1" applyFont="1" applyFill="1" applyBorder="1" applyAlignment="1">
      <alignment horizontal="center" vertical="center"/>
    </xf>
    <xf numFmtId="165" fontId="113" fillId="4" borderId="21" xfId="0" applyNumberFormat="1" applyFont="1" applyFill="1" applyBorder="1" applyAlignment="1">
      <alignment horizontal="center" vertical="center"/>
    </xf>
    <xf numFmtId="0" fontId="113" fillId="4" borderId="17" xfId="0" applyFont="1" applyFill="1" applyBorder="1"/>
    <xf numFmtId="165" fontId="113" fillId="4" borderId="17" xfId="1" applyNumberFormat="1" applyFont="1" applyFill="1" applyBorder="1" applyAlignment="1">
      <alignment horizontal="center" vertical="center"/>
    </xf>
    <xf numFmtId="9" fontId="113" fillId="4" borderId="17" xfId="2" applyFont="1" applyFill="1" applyBorder="1" applyAlignment="1">
      <alignment horizontal="center" vertical="center"/>
    </xf>
    <xf numFmtId="1" fontId="113" fillId="4" borderId="17" xfId="0" applyNumberFormat="1" applyFont="1" applyFill="1" applyBorder="1" applyAlignment="1">
      <alignment horizontal="center"/>
    </xf>
    <xf numFmtId="165" fontId="113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3" fillId="4" borderId="54" xfId="0" applyNumberFormat="1" applyFont="1" applyFill="1" applyBorder="1" applyAlignment="1">
      <alignment vertical="center"/>
    </xf>
    <xf numFmtId="0" fontId="113" fillId="3" borderId="22" xfId="0" applyFont="1" applyFill="1" applyBorder="1" applyAlignment="1">
      <alignment horizontal="center" vertical="center" wrapText="1"/>
    </xf>
    <xf numFmtId="0" fontId="113" fillId="3" borderId="21" xfId="0" applyFont="1" applyFill="1" applyBorder="1" applyAlignment="1">
      <alignment horizontal="center" vertical="center"/>
    </xf>
    <xf numFmtId="0" fontId="113" fillId="3" borderId="21" xfId="0" applyFont="1" applyFill="1" applyBorder="1" applyAlignment="1">
      <alignment horizontal="center" vertical="center" wrapText="1"/>
    </xf>
    <xf numFmtId="0" fontId="113" fillId="20" borderId="28" xfId="0" applyFont="1" applyFill="1" applyBorder="1" applyAlignment="1">
      <alignment horizontal="center" vertical="center"/>
    </xf>
    <xf numFmtId="14" fontId="118" fillId="17" borderId="9" xfId="0" applyNumberFormat="1" applyFont="1" applyFill="1" applyBorder="1" applyAlignment="1">
      <alignment horizontal="center" vertical="center"/>
    </xf>
    <xf numFmtId="0" fontId="118" fillId="17" borderId="10" xfId="0" applyFont="1" applyFill="1" applyBorder="1" applyAlignment="1">
      <alignment vertical="center"/>
    </xf>
    <xf numFmtId="165" fontId="118" fillId="17" borderId="10" xfId="1" applyNumberFormat="1" applyFont="1" applyFill="1" applyBorder="1" applyAlignment="1">
      <alignment horizontal="center" vertical="center"/>
    </xf>
    <xf numFmtId="166" fontId="118" fillId="17" borderId="10" xfId="0" applyNumberFormat="1" applyFont="1" applyFill="1" applyBorder="1" applyAlignment="1">
      <alignment horizontal="center" vertical="center"/>
    </xf>
    <xf numFmtId="9" fontId="118" fillId="17" borderId="10" xfId="2" applyFont="1" applyFill="1" applyBorder="1" applyAlignment="1">
      <alignment horizontal="center" vertical="center"/>
    </xf>
    <xf numFmtId="167" fontId="118" fillId="17" borderId="11" xfId="1" applyNumberFormat="1" applyFont="1" applyFill="1" applyBorder="1" applyAlignment="1">
      <alignment horizontal="center" vertical="center"/>
    </xf>
    <xf numFmtId="1" fontId="118" fillId="17" borderId="11" xfId="0" applyNumberFormat="1" applyFont="1" applyFill="1" applyBorder="1" applyAlignment="1">
      <alignment horizontal="center" vertical="center"/>
    </xf>
    <xf numFmtId="165" fontId="118" fillId="17" borderId="10" xfId="0" applyNumberFormat="1" applyFont="1" applyFill="1" applyBorder="1" applyAlignment="1">
      <alignment horizontal="center" vertical="center"/>
    </xf>
    <xf numFmtId="0" fontId="118" fillId="17" borderId="12" xfId="0" applyFont="1" applyFill="1" applyBorder="1"/>
    <xf numFmtId="14" fontId="118" fillId="17" borderId="14" xfId="0" applyNumberFormat="1" applyFont="1" applyFill="1" applyBorder="1" applyAlignment="1">
      <alignment horizontal="center" vertical="center"/>
    </xf>
    <xf numFmtId="0" fontId="118" fillId="17" borderId="15" xfId="0" applyFont="1" applyFill="1" applyBorder="1" applyAlignment="1">
      <alignment vertical="center"/>
    </xf>
    <xf numFmtId="165" fontId="118" fillId="17" borderId="17" xfId="1" applyNumberFormat="1" applyFont="1" applyFill="1" applyBorder="1" applyAlignment="1">
      <alignment horizontal="center" vertical="center"/>
    </xf>
    <xf numFmtId="9" fontId="118" fillId="17" borderId="15" xfId="2" applyFont="1" applyFill="1" applyBorder="1" applyAlignment="1">
      <alignment horizontal="center" vertical="center"/>
    </xf>
    <xf numFmtId="167" fontId="118" fillId="17" borderId="16" xfId="1" applyNumberFormat="1" applyFont="1" applyFill="1" applyBorder="1" applyAlignment="1">
      <alignment horizontal="center" vertical="center"/>
    </xf>
    <xf numFmtId="165" fontId="118" fillId="17" borderId="15" xfId="0" applyNumberFormat="1" applyFont="1" applyFill="1" applyBorder="1" applyAlignment="1">
      <alignment horizontal="center" vertical="center"/>
    </xf>
    <xf numFmtId="165" fontId="118" fillId="17" borderId="12" xfId="0" applyNumberFormat="1" applyFont="1" applyFill="1" applyBorder="1"/>
    <xf numFmtId="165" fontId="118" fillId="17" borderId="17" xfId="0" applyNumberFormat="1" applyFont="1" applyFill="1" applyBorder="1" applyAlignment="1">
      <alignment horizontal="center" vertical="center"/>
    </xf>
    <xf numFmtId="0" fontId="118" fillId="17" borderId="17" xfId="0" applyFont="1" applyFill="1" applyBorder="1" applyAlignment="1">
      <alignment vertical="center"/>
    </xf>
    <xf numFmtId="1" fontId="118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8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8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8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8" fillId="2" borderId="12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 vertical="center"/>
    </xf>
    <xf numFmtId="0" fontId="75" fillId="2" borderId="7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left" vertical="center"/>
    </xf>
    <xf numFmtId="0" fontId="118" fillId="2" borderId="12" xfId="0" applyFont="1" applyFill="1" applyBorder="1" applyAlignment="1">
      <alignment wrapText="1"/>
    </xf>
    <xf numFmtId="0" fontId="74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8" fillId="4" borderId="12" xfId="0" applyFont="1" applyFill="1" applyBorder="1" applyAlignment="1">
      <alignment horizontal="center" wrapText="1"/>
    </xf>
    <xf numFmtId="166" fontId="119" fillId="17" borderId="10" xfId="0" applyNumberFormat="1" applyFont="1" applyFill="1" applyBorder="1" applyAlignment="1">
      <alignment horizontal="center" vertical="center"/>
    </xf>
    <xf numFmtId="166" fontId="119" fillId="2" borderId="21" xfId="0" applyNumberFormat="1" applyFont="1" applyFill="1" applyBorder="1" applyAlignment="1">
      <alignment horizontal="center" vertical="center"/>
    </xf>
    <xf numFmtId="166" fontId="119" fillId="17" borderId="15" xfId="0" applyNumberFormat="1" applyFont="1" applyFill="1" applyBorder="1" applyAlignment="1">
      <alignment horizontal="center" vertical="center"/>
    </xf>
    <xf numFmtId="166" fontId="119" fillId="2" borderId="15" xfId="0" applyNumberFormat="1" applyFont="1" applyFill="1" applyBorder="1" applyAlignment="1">
      <alignment horizontal="center" vertical="center"/>
    </xf>
    <xf numFmtId="166" fontId="119" fillId="2" borderId="10" xfId="0" applyNumberFormat="1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vertical="center"/>
    </xf>
    <xf numFmtId="0" fontId="73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3" fillId="18" borderId="12" xfId="0" applyFont="1" applyFill="1" applyBorder="1" applyAlignment="1">
      <alignment horizontal="center"/>
    </xf>
    <xf numFmtId="0" fontId="98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8" fillId="18" borderId="12" xfId="0" applyNumberFormat="1" applyFont="1" applyFill="1" applyBorder="1" applyAlignment="1">
      <alignment horizontal="center" wrapText="1"/>
    </xf>
    <xf numFmtId="14" fontId="72" fillId="2" borderId="12" xfId="0" applyNumberFormat="1" applyFont="1" applyFill="1" applyBorder="1"/>
    <xf numFmtId="0" fontId="71" fillId="2" borderId="12" xfId="0" applyFont="1" applyFill="1" applyBorder="1" applyAlignment="1">
      <alignment vertical="center"/>
    </xf>
    <xf numFmtId="0" fontId="71" fillId="2" borderId="12" xfId="0" applyFont="1" applyFill="1" applyBorder="1" applyAlignment="1">
      <alignment horizontal="center" vertical="center"/>
    </xf>
    <xf numFmtId="173" fontId="103" fillId="0" borderId="47" xfId="0" applyNumberFormat="1" applyFont="1" applyBorder="1" applyAlignment="1">
      <alignment horizontal="center"/>
    </xf>
    <xf numFmtId="1" fontId="103" fillId="0" borderId="20" xfId="0" applyNumberFormat="1" applyFont="1" applyBorder="1" applyAlignment="1">
      <alignment horizontal="center"/>
    </xf>
    <xf numFmtId="0" fontId="103" fillId="0" borderId="20" xfId="0" applyFont="1" applyBorder="1"/>
    <xf numFmtId="9" fontId="103" fillId="0" borderId="20" xfId="0" applyNumberFormat="1" applyFont="1" applyBorder="1" applyAlignment="1">
      <alignment horizontal="center"/>
    </xf>
    <xf numFmtId="0" fontId="103" fillId="0" borderId="20" xfId="0" applyFont="1" applyBorder="1" applyAlignment="1">
      <alignment horizontal="center"/>
    </xf>
    <xf numFmtId="173" fontId="103" fillId="14" borderId="12" xfId="0" applyNumberFormat="1" applyFont="1" applyFill="1" applyBorder="1" applyAlignment="1">
      <alignment horizontal="center"/>
    </xf>
    <xf numFmtId="43" fontId="103" fillId="14" borderId="12" xfId="1" applyFont="1" applyFill="1" applyBorder="1" applyAlignment="1">
      <alignment horizontal="center"/>
    </xf>
    <xf numFmtId="0" fontId="103" fillId="21" borderId="12" xfId="0" applyFont="1" applyFill="1" applyBorder="1" applyAlignment="1">
      <alignment horizontal="center"/>
    </xf>
    <xf numFmtId="0" fontId="103" fillId="14" borderId="12" xfId="0" applyFont="1" applyFill="1" applyBorder="1"/>
    <xf numFmtId="1" fontId="103" fillId="21" borderId="12" xfId="0" applyNumberFormat="1" applyFont="1" applyFill="1" applyBorder="1" applyAlignment="1">
      <alignment horizontal="center"/>
    </xf>
    <xf numFmtId="2" fontId="103" fillId="21" borderId="12" xfId="0" applyNumberFormat="1" applyFont="1" applyFill="1" applyBorder="1" applyAlignment="1">
      <alignment horizontal="center"/>
    </xf>
    <xf numFmtId="176" fontId="103" fillId="21" borderId="12" xfId="0" applyNumberFormat="1" applyFont="1" applyFill="1" applyBorder="1" applyAlignment="1">
      <alignment horizontal="center"/>
    </xf>
    <xf numFmtId="9" fontId="103" fillId="21" borderId="12" xfId="0" applyNumberFormat="1" applyFont="1" applyFill="1" applyBorder="1" applyAlignment="1">
      <alignment horizontal="center"/>
    </xf>
    <xf numFmtId="0" fontId="103" fillId="14" borderId="12" xfId="0" applyFont="1" applyFill="1" applyBorder="1" applyAlignment="1">
      <alignment horizontal="center"/>
    </xf>
    <xf numFmtId="0" fontId="105" fillId="21" borderId="12" xfId="0" applyFont="1" applyFill="1" applyBorder="1" applyAlignment="1">
      <alignment horizontal="center" wrapText="1"/>
    </xf>
    <xf numFmtId="43" fontId="103" fillId="21" borderId="12" xfId="1" applyFont="1" applyFill="1" applyBorder="1" applyAlignment="1">
      <alignment horizontal="center"/>
    </xf>
    <xf numFmtId="1" fontId="103" fillId="14" borderId="48" xfId="0" applyNumberFormat="1" applyFont="1" applyFill="1" applyBorder="1" applyAlignment="1">
      <alignment horizontal="center"/>
    </xf>
    <xf numFmtId="0" fontId="98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0" fillId="2" borderId="7" xfId="0" applyFont="1" applyFill="1" applyBorder="1" applyAlignment="1">
      <alignment vertical="center"/>
    </xf>
    <xf numFmtId="0" fontId="98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8" fillId="2" borderId="7" xfId="0" applyFont="1" applyFill="1" applyBorder="1" applyAlignment="1">
      <alignment vertical="center"/>
    </xf>
    <xf numFmtId="0" fontId="101" fillId="16" borderId="0" xfId="0" applyFont="1" applyFill="1"/>
    <xf numFmtId="0" fontId="0" fillId="16" borderId="0" xfId="0" applyFill="1"/>
    <xf numFmtId="180" fontId="101" fillId="16" borderId="0" xfId="3" applyNumberFormat="1" applyFont="1" applyFill="1"/>
    <xf numFmtId="0" fontId="98" fillId="0" borderId="0" xfId="0" applyFont="1" applyAlignment="1">
      <alignment horizontal="center"/>
    </xf>
    <xf numFmtId="0" fontId="98" fillId="18" borderId="7" xfId="0" applyFont="1" applyFill="1" applyBorder="1" applyAlignment="1">
      <alignment horizontal="center"/>
    </xf>
    <xf numFmtId="0" fontId="98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1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8" fillId="4" borderId="12" xfId="0" applyNumberFormat="1" applyFont="1" applyFill="1" applyBorder="1" applyAlignment="1">
      <alignment horizontal="center"/>
    </xf>
    <xf numFmtId="0" fontId="97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4" fillId="2" borderId="7" xfId="0" applyFont="1" applyFill="1" applyBorder="1" applyAlignment="1">
      <alignment vertical="center"/>
    </xf>
    <xf numFmtId="0" fontId="63" fillId="2" borderId="28" xfId="0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2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7" fillId="2" borderId="13" xfId="0" applyNumberFormat="1" applyFont="1" applyFill="1" applyBorder="1" applyAlignment="1">
      <alignment vertical="center"/>
    </xf>
    <xf numFmtId="14" fontId="97" fillId="2" borderId="14" xfId="0" applyNumberFormat="1" applyFont="1" applyFill="1" applyBorder="1" applyAlignment="1">
      <alignment vertical="center"/>
    </xf>
    <xf numFmtId="1" fontId="113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left" vertical="center"/>
    </xf>
    <xf numFmtId="14" fontId="58" fillId="2" borderId="20" xfId="0" applyNumberFormat="1" applyFont="1" applyFill="1" applyBorder="1" applyAlignment="1">
      <alignment horizontal="center" vertical="center"/>
    </xf>
    <xf numFmtId="0" fontId="58" fillId="2" borderId="7" xfId="0" applyFont="1" applyFill="1" applyBorder="1" applyAlignment="1">
      <alignment vertical="center"/>
    </xf>
    <xf numFmtId="0" fontId="57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3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7" fillId="2" borderId="12" xfId="0" applyNumberFormat="1" applyFont="1" applyFill="1" applyBorder="1" applyAlignment="1">
      <alignment horizontal="center" vertical="center"/>
    </xf>
    <xf numFmtId="1" fontId="97" fillId="2" borderId="12" xfId="0" applyNumberFormat="1" applyFont="1" applyFill="1" applyBorder="1" applyAlignment="1">
      <alignment horizontal="center" vertical="center"/>
    </xf>
    <xf numFmtId="14" fontId="97" fillId="23" borderId="12" xfId="0" applyNumberFormat="1" applyFont="1" applyFill="1" applyBorder="1" applyAlignment="1">
      <alignment horizontal="center" vertical="center"/>
    </xf>
    <xf numFmtId="20" fontId="97" fillId="23" borderId="12" xfId="0" applyNumberFormat="1" applyFont="1" applyFill="1" applyBorder="1" applyAlignment="1">
      <alignment horizontal="center" vertical="center"/>
    </xf>
    <xf numFmtId="1" fontId="97" fillId="23" borderId="12" xfId="0" applyNumberFormat="1" applyFont="1" applyFill="1" applyBorder="1" applyAlignment="1">
      <alignment horizontal="center" vertical="center"/>
    </xf>
    <xf numFmtId="14" fontId="97" fillId="22" borderId="12" xfId="0" applyNumberFormat="1" applyFont="1" applyFill="1" applyBorder="1" applyAlignment="1">
      <alignment horizontal="center" vertical="center"/>
    </xf>
    <xf numFmtId="20" fontId="97" fillId="22" borderId="12" xfId="0" applyNumberFormat="1" applyFont="1" applyFill="1" applyBorder="1" applyAlignment="1">
      <alignment horizontal="center" vertical="center"/>
    </xf>
    <xf numFmtId="1" fontId="97" fillId="22" borderId="12" xfId="0" applyNumberFormat="1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4" fillId="2" borderId="0" xfId="0" applyFont="1" applyFill="1" applyAlignment="1">
      <alignment horizontal="center"/>
    </xf>
    <xf numFmtId="14" fontId="68" fillId="22" borderId="10" xfId="0" applyNumberFormat="1" applyFont="1" applyFill="1" applyBorder="1" applyAlignment="1">
      <alignment horizontal="center" vertical="center"/>
    </xf>
    <xf numFmtId="14" fontId="68" fillId="22" borderId="17" xfId="0" applyNumberFormat="1" applyFont="1" applyFill="1" applyBorder="1" applyAlignment="1">
      <alignment horizontal="center" vertical="center"/>
    </xf>
    <xf numFmtId="14" fontId="66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8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8" fillId="23" borderId="17" xfId="0" applyNumberFormat="1" applyFont="1" applyFill="1" applyBorder="1" applyAlignment="1">
      <alignment horizontal="center" vertical="center"/>
    </xf>
    <xf numFmtId="14" fontId="97" fillId="23" borderId="17" xfId="0" applyNumberFormat="1" applyFont="1" applyFill="1" applyBorder="1" applyAlignment="1">
      <alignment horizontal="center" vertical="center"/>
    </xf>
    <xf numFmtId="14" fontId="69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9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7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7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7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0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 wrapText="1"/>
    </xf>
    <xf numFmtId="14" fontId="62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1" fillId="22" borderId="28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14" fontId="59" fillId="23" borderId="20" xfId="0" applyNumberFormat="1" applyFont="1" applyFill="1" applyBorder="1" applyAlignment="1">
      <alignment horizontal="center" vertical="center"/>
    </xf>
    <xf numFmtId="14" fontId="58" fillId="23" borderId="20" xfId="0" applyNumberFormat="1" applyFont="1" applyFill="1" applyBorder="1" applyAlignment="1">
      <alignment horizontal="center" vertical="center"/>
    </xf>
    <xf numFmtId="14" fontId="58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8" fillId="2" borderId="0" xfId="0" applyFont="1" applyFill="1"/>
    <xf numFmtId="0" fontId="98" fillId="22" borderId="10" xfId="0" applyFont="1" applyFill="1" applyBorder="1" applyAlignment="1">
      <alignment horizontal="center"/>
    </xf>
    <xf numFmtId="0" fontId="98" fillId="22" borderId="17" xfId="0" applyFont="1" applyFill="1" applyBorder="1" applyAlignment="1">
      <alignment horizontal="center"/>
    </xf>
    <xf numFmtId="0" fontId="98" fillId="23" borderId="10" xfId="0" applyFont="1" applyFill="1" applyBorder="1" applyAlignment="1">
      <alignment horizontal="center"/>
    </xf>
    <xf numFmtId="0" fontId="98" fillId="23" borderId="17" xfId="0" applyFont="1" applyFill="1" applyBorder="1" applyAlignment="1">
      <alignment horizontal="center"/>
    </xf>
    <xf numFmtId="0" fontId="98" fillId="23" borderId="28" xfId="0" applyFont="1" applyFill="1" applyBorder="1" applyAlignment="1">
      <alignment horizontal="center"/>
    </xf>
    <xf numFmtId="0" fontId="98" fillId="23" borderId="20" xfId="0" applyFont="1" applyFill="1" applyBorder="1" applyAlignment="1">
      <alignment horizontal="center"/>
    </xf>
    <xf numFmtId="0" fontId="98" fillId="22" borderId="12" xfId="0" applyFont="1" applyFill="1" applyBorder="1" applyAlignment="1">
      <alignment horizontal="center"/>
    </xf>
    <xf numFmtId="0" fontId="98" fillId="22" borderId="28" xfId="0" applyFont="1" applyFill="1" applyBorder="1" applyAlignment="1">
      <alignment horizontal="center"/>
    </xf>
    <xf numFmtId="0" fontId="98" fillId="23" borderId="12" xfId="0" applyFont="1" applyFill="1" applyBorder="1" applyAlignment="1">
      <alignment horizontal="center"/>
    </xf>
    <xf numFmtId="0" fontId="98" fillId="2" borderId="20" xfId="0" applyFont="1" applyFill="1" applyBorder="1" applyAlignment="1">
      <alignment horizontal="center"/>
    </xf>
    <xf numFmtId="0" fontId="98" fillId="2" borderId="10" xfId="0" applyFont="1" applyFill="1" applyBorder="1" applyAlignment="1">
      <alignment horizontal="center"/>
    </xf>
    <xf numFmtId="14" fontId="65" fillId="22" borderId="12" xfId="0" applyNumberFormat="1" applyFont="1" applyFill="1" applyBorder="1" applyAlignment="1">
      <alignment horizontal="center" vertical="center" wrapText="1"/>
    </xf>
    <xf numFmtId="14" fontId="60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88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8" fillId="2" borderId="0" xfId="0" applyFont="1" applyFill="1" applyAlignment="1">
      <alignment horizontal="center" vertical="center"/>
    </xf>
    <xf numFmtId="0" fontId="98" fillId="3" borderId="0" xfId="0" applyFont="1" applyFill="1" applyAlignment="1">
      <alignment horizontal="center" vertical="center"/>
    </xf>
    <xf numFmtId="20" fontId="94" fillId="22" borderId="12" xfId="0" applyNumberFormat="1" applyFon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left" vertical="top" wrapText="1"/>
    </xf>
    <xf numFmtId="0" fontId="67" fillId="22" borderId="12" xfId="0" applyFont="1" applyFill="1" applyBorder="1" applyAlignment="1">
      <alignment horizontal="left" vertical="center" wrapText="1"/>
    </xf>
    <xf numFmtId="0" fontId="67" fillId="23" borderId="12" xfId="0" applyFont="1" applyFill="1" applyBorder="1" applyAlignment="1">
      <alignment horizontal="left" vertical="center" wrapText="1"/>
    </xf>
    <xf numFmtId="20" fontId="91" fillId="23" borderId="12" xfId="0" applyNumberFormat="1" applyFont="1" applyFill="1" applyBorder="1" applyAlignment="1">
      <alignment horizontal="center" vertical="center"/>
    </xf>
    <xf numFmtId="0" fontId="67" fillId="23" borderId="12" xfId="0" applyFont="1" applyFill="1" applyBorder="1" applyAlignment="1">
      <alignment horizontal="left" vertical="center"/>
    </xf>
    <xf numFmtId="0" fontId="94" fillId="22" borderId="12" xfId="0" applyFont="1" applyFill="1" applyBorder="1" applyAlignment="1">
      <alignment horizontal="center" vertical="center"/>
    </xf>
    <xf numFmtId="0" fontId="93" fillId="22" borderId="12" xfId="0" applyFont="1" applyFill="1" applyBorder="1" applyAlignment="1">
      <alignment horizontal="center" vertical="center"/>
    </xf>
    <xf numFmtId="0" fontId="93" fillId="23" borderId="12" xfId="0" applyFont="1" applyFill="1" applyBorder="1" applyAlignment="1">
      <alignment horizontal="center" vertical="center"/>
    </xf>
    <xf numFmtId="0" fontId="92" fillId="23" borderId="12" xfId="0" applyFont="1" applyFill="1" applyBorder="1" applyAlignment="1">
      <alignment horizontal="center" vertical="center"/>
    </xf>
    <xf numFmtId="0" fontId="91" fillId="23" borderId="12" xfId="0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horizontal="center" vertical="center"/>
    </xf>
    <xf numFmtId="0" fontId="87" fillId="23" borderId="12" xfId="0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89" fillId="22" borderId="12" xfId="0" applyNumberFormat="1" applyFont="1" applyFill="1" applyBorder="1" applyAlignment="1">
      <alignment horizontal="center" vertical="center"/>
    </xf>
    <xf numFmtId="0" fontId="90" fillId="22" borderId="12" xfId="0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left" vertical="center" wrapText="1"/>
    </xf>
    <xf numFmtId="0" fontId="62" fillId="22" borderId="12" xfId="0" applyFont="1" applyFill="1" applyBorder="1" applyAlignment="1">
      <alignment horizontal="center" vertical="center"/>
    </xf>
    <xf numFmtId="0" fontId="62" fillId="22" borderId="12" xfId="0" applyFont="1" applyFill="1" applyBorder="1" applyAlignment="1">
      <alignment horizontal="left" vertical="center" wrapText="1"/>
    </xf>
    <xf numFmtId="0" fontId="88" fillId="22" borderId="12" xfId="0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left" vertical="center" wrapText="1"/>
    </xf>
    <xf numFmtId="0" fontId="88" fillId="23" borderId="12" xfId="0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left" vertical="center" wrapText="1"/>
    </xf>
    <xf numFmtId="0" fontId="58" fillId="23" borderId="12" xfId="0" applyFont="1" applyFill="1" applyBorder="1" applyAlignment="1">
      <alignment horizontal="center" vertical="center"/>
    </xf>
    <xf numFmtId="0" fontId="87" fillId="22" borderId="12" xfId="0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5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5" fillId="2" borderId="20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" fontId="97" fillId="23" borderId="28" xfId="0" applyNumberFormat="1" applyFont="1" applyFill="1" applyBorder="1" applyAlignment="1">
      <alignment horizontal="center" vertical="center"/>
    </xf>
    <xf numFmtId="0" fontId="84" fillId="23" borderId="20" xfId="0" applyFont="1" applyFill="1" applyBorder="1" applyAlignment="1">
      <alignment horizontal="center" vertical="center"/>
    </xf>
    <xf numFmtId="20" fontId="97" fillId="23" borderId="20" xfId="0" applyNumberFormat="1" applyFont="1" applyFill="1" applyBorder="1" applyAlignment="1">
      <alignment horizontal="center" vertical="center"/>
    </xf>
    <xf numFmtId="0" fontId="83" fillId="23" borderId="28" xfId="0" applyFont="1" applyFill="1" applyBorder="1" applyAlignment="1">
      <alignment horizontal="center" vertical="center"/>
    </xf>
    <xf numFmtId="20" fontId="97" fillId="23" borderId="28" xfId="0" applyNumberFormat="1" applyFont="1" applyFill="1" applyBorder="1" applyAlignment="1">
      <alignment horizontal="center" vertical="center"/>
    </xf>
    <xf numFmtId="0" fontId="83" fillId="23" borderId="70" xfId="0" applyFont="1" applyFill="1" applyBorder="1" applyAlignment="1">
      <alignment horizontal="center" vertical="center"/>
    </xf>
    <xf numFmtId="20" fontId="97" fillId="23" borderId="70" xfId="0" applyNumberFormat="1" applyFont="1" applyFill="1" applyBorder="1" applyAlignment="1">
      <alignment horizontal="center" vertical="center"/>
    </xf>
    <xf numFmtId="1" fontId="97" fillId="23" borderId="70" xfId="0" applyNumberFormat="1" applyFont="1" applyFill="1" applyBorder="1" applyAlignment="1">
      <alignment horizontal="center" vertical="center"/>
    </xf>
    <xf numFmtId="0" fontId="55" fillId="23" borderId="70" xfId="0" applyFont="1" applyFill="1" applyBorder="1" applyAlignment="1">
      <alignment horizontal="left" vertical="center" wrapText="1"/>
    </xf>
    <xf numFmtId="1" fontId="97" fillId="22" borderId="7" xfId="0" applyNumberFormat="1" applyFont="1" applyFill="1" applyBorder="1" applyAlignment="1">
      <alignment horizontal="center" vertical="center"/>
    </xf>
    <xf numFmtId="0" fontId="98" fillId="22" borderId="20" xfId="0" applyFont="1" applyFill="1" applyBorder="1" applyAlignment="1">
      <alignment horizontal="left"/>
    </xf>
    <xf numFmtId="0" fontId="55" fillId="22" borderId="68" xfId="0" applyFont="1" applyFill="1" applyBorder="1" applyAlignment="1">
      <alignment horizontal="left" vertical="center" wrapText="1"/>
    </xf>
    <xf numFmtId="1" fontId="97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4" fillId="22" borderId="12" xfId="0" applyNumberFormat="1" applyFont="1" applyFill="1" applyBorder="1" applyAlignment="1">
      <alignment horizontal="left" vertical="center" wrapText="1"/>
    </xf>
    <xf numFmtId="0" fontId="53" fillId="23" borderId="68" xfId="0" applyFont="1" applyFill="1" applyBorder="1" applyAlignment="1">
      <alignment horizontal="left" vertical="center" wrapText="1"/>
    </xf>
    <xf numFmtId="0" fontId="53" fillId="23" borderId="28" xfId="0" applyFont="1" applyFill="1" applyBorder="1" applyAlignment="1">
      <alignment horizontal="left" vertical="center" wrapText="1"/>
    </xf>
    <xf numFmtId="0" fontId="103" fillId="24" borderId="47" xfId="0" applyFont="1" applyFill="1" applyBorder="1"/>
    <xf numFmtId="173" fontId="103" fillId="24" borderId="48" xfId="0" applyNumberFormat="1" applyFont="1" applyFill="1" applyBorder="1" applyAlignment="1">
      <alignment horizontal="center"/>
    </xf>
    <xf numFmtId="1" fontId="103" fillId="24" borderId="48" xfId="0" applyNumberFormat="1" applyFont="1" applyFill="1" applyBorder="1" applyAlignment="1">
      <alignment horizontal="center"/>
    </xf>
    <xf numFmtId="174" fontId="103" fillId="24" borderId="48" xfId="0" applyNumberFormat="1" applyFont="1" applyFill="1" applyBorder="1" applyAlignment="1">
      <alignment horizontal="center"/>
    </xf>
    <xf numFmtId="176" fontId="103" fillId="24" borderId="48" xfId="0" applyNumberFormat="1" applyFont="1" applyFill="1" applyBorder="1" applyAlignment="1">
      <alignment horizontal="center"/>
    </xf>
    <xf numFmtId="9" fontId="103" fillId="24" borderId="48" xfId="0" applyNumberFormat="1" applyFont="1" applyFill="1" applyBorder="1" applyAlignment="1">
      <alignment horizontal="center"/>
    </xf>
    <xf numFmtId="9" fontId="103" fillId="24" borderId="49" xfId="0" applyNumberFormat="1" applyFont="1" applyFill="1" applyBorder="1" applyAlignment="1">
      <alignment horizontal="center"/>
    </xf>
    <xf numFmtId="9" fontId="103" fillId="24" borderId="12" xfId="0" applyNumberFormat="1" applyFont="1" applyFill="1" applyBorder="1" applyAlignment="1">
      <alignment horizontal="center"/>
    </xf>
    <xf numFmtId="0" fontId="103" fillId="24" borderId="12" xfId="0" applyFont="1" applyFill="1" applyBorder="1"/>
    <xf numFmtId="0" fontId="103" fillId="24" borderId="48" xfId="0" applyFont="1" applyFill="1" applyBorder="1"/>
    <xf numFmtId="0" fontId="103" fillId="24" borderId="48" xfId="0" applyFont="1" applyFill="1" applyBorder="1" applyAlignment="1">
      <alignment horizontal="center"/>
    </xf>
    <xf numFmtId="0" fontId="103" fillId="24" borderId="0" xfId="0" applyFont="1" applyFill="1"/>
    <xf numFmtId="0" fontId="0" fillId="24" borderId="0" xfId="0" applyFill="1"/>
    <xf numFmtId="0" fontId="103" fillId="24" borderId="47" xfId="0" applyFont="1" applyFill="1" applyBorder="1" applyAlignment="1">
      <alignment horizontal="center"/>
    </xf>
    <xf numFmtId="0" fontId="103" fillId="24" borderId="50" xfId="0" applyFont="1" applyFill="1" applyBorder="1" applyAlignment="1">
      <alignment horizontal="center"/>
    </xf>
    <xf numFmtId="1" fontId="103" fillId="24" borderId="50" xfId="0" applyNumberFormat="1" applyFont="1" applyFill="1" applyBorder="1" applyAlignment="1">
      <alignment horizontal="center"/>
    </xf>
    <xf numFmtId="176" fontId="103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3" fillId="24" borderId="49" xfId="0" applyFont="1" applyFill="1" applyBorder="1"/>
    <xf numFmtId="0" fontId="103" fillId="24" borderId="49" xfId="0" applyFont="1" applyFill="1" applyBorder="1" applyAlignment="1">
      <alignment horizontal="center"/>
    </xf>
    <xf numFmtId="9" fontId="103" fillId="24" borderId="47" xfId="0" applyNumberFormat="1" applyFont="1" applyFill="1" applyBorder="1" applyAlignment="1">
      <alignment horizontal="center"/>
    </xf>
    <xf numFmtId="2" fontId="103" fillId="24" borderId="48" xfId="0" applyNumberFormat="1" applyFont="1" applyFill="1" applyBorder="1" applyAlignment="1">
      <alignment horizontal="center"/>
    </xf>
    <xf numFmtId="1" fontId="103" fillId="24" borderId="47" xfId="0" applyNumberFormat="1" applyFont="1" applyFill="1" applyBorder="1" applyAlignment="1">
      <alignment horizontal="center"/>
    </xf>
    <xf numFmtId="1" fontId="103" fillId="24" borderId="12" xfId="0" applyNumberFormat="1" applyFont="1" applyFill="1" applyBorder="1" applyAlignment="1">
      <alignment horizontal="center"/>
    </xf>
    <xf numFmtId="0" fontId="103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8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1" fillId="2" borderId="17" xfId="0" applyNumberFormat="1" applyFont="1" applyFill="1" applyBorder="1" applyAlignment="1">
      <alignment horizontal="center" vertical="center"/>
    </xf>
    <xf numFmtId="0" fontId="98" fillId="17" borderId="0" xfId="0" applyFont="1" applyFill="1" applyAlignment="1">
      <alignment horizontal="center" vertical="center"/>
    </xf>
    <xf numFmtId="14" fontId="56" fillId="22" borderId="20" xfId="0" applyNumberFormat="1" applyFont="1" applyFill="1" applyBorder="1" applyAlignment="1">
      <alignment horizontal="center" vertical="center"/>
    </xf>
    <xf numFmtId="14" fontId="52" fillId="17" borderId="12" xfId="0" applyNumberFormat="1" applyFont="1" applyFill="1" applyBorder="1" applyAlignment="1">
      <alignment horizontal="center" vertical="center"/>
    </xf>
    <xf numFmtId="0" fontId="50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8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8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5" fillId="23" borderId="28" xfId="0" applyNumberFormat="1" applyFont="1" applyFill="1" applyBorder="1" applyAlignment="1">
      <alignment horizontal="left" vertical="center" wrapText="1"/>
    </xf>
    <xf numFmtId="0" fontId="98" fillId="23" borderId="21" xfId="0" applyFont="1" applyFill="1" applyBorder="1" applyAlignment="1">
      <alignment horizontal="center"/>
    </xf>
    <xf numFmtId="14" fontId="55" fillId="23" borderId="10" xfId="0" applyNumberFormat="1" applyFont="1" applyFill="1" applyBorder="1" applyAlignment="1">
      <alignment horizontal="center" vertical="center"/>
    </xf>
    <xf numFmtId="14" fontId="55" fillId="23" borderId="17" xfId="0" applyNumberFormat="1" applyFont="1" applyFill="1" applyBorder="1" applyAlignment="1">
      <alignment horizontal="left" vertical="center" wrapText="1"/>
    </xf>
    <xf numFmtId="14" fontId="51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9" fillId="17" borderId="28" xfId="0" applyNumberFormat="1" applyFont="1" applyFill="1" applyBorder="1" applyAlignment="1">
      <alignment horizontal="left" vertical="center" wrapText="1"/>
    </xf>
    <xf numFmtId="14" fontId="51" fillId="22" borderId="28" xfId="0" applyNumberFormat="1" applyFont="1" applyFill="1" applyBorder="1" applyAlignment="1">
      <alignment horizontal="center" vertical="center"/>
    </xf>
    <xf numFmtId="0" fontId="98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1" fillId="5" borderId="18" xfId="0" applyFont="1" applyFill="1" applyBorder="1"/>
    <xf numFmtId="0" fontId="101" fillId="5" borderId="67" xfId="0" applyFont="1" applyFill="1" applyBorder="1"/>
    <xf numFmtId="170" fontId="101" fillId="5" borderId="0" xfId="3" applyNumberFormat="1" applyFont="1" applyFill="1" applyBorder="1"/>
    <xf numFmtId="0" fontId="101" fillId="5" borderId="13" xfId="0" applyFont="1" applyFill="1" applyBorder="1"/>
    <xf numFmtId="0" fontId="101" fillId="5" borderId="51" xfId="0" applyFont="1" applyFill="1" applyBorder="1"/>
    <xf numFmtId="0" fontId="101" fillId="5" borderId="26" xfId="0" applyFont="1" applyFill="1" applyBorder="1"/>
    <xf numFmtId="181" fontId="0" fillId="2" borderId="0" xfId="0" applyNumberFormat="1" applyFill="1"/>
    <xf numFmtId="0" fontId="102" fillId="5" borderId="0" xfId="0" applyFont="1" applyFill="1"/>
    <xf numFmtId="169" fontId="101" fillId="5" borderId="0" xfId="3" applyNumberFormat="1" applyFont="1" applyFill="1" applyBorder="1"/>
    <xf numFmtId="10" fontId="102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0" fillId="2" borderId="0" xfId="0" applyFont="1" applyFill="1"/>
    <xf numFmtId="180" fontId="101" fillId="0" borderId="72" xfId="3" applyNumberFormat="1" applyFont="1" applyFill="1" applyBorder="1"/>
    <xf numFmtId="0" fontId="98" fillId="3" borderId="71" xfId="0" applyFont="1" applyFill="1" applyBorder="1"/>
    <xf numFmtId="178" fontId="0" fillId="2" borderId="72" xfId="0" applyNumberFormat="1" applyFill="1" applyBorder="1"/>
    <xf numFmtId="0" fontId="101" fillId="23" borderId="18" xfId="0" applyFont="1" applyFill="1" applyBorder="1"/>
    <xf numFmtId="0" fontId="101" fillId="23" borderId="0" xfId="0" applyFont="1" applyFill="1"/>
    <xf numFmtId="171" fontId="101" fillId="23" borderId="0" xfId="0" applyNumberFormat="1" applyFont="1" applyFill="1"/>
    <xf numFmtId="0" fontId="101" fillId="23" borderId="67" xfId="0" applyFont="1" applyFill="1" applyBorder="1"/>
    <xf numFmtId="172" fontId="101" fillId="23" borderId="0" xfId="0" applyNumberFormat="1" applyFont="1" applyFill="1"/>
    <xf numFmtId="1" fontId="97" fillId="23" borderId="20" xfId="0" applyNumberFormat="1" applyFont="1" applyFill="1" applyBorder="1" applyAlignment="1">
      <alignment horizontal="center" vertical="center"/>
    </xf>
    <xf numFmtId="0" fontId="53" fillId="23" borderId="20" xfId="0" applyFont="1" applyFill="1" applyBorder="1" applyAlignment="1">
      <alignment horizontal="left" vertical="center"/>
    </xf>
    <xf numFmtId="14" fontId="97" fillId="23" borderId="74" xfId="0" applyNumberFormat="1" applyFont="1" applyFill="1" applyBorder="1" applyAlignment="1">
      <alignment horizontal="center" vertical="center"/>
    </xf>
    <xf numFmtId="20" fontId="97" fillId="23" borderId="74" xfId="0" applyNumberFormat="1" applyFont="1" applyFill="1" applyBorder="1" applyAlignment="1">
      <alignment horizontal="center" vertical="center"/>
    </xf>
    <xf numFmtId="1" fontId="97" fillId="23" borderId="74" xfId="0" applyNumberFormat="1" applyFont="1" applyFill="1" applyBorder="1" applyAlignment="1">
      <alignment horizontal="center" vertical="center"/>
    </xf>
    <xf numFmtId="0" fontId="56" fillId="23" borderId="74" xfId="0" applyFont="1" applyFill="1" applyBorder="1" applyAlignment="1">
      <alignment horizontal="left" vertical="center" wrapText="1"/>
    </xf>
    <xf numFmtId="0" fontId="82" fillId="23" borderId="76" xfId="0" applyFont="1" applyFill="1" applyBorder="1" applyAlignment="1">
      <alignment horizontal="center" vertical="center"/>
    </xf>
    <xf numFmtId="20" fontId="97" fillId="23" borderId="76" xfId="0" applyNumberFormat="1" applyFont="1" applyFill="1" applyBorder="1" applyAlignment="1">
      <alignment horizontal="center" vertical="center"/>
    </xf>
    <xf numFmtId="1" fontId="97" fillId="23" borderId="76" xfId="0" applyNumberFormat="1" applyFont="1" applyFill="1" applyBorder="1" applyAlignment="1">
      <alignment horizontal="center" vertical="center"/>
    </xf>
    <xf numFmtId="0" fontId="82" fillId="23" borderId="76" xfId="0" applyFont="1" applyFill="1" applyBorder="1" applyAlignment="1">
      <alignment horizontal="left" vertical="center"/>
    </xf>
    <xf numFmtId="20" fontId="97" fillId="22" borderId="28" xfId="0" applyNumberFormat="1" applyFont="1" applyFill="1" applyBorder="1" applyAlignment="1">
      <alignment horizontal="center" vertical="center"/>
    </xf>
    <xf numFmtId="1" fontId="97" fillId="22" borderId="28" xfId="0" applyNumberFormat="1" applyFont="1" applyFill="1" applyBorder="1" applyAlignment="1">
      <alignment horizontal="center" vertical="center"/>
    </xf>
    <xf numFmtId="0" fontId="49" fillId="22" borderId="28" xfId="0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 wrapText="1"/>
    </xf>
    <xf numFmtId="14" fontId="58" fillId="2" borderId="12" xfId="0" applyNumberFormat="1" applyFont="1" applyFill="1" applyBorder="1" applyAlignment="1">
      <alignment horizontal="center" vertical="center"/>
    </xf>
    <xf numFmtId="14" fontId="55" fillId="2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left" vertical="center" wrapText="1"/>
    </xf>
    <xf numFmtId="14" fontId="51" fillId="23" borderId="12" xfId="0" applyNumberFormat="1" applyFont="1" applyFill="1" applyBorder="1" applyAlignment="1">
      <alignment horizontal="center" vertical="center"/>
    </xf>
    <xf numFmtId="14" fontId="51" fillId="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0" fontId="48" fillId="23" borderId="20" xfId="0" applyFont="1" applyFill="1" applyBorder="1" applyAlignment="1">
      <alignment horizontal="center" vertical="center"/>
    </xf>
    <xf numFmtId="0" fontId="48" fillId="23" borderId="74" xfId="0" applyFont="1" applyFill="1" applyBorder="1" applyAlignment="1">
      <alignment horizontal="center" vertical="center"/>
    </xf>
    <xf numFmtId="0" fontId="48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6" fillId="22" borderId="12" xfId="0" applyNumberFormat="1" applyFont="1" applyFill="1" applyBorder="1" applyAlignment="1">
      <alignment horizontal="center" vertical="center"/>
    </xf>
    <xf numFmtId="14" fontId="98" fillId="22" borderId="12" xfId="0" applyNumberFormat="1" applyFont="1" applyFill="1" applyBorder="1" applyAlignment="1">
      <alignment horizontal="center" vertical="center"/>
    </xf>
    <xf numFmtId="9" fontId="98" fillId="22" borderId="12" xfId="0" applyNumberFormat="1" applyFont="1" applyFill="1" applyBorder="1" applyAlignment="1">
      <alignment horizontal="center"/>
    </xf>
    <xf numFmtId="1" fontId="98" fillId="22" borderId="27" xfId="0" applyNumberFormat="1" applyFont="1" applyFill="1" applyBorder="1" applyAlignment="1">
      <alignment horizontal="center" vertical="center"/>
    </xf>
    <xf numFmtId="1" fontId="98" fillId="22" borderId="12" xfId="0" applyNumberFormat="1" applyFont="1" applyFill="1" applyBorder="1" applyAlignment="1">
      <alignment horizontal="center"/>
    </xf>
    <xf numFmtId="176" fontId="98" fillId="22" borderId="23" xfId="0" applyNumberFormat="1" applyFont="1" applyFill="1" applyBorder="1" applyAlignment="1">
      <alignment horizontal="center" vertical="center"/>
    </xf>
    <xf numFmtId="176" fontId="98" fillId="22" borderId="11" xfId="0" applyNumberFormat="1" applyFont="1" applyFill="1" applyBorder="1" applyAlignment="1">
      <alignment horizontal="center" vertical="center"/>
    </xf>
    <xf numFmtId="176" fontId="98" fillId="22" borderId="25" xfId="0" applyNumberFormat="1" applyFont="1" applyFill="1" applyBorder="1" applyAlignment="1">
      <alignment horizontal="center" vertical="center"/>
    </xf>
    <xf numFmtId="176" fontId="98" fillId="22" borderId="54" xfId="0" applyNumberFormat="1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8" fillId="23" borderId="10" xfId="0" applyNumberFormat="1" applyFont="1" applyFill="1" applyBorder="1" applyAlignment="1">
      <alignment horizontal="left" vertical="center" wrapText="1"/>
    </xf>
    <xf numFmtId="14" fontId="48" fillId="22" borderId="28" xfId="0" applyNumberFormat="1" applyFont="1" applyFill="1" applyBorder="1" applyAlignment="1">
      <alignment horizontal="center" vertical="center"/>
    </xf>
    <xf numFmtId="0" fontId="98" fillId="23" borderId="12" xfId="0" applyFont="1" applyFill="1" applyBorder="1" applyAlignment="1">
      <alignment horizontal="center" vertical="center"/>
    </xf>
    <xf numFmtId="0" fontId="98" fillId="2" borderId="7" xfId="0" applyFont="1" applyFill="1" applyBorder="1" applyAlignment="1">
      <alignment horizontal="center"/>
    </xf>
    <xf numFmtId="0" fontId="91" fillId="22" borderId="12" xfId="0" applyFont="1" applyFill="1" applyBorder="1" applyAlignment="1">
      <alignment horizontal="center" vertical="center"/>
    </xf>
    <xf numFmtId="20" fontId="91" fillId="22" borderId="12" xfId="0" applyNumberFormat="1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left" vertical="center"/>
    </xf>
    <xf numFmtId="14" fontId="52" fillId="23" borderId="12" xfId="0" applyNumberFormat="1" applyFont="1" applyFill="1" applyBorder="1" applyAlignment="1">
      <alignment horizontal="center" vertical="center"/>
    </xf>
    <xf numFmtId="14" fontId="68" fillId="23" borderId="20" xfId="0" applyNumberFormat="1" applyFont="1" applyFill="1" applyBorder="1" applyAlignment="1">
      <alignment horizontal="center" vertical="center"/>
    </xf>
    <xf numFmtId="14" fontId="67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6" fillId="2" borderId="28" xfId="0" applyNumberFormat="1" applyFont="1" applyFill="1" applyBorder="1" applyAlignment="1">
      <alignment horizontal="center" vertical="center"/>
    </xf>
    <xf numFmtId="0" fontId="98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0" fillId="23" borderId="76" xfId="0" applyNumberFormat="1" applyFont="1" applyFill="1" applyBorder="1" applyAlignment="1">
      <alignment horizontal="center" vertical="center"/>
    </xf>
    <xf numFmtId="0" fontId="98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8" fillId="3" borderId="30" xfId="0" applyFont="1" applyFill="1" applyBorder="1" applyAlignment="1">
      <alignment horizontal="center" vertical="center"/>
    </xf>
    <xf numFmtId="0" fontId="98" fillId="3" borderId="31" xfId="0" applyFont="1" applyFill="1" applyBorder="1" applyAlignment="1">
      <alignment horizontal="center" vertical="center"/>
    </xf>
    <xf numFmtId="0" fontId="98" fillId="3" borderId="20" xfId="0" applyFont="1" applyFill="1" applyBorder="1" applyAlignment="1">
      <alignment horizontal="center" vertical="center"/>
    </xf>
    <xf numFmtId="0" fontId="98" fillId="3" borderId="20" xfId="0" applyFont="1" applyFill="1" applyBorder="1" applyAlignment="1">
      <alignment horizontal="center" vertical="center" wrapText="1"/>
    </xf>
    <xf numFmtId="1" fontId="98" fillId="23" borderId="74" xfId="0" applyNumberFormat="1" applyFont="1" applyFill="1" applyBorder="1" applyAlignment="1">
      <alignment horizontal="center"/>
    </xf>
    <xf numFmtId="1" fontId="98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14" fontId="46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8" fillId="23" borderId="7" xfId="0" applyFont="1" applyFill="1" applyBorder="1" applyAlignment="1">
      <alignment horizontal="center"/>
    </xf>
    <xf numFmtId="14" fontId="98" fillId="23" borderId="12" xfId="0" applyNumberFormat="1" applyFont="1" applyFill="1" applyBorder="1" applyAlignment="1">
      <alignment horizontal="center" vertical="center"/>
    </xf>
    <xf numFmtId="176" fontId="98" fillId="23" borderId="25" xfId="0" applyNumberFormat="1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center" vertical="center"/>
    </xf>
    <xf numFmtId="166" fontId="97" fillId="23" borderId="12" xfId="0" applyNumberFormat="1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43" fillId="2" borderId="7" xfId="0" applyFont="1" applyFill="1" applyBorder="1" applyAlignment="1">
      <alignment vertical="center"/>
    </xf>
    <xf numFmtId="0" fontId="42" fillId="22" borderId="12" xfId="0" applyFont="1" applyFill="1" applyBorder="1" applyAlignment="1">
      <alignment horizontal="left" vertical="center" wrapText="1"/>
    </xf>
    <xf numFmtId="0" fontId="42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left" vertical="center"/>
    </xf>
    <xf numFmtId="14" fontId="98" fillId="22" borderId="12" xfId="0" applyNumberFormat="1" applyFont="1" applyFill="1" applyBorder="1" applyAlignment="1">
      <alignment horizontal="center" vertical="center" wrapText="1"/>
    </xf>
    <xf numFmtId="14" fontId="55" fillId="23" borderId="12" xfId="0" applyNumberFormat="1" applyFont="1" applyFill="1" applyBorder="1" applyAlignment="1">
      <alignment horizontal="center" vertical="center" wrapText="1"/>
    </xf>
    <xf numFmtId="14" fontId="54" fillId="22" borderId="12" xfId="0" applyNumberFormat="1" applyFont="1" applyFill="1" applyBorder="1" applyAlignment="1">
      <alignment horizontal="center" vertical="center" wrapText="1"/>
    </xf>
    <xf numFmtId="0" fontId="41" fillId="23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0" fontId="121" fillId="2" borderId="1" xfId="0" applyFont="1" applyFill="1" applyBorder="1"/>
    <xf numFmtId="0" fontId="121" fillId="2" borderId="2" xfId="0" applyFont="1" applyFill="1" applyBorder="1"/>
    <xf numFmtId="0" fontId="121" fillId="2" borderId="3" xfId="0" applyFont="1" applyFill="1" applyBorder="1"/>
    <xf numFmtId="0" fontId="121" fillId="2" borderId="0" xfId="0" applyFont="1" applyFill="1"/>
    <xf numFmtId="0" fontId="122" fillId="2" borderId="18" xfId="0" applyFont="1" applyFill="1" applyBorder="1" applyAlignment="1">
      <alignment horizontal="center"/>
    </xf>
    <xf numFmtId="0" fontId="123" fillId="2" borderId="18" xfId="0" applyFont="1" applyFill="1" applyBorder="1"/>
    <xf numFmtId="0" fontId="122" fillId="2" borderId="1" xfId="0" applyFont="1" applyFill="1" applyBorder="1"/>
    <xf numFmtId="0" fontId="122" fillId="2" borderId="2" xfId="0" applyFont="1" applyFill="1" applyBorder="1"/>
    <xf numFmtId="0" fontId="122" fillId="2" borderId="3" xfId="0" applyFont="1" applyFill="1" applyBorder="1"/>
    <xf numFmtId="0" fontId="122" fillId="2" borderId="0" xfId="0" applyFont="1" applyFill="1"/>
    <xf numFmtId="0" fontId="121" fillId="2" borderId="18" xfId="0" applyFont="1" applyFill="1" applyBorder="1"/>
    <xf numFmtId="0" fontId="121" fillId="2" borderId="67" xfId="0" applyFont="1" applyFill="1" applyBorder="1"/>
    <xf numFmtId="0" fontId="122" fillId="4" borderId="12" xfId="0" applyFont="1" applyFill="1" applyBorder="1" applyAlignment="1">
      <alignment horizontal="center"/>
    </xf>
    <xf numFmtId="0" fontId="121" fillId="2" borderId="18" xfId="0" applyFont="1" applyFill="1" applyBorder="1" applyAlignment="1">
      <alignment horizontal="center"/>
    </xf>
    <xf numFmtId="0" fontId="123" fillId="2" borderId="12" xfId="0" applyFont="1" applyFill="1" applyBorder="1" applyAlignment="1">
      <alignment horizontal="center"/>
    </xf>
    <xf numFmtId="0" fontId="121" fillId="2" borderId="12" xfId="0" applyFont="1" applyFill="1" applyBorder="1" applyAlignment="1">
      <alignment horizontal="center"/>
    </xf>
    <xf numFmtId="0" fontId="121" fillId="2" borderId="12" xfId="0" applyFont="1" applyFill="1" applyBorder="1"/>
    <xf numFmtId="0" fontId="121" fillId="2" borderId="13" xfId="0" applyFont="1" applyFill="1" applyBorder="1"/>
    <xf numFmtId="0" fontId="121" fillId="2" borderId="51" xfId="0" applyFont="1" applyFill="1" applyBorder="1"/>
    <xf numFmtId="0" fontId="121" fillId="2" borderId="26" xfId="0" applyFont="1" applyFill="1" applyBorder="1"/>
    <xf numFmtId="14" fontId="123" fillId="2" borderId="12" xfId="0" applyNumberFormat="1" applyFont="1" applyFill="1" applyBorder="1" applyAlignment="1">
      <alignment horizontal="center"/>
    </xf>
    <xf numFmtId="14" fontId="121" fillId="2" borderId="12" xfId="0" applyNumberFormat="1" applyFont="1" applyFill="1" applyBorder="1" applyAlignment="1">
      <alignment horizontal="center"/>
    </xf>
    <xf numFmtId="0" fontId="98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0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3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3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3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8" fillId="22" borderId="12" xfId="0" applyNumberFormat="1" applyFont="1" applyFill="1" applyBorder="1" applyAlignment="1">
      <alignment horizontal="center" vertical="center"/>
    </xf>
    <xf numFmtId="9" fontId="98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8" fillId="3" borderId="12" xfId="0" applyFont="1" applyFill="1" applyBorder="1" applyAlignment="1">
      <alignment horizontal="center" vertical="center"/>
    </xf>
    <xf numFmtId="0" fontId="94" fillId="22" borderId="28" xfId="0" applyFont="1" applyFill="1" applyBorder="1" applyAlignment="1">
      <alignment horizontal="center" vertical="center"/>
    </xf>
    <xf numFmtId="20" fontId="94" fillId="22" borderId="28" xfId="0" applyNumberFormat="1" applyFont="1" applyFill="1" applyBorder="1" applyAlignment="1">
      <alignment horizontal="center" vertical="center"/>
    </xf>
    <xf numFmtId="0" fontId="68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8" fillId="3" borderId="12" xfId="0" applyFont="1" applyFill="1" applyBorder="1" applyAlignment="1">
      <alignment horizontal="center" vertical="center" wrapText="1"/>
    </xf>
    <xf numFmtId="14" fontId="98" fillId="22" borderId="28" xfId="0" applyNumberFormat="1" applyFont="1" applyFill="1" applyBorder="1" applyAlignment="1">
      <alignment horizontal="center" vertical="center"/>
    </xf>
    <xf numFmtId="14" fontId="98" fillId="2" borderId="12" xfId="0" applyNumberFormat="1" applyFont="1" applyFill="1" applyBorder="1" applyAlignment="1">
      <alignment horizontal="center" vertical="center"/>
    </xf>
    <xf numFmtId="0" fontId="98" fillId="2" borderId="20" xfId="0" applyFont="1" applyFill="1" applyBorder="1" applyAlignment="1">
      <alignment horizontal="center" vertical="center"/>
    </xf>
    <xf numFmtId="0" fontId="98" fillId="2" borderId="28" xfId="0" applyFont="1" applyFill="1" applyBorder="1" applyAlignment="1">
      <alignment horizontal="center" vertical="center"/>
    </xf>
    <xf numFmtId="14" fontId="97" fillId="17" borderId="12" xfId="0" applyNumberFormat="1" applyFont="1" applyFill="1" applyBorder="1" applyAlignment="1">
      <alignment horizontal="center" vertical="center"/>
    </xf>
    <xf numFmtId="0" fontId="98" fillId="23" borderId="20" xfId="0" applyFont="1" applyFill="1" applyBorder="1" applyAlignment="1">
      <alignment horizontal="center" vertical="center"/>
    </xf>
    <xf numFmtId="0" fontId="98" fillId="23" borderId="74" xfId="0" applyFont="1" applyFill="1" applyBorder="1" applyAlignment="1">
      <alignment horizontal="center" vertical="center"/>
    </xf>
    <xf numFmtId="0" fontId="98" fillId="23" borderId="76" xfId="0" applyFont="1" applyFill="1" applyBorder="1" applyAlignment="1">
      <alignment horizontal="center" vertical="center"/>
    </xf>
    <xf numFmtId="0" fontId="98" fillId="22" borderId="10" xfId="0" applyFont="1" applyFill="1" applyBorder="1" applyAlignment="1">
      <alignment horizontal="center" vertical="center"/>
    </xf>
    <xf numFmtId="0" fontId="98" fillId="22" borderId="20" xfId="0" applyFont="1" applyFill="1" applyBorder="1" applyAlignment="1">
      <alignment horizontal="center" vertical="center"/>
    </xf>
    <xf numFmtId="0" fontId="98" fillId="23" borderId="10" xfId="0" applyFont="1" applyFill="1" applyBorder="1" applyAlignment="1">
      <alignment horizontal="center" vertical="center"/>
    </xf>
    <xf numFmtId="0" fontId="98" fillId="2" borderId="10" xfId="0" applyFont="1" applyFill="1" applyBorder="1" applyAlignment="1">
      <alignment horizontal="center" vertical="center"/>
    </xf>
    <xf numFmtId="0" fontId="98" fillId="3" borderId="78" xfId="0" applyFont="1" applyFill="1" applyBorder="1" applyAlignment="1">
      <alignment horizontal="center" vertical="center" wrapText="1"/>
    </xf>
    <xf numFmtId="0" fontId="98" fillId="23" borderId="81" xfId="0" applyFont="1" applyFill="1" applyBorder="1" applyAlignment="1">
      <alignment horizontal="center" vertical="center"/>
    </xf>
    <xf numFmtId="0" fontId="98" fillId="23" borderId="83" xfId="0" applyFont="1" applyFill="1" applyBorder="1" applyAlignment="1">
      <alignment horizontal="center" vertical="center"/>
    </xf>
    <xf numFmtId="0" fontId="98" fillId="23" borderId="12" xfId="0" applyFont="1" applyFill="1" applyBorder="1" applyAlignment="1">
      <alignment horizontal="center" wrapText="1"/>
    </xf>
    <xf numFmtId="0" fontId="39" fillId="23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8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3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3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8" fillId="23" borderId="12" xfId="0" applyFont="1" applyFill="1" applyBorder="1" applyAlignment="1">
      <alignment horizontal="left" vertical="center" wrapText="1"/>
    </xf>
    <xf numFmtId="166" fontId="97" fillId="17" borderId="12" xfId="0" applyNumberFormat="1" applyFont="1" applyFill="1" applyBorder="1" applyAlignment="1">
      <alignment horizontal="center" vertical="center"/>
    </xf>
    <xf numFmtId="1" fontId="97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left" vertical="center" wrapText="1"/>
    </xf>
    <xf numFmtId="14" fontId="38" fillId="17" borderId="12" xfId="0" applyNumberFormat="1" applyFont="1" applyFill="1" applyBorder="1" applyAlignment="1">
      <alignment horizontal="center" vertical="center"/>
    </xf>
    <xf numFmtId="0" fontId="98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4" fillId="2" borderId="72" xfId="0" applyFont="1" applyFill="1" applyBorder="1" applyAlignment="1">
      <alignment wrapText="1"/>
    </xf>
    <xf numFmtId="1" fontId="125" fillId="2" borderId="71" xfId="0" applyNumberFormat="1" applyFont="1" applyFill="1" applyBorder="1" applyAlignment="1">
      <alignment horizontal="center" vertical="center"/>
    </xf>
    <xf numFmtId="1" fontId="126" fillId="2" borderId="71" xfId="0" applyNumberFormat="1" applyFont="1" applyFill="1" applyBorder="1" applyAlignment="1">
      <alignment horizontal="center" vertical="center"/>
    </xf>
    <xf numFmtId="9" fontId="127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8" fillId="18" borderId="60" xfId="0" applyFont="1" applyFill="1" applyBorder="1" applyAlignment="1">
      <alignment horizontal="center"/>
    </xf>
    <xf numFmtId="0" fontId="98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7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8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8" fillId="19" borderId="12" xfId="0" applyFont="1" applyFill="1" applyBorder="1" applyAlignment="1">
      <alignment horizontal="center" vertical="center"/>
    </xf>
    <xf numFmtId="14" fontId="97" fillId="19" borderId="12" xfId="0" applyNumberFormat="1" applyFont="1" applyFill="1" applyBorder="1" applyAlignment="1">
      <alignment horizontal="center" vertical="center"/>
    </xf>
    <xf numFmtId="0" fontId="98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8" fillId="4" borderId="12" xfId="0" applyNumberFormat="1" applyFont="1" applyFill="1" applyBorder="1" applyAlignment="1">
      <alignment horizontal="center"/>
    </xf>
    <xf numFmtId="14" fontId="37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8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8" fillId="18" borderId="12" xfId="0" applyNumberFormat="1" applyFont="1" applyFill="1" applyBorder="1" applyAlignment="1">
      <alignment horizontal="center"/>
    </xf>
    <xf numFmtId="14" fontId="118" fillId="2" borderId="4" xfId="0" applyNumberFormat="1" applyFont="1" applyFill="1" applyBorder="1" applyAlignment="1">
      <alignment horizontal="center" vertical="center"/>
    </xf>
    <xf numFmtId="14" fontId="36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7" fillId="19" borderId="12" xfId="0" applyFont="1" applyFill="1" applyBorder="1" applyAlignment="1">
      <alignment horizontal="center" vertical="center"/>
    </xf>
    <xf numFmtId="166" fontId="97" fillId="19" borderId="12" xfId="0" applyNumberFormat="1" applyFont="1" applyFill="1" applyBorder="1" applyAlignment="1">
      <alignment horizontal="center" vertical="center"/>
    </xf>
    <xf numFmtId="1" fontId="97" fillId="19" borderId="12" xfId="0" applyNumberFormat="1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3" fillId="24" borderId="12" xfId="0" applyNumberFormat="1" applyFont="1" applyFill="1" applyBorder="1" applyAlignment="1">
      <alignment horizontal="center"/>
    </xf>
    <xf numFmtId="1" fontId="118" fillId="2" borderId="15" xfId="0" applyNumberFormat="1" applyFont="1" applyFill="1" applyBorder="1" applyAlignment="1">
      <alignment horizontal="center" vertical="center"/>
    </xf>
    <xf numFmtId="1" fontId="118" fillId="2" borderId="25" xfId="0" applyNumberFormat="1" applyFont="1" applyFill="1" applyBorder="1" applyAlignment="1">
      <alignment horizontal="center" vertical="center"/>
    </xf>
    <xf numFmtId="0" fontId="118" fillId="2" borderId="5" xfId="0" applyFont="1" applyFill="1" applyBorder="1" applyAlignment="1">
      <alignment vertical="center"/>
    </xf>
    <xf numFmtId="165" fontId="118" fillId="2" borderId="5" xfId="1" applyNumberFormat="1" applyFont="1" applyFill="1" applyBorder="1" applyAlignment="1">
      <alignment horizontal="center" vertical="center"/>
    </xf>
    <xf numFmtId="166" fontId="118" fillId="2" borderId="5" xfId="0" applyNumberFormat="1" applyFont="1" applyFill="1" applyBorder="1" applyAlignment="1">
      <alignment horizontal="center" vertical="center"/>
    </xf>
    <xf numFmtId="9" fontId="118" fillId="2" borderId="5" xfId="2" applyFont="1" applyFill="1" applyBorder="1" applyAlignment="1">
      <alignment horizontal="center" vertical="center"/>
    </xf>
    <xf numFmtId="167" fontId="118" fillId="2" borderId="6" xfId="1" applyNumberFormat="1" applyFont="1" applyFill="1" applyBorder="1" applyAlignment="1">
      <alignment horizontal="center" vertical="center"/>
    </xf>
    <xf numFmtId="0" fontId="118" fillId="2" borderId="6" xfId="0" applyFont="1" applyFill="1" applyBorder="1" applyAlignment="1">
      <alignment horizontal="center" vertical="center"/>
    </xf>
    <xf numFmtId="1" fontId="118" fillId="2" borderId="6" xfId="0" applyNumberFormat="1" applyFont="1" applyFill="1" applyBorder="1" applyAlignment="1">
      <alignment horizontal="center" vertical="center"/>
    </xf>
    <xf numFmtId="1" fontId="118" fillId="2" borderId="5" xfId="0" applyNumberFormat="1" applyFont="1" applyFill="1" applyBorder="1" applyAlignment="1">
      <alignment horizontal="center" vertical="center"/>
    </xf>
    <xf numFmtId="1" fontId="118" fillId="2" borderId="59" xfId="0" applyNumberFormat="1" applyFont="1" applyFill="1" applyBorder="1" applyAlignment="1">
      <alignment horizontal="center" vertical="center"/>
    </xf>
    <xf numFmtId="167" fontId="118" fillId="2" borderId="32" xfId="1" applyNumberFormat="1" applyFont="1" applyFill="1" applyBorder="1" applyAlignment="1">
      <alignment horizontal="center" vertical="center"/>
    </xf>
    <xf numFmtId="0" fontId="118" fillId="2" borderId="32" xfId="0" applyFont="1" applyFill="1" applyBorder="1" applyAlignment="1">
      <alignment horizontal="center" vertical="center"/>
    </xf>
    <xf numFmtId="14" fontId="118" fillId="2" borderId="12" xfId="0" applyNumberFormat="1" applyFont="1" applyFill="1" applyBorder="1" applyAlignment="1">
      <alignment horizontal="center" vertical="center"/>
    </xf>
    <xf numFmtId="0" fontId="118" fillId="2" borderId="12" xfId="0" applyFont="1" applyFill="1" applyBorder="1" applyAlignment="1">
      <alignment vertical="center"/>
    </xf>
    <xf numFmtId="165" fontId="118" fillId="2" borderId="12" xfId="1" applyNumberFormat="1" applyFont="1" applyFill="1" applyBorder="1" applyAlignment="1">
      <alignment horizontal="center" vertical="center"/>
    </xf>
    <xf numFmtId="166" fontId="118" fillId="2" borderId="12" xfId="0" applyNumberFormat="1" applyFont="1" applyFill="1" applyBorder="1" applyAlignment="1">
      <alignment horizontal="center" vertical="center"/>
    </xf>
    <xf numFmtId="9" fontId="118" fillId="2" borderId="12" xfId="2" applyFont="1" applyFill="1" applyBorder="1" applyAlignment="1">
      <alignment horizontal="center" vertical="center"/>
    </xf>
    <xf numFmtId="167" fontId="118" fillId="2" borderId="12" xfId="1" applyNumberFormat="1" applyFont="1" applyFill="1" applyBorder="1" applyAlignment="1">
      <alignment horizontal="center" vertical="center"/>
    </xf>
    <xf numFmtId="0" fontId="118" fillId="2" borderId="12" xfId="0" applyFont="1" applyFill="1" applyBorder="1" applyAlignment="1">
      <alignment horizontal="center" vertical="center"/>
    </xf>
    <xf numFmtId="1" fontId="118" fillId="2" borderId="12" xfId="0" applyNumberFormat="1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left" vertical="center" wrapText="1"/>
    </xf>
    <xf numFmtId="0" fontId="35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4" fillId="17" borderId="12" xfId="0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 wrapText="1"/>
    </xf>
    <xf numFmtId="0" fontId="98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4" fillId="19" borderId="12" xfId="0" applyNumberFormat="1" applyFont="1" applyFill="1" applyBorder="1" applyAlignment="1">
      <alignment horizontal="center" vertical="center" wrapText="1"/>
    </xf>
    <xf numFmtId="173" fontId="103" fillId="0" borderId="0" xfId="0" applyNumberFormat="1" applyFont="1" applyAlignment="1">
      <alignment horizontal="center"/>
    </xf>
    <xf numFmtId="173" fontId="103" fillId="0" borderId="49" xfId="0" applyNumberFormat="1" applyFont="1" applyBorder="1" applyAlignment="1">
      <alignment horizontal="center"/>
    </xf>
    <xf numFmtId="174" fontId="103" fillId="0" borderId="47" xfId="0" applyNumberFormat="1" applyFont="1" applyBorder="1" applyAlignment="1">
      <alignment horizontal="center"/>
    </xf>
    <xf numFmtId="176" fontId="103" fillId="0" borderId="47" xfId="0" applyNumberFormat="1" applyFont="1" applyBorder="1" applyAlignment="1">
      <alignment horizontal="center"/>
    </xf>
    <xf numFmtId="1" fontId="103" fillId="21" borderId="28" xfId="0" applyNumberFormat="1" applyFont="1" applyFill="1" applyBorder="1" applyAlignment="1">
      <alignment horizontal="center"/>
    </xf>
    <xf numFmtId="2" fontId="103" fillId="21" borderId="28" xfId="0" applyNumberFormat="1" applyFont="1" applyFill="1" applyBorder="1" applyAlignment="1">
      <alignment horizontal="center"/>
    </xf>
    <xf numFmtId="176" fontId="103" fillId="21" borderId="28" xfId="0" applyNumberFormat="1" applyFont="1" applyFill="1" applyBorder="1" applyAlignment="1">
      <alignment horizontal="center"/>
    </xf>
    <xf numFmtId="9" fontId="103" fillId="21" borderId="28" xfId="0" applyNumberFormat="1" applyFont="1" applyFill="1" applyBorder="1" applyAlignment="1">
      <alignment horizontal="center"/>
    </xf>
    <xf numFmtId="0" fontId="103" fillId="21" borderId="28" xfId="0" applyFont="1" applyFill="1" applyBorder="1" applyAlignment="1">
      <alignment horizontal="center"/>
    </xf>
    <xf numFmtId="176" fontId="103" fillId="0" borderId="12" xfId="0" applyNumberFormat="1" applyFont="1" applyBorder="1" applyAlignment="1">
      <alignment horizontal="center"/>
    </xf>
    <xf numFmtId="9" fontId="103" fillId="22" borderId="48" xfId="2" applyFont="1" applyFill="1" applyBorder="1" applyAlignment="1">
      <alignment horizontal="center" vertical="center"/>
    </xf>
    <xf numFmtId="0" fontId="103" fillId="0" borderId="49" xfId="0" applyFont="1" applyBorder="1"/>
    <xf numFmtId="0" fontId="103" fillId="24" borderId="7" xfId="0" applyFont="1" applyFill="1" applyBorder="1"/>
    <xf numFmtId="0" fontId="103" fillId="0" borderId="7" xfId="0" applyFont="1" applyBorder="1"/>
    <xf numFmtId="0" fontId="103" fillId="0" borderId="30" xfId="0" applyFont="1" applyBorder="1"/>
    <xf numFmtId="0" fontId="103" fillId="24" borderId="8" xfId="0" applyFont="1" applyFill="1" applyBorder="1" applyAlignment="1">
      <alignment horizontal="center"/>
    </xf>
    <xf numFmtId="0" fontId="103" fillId="0" borderId="8" xfId="0" applyFont="1" applyBorder="1" applyAlignment="1">
      <alignment horizontal="center"/>
    </xf>
    <xf numFmtId="0" fontId="103" fillId="0" borderId="31" xfId="0" applyFont="1" applyBorder="1" applyAlignment="1">
      <alignment horizontal="center"/>
    </xf>
    <xf numFmtId="14" fontId="33" fillId="17" borderId="12" xfId="0" applyNumberFormat="1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3" fillId="4" borderId="28" xfId="0" applyNumberFormat="1" applyFont="1" applyFill="1" applyBorder="1" applyAlignment="1">
      <alignment horizontal="center" vertical="center"/>
    </xf>
    <xf numFmtId="0" fontId="118" fillId="2" borderId="22" xfId="0" applyFont="1" applyFill="1" applyBorder="1" applyAlignment="1">
      <alignment horizontal="center" vertical="center"/>
    </xf>
    <xf numFmtId="1" fontId="118" fillId="2" borderId="21" xfId="0" applyNumberFormat="1" applyFont="1" applyFill="1" applyBorder="1" applyAlignment="1">
      <alignment horizontal="center" vertical="center"/>
    </xf>
    <xf numFmtId="1" fontId="118" fillId="2" borderId="61" xfId="0" applyNumberFormat="1" applyFont="1" applyFill="1" applyBorder="1" applyAlignment="1">
      <alignment horizontal="center" vertical="center"/>
    </xf>
    <xf numFmtId="1" fontId="118" fillId="2" borderId="32" xfId="0" applyNumberFormat="1" applyFont="1" applyFill="1" applyBorder="1" applyAlignment="1">
      <alignment horizontal="center" vertical="center"/>
    </xf>
    <xf numFmtId="165" fontId="118" fillId="2" borderId="28" xfId="0" applyNumberFormat="1" applyFont="1" applyFill="1" applyBorder="1" applyAlignment="1">
      <alignment horizontal="center" vertical="center"/>
    </xf>
    <xf numFmtId="165" fontId="118" fillId="2" borderId="66" xfId="0" applyNumberFormat="1" applyFont="1" applyFill="1" applyBorder="1" applyAlignment="1">
      <alignment horizontal="center" vertical="center"/>
    </xf>
    <xf numFmtId="165" fontId="118" fillId="2" borderId="12" xfId="0" applyNumberFormat="1" applyFont="1" applyFill="1" applyBorder="1" applyAlignment="1">
      <alignment horizontal="center" vertical="center"/>
    </xf>
    <xf numFmtId="14" fontId="118" fillId="2" borderId="33" xfId="0" applyNumberFormat="1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center" vertical="center"/>
    </xf>
    <xf numFmtId="14" fontId="72" fillId="18" borderId="12" xfId="0" applyNumberFormat="1" applyFont="1" applyFill="1" applyBorder="1"/>
    <xf numFmtId="0" fontId="31" fillId="17" borderId="12" xfId="0" applyFont="1" applyFill="1" applyBorder="1" applyAlignment="1">
      <alignment horizontal="left" vertical="center" wrapText="1"/>
    </xf>
    <xf numFmtId="0" fontId="30" fillId="2" borderId="7" xfId="0" applyFont="1" applyFill="1" applyBorder="1" applyAlignment="1">
      <alignment vertical="center"/>
    </xf>
    <xf numFmtId="14" fontId="30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0" fillId="17" borderId="12" xfId="0" applyFont="1" applyFill="1" applyBorder="1" applyAlignment="1">
      <alignment horizontal="center" vertical="center"/>
    </xf>
    <xf numFmtId="166" fontId="30" fillId="17" borderId="12" xfId="0" applyNumberFormat="1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9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9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8" fillId="17" borderId="12" xfId="0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 wrapText="1"/>
    </xf>
    <xf numFmtId="14" fontId="28" fillId="17" borderId="12" xfId="0" applyNumberFormat="1" applyFont="1" applyFill="1" applyBorder="1" applyAlignment="1">
      <alignment horizontal="center" vertical="center"/>
    </xf>
    <xf numFmtId="174" fontId="121" fillId="2" borderId="12" xfId="0" applyNumberFormat="1" applyFont="1" applyFill="1" applyBorder="1" applyAlignment="1">
      <alignment horizontal="center"/>
    </xf>
    <xf numFmtId="0" fontId="28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8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13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7" fillId="17" borderId="12" xfId="0" applyNumberFormat="1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166" fontId="26" fillId="17" borderId="12" xfId="0" applyNumberFormat="1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/>
    </xf>
    <xf numFmtId="14" fontId="26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6" fillId="2" borderId="7" xfId="0" applyFont="1" applyFill="1" applyBorder="1" applyAlignment="1">
      <alignment vertical="center"/>
    </xf>
    <xf numFmtId="0" fontId="25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5" fillId="19" borderId="12" xfId="0" applyFont="1" applyFill="1" applyBorder="1" applyAlignment="1">
      <alignment horizontal="center" vertical="center"/>
    </xf>
    <xf numFmtId="166" fontId="25" fillId="19" borderId="12" xfId="0" applyNumberFormat="1" applyFont="1" applyFill="1" applyBorder="1" applyAlignment="1">
      <alignment horizontal="center" vertical="center"/>
    </xf>
    <xf numFmtId="0" fontId="25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4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8" fillId="4" borderId="12" xfId="0" applyFont="1" applyFill="1" applyBorder="1" applyAlignment="1">
      <alignment horizontal="center" vertical="center"/>
    </xf>
    <xf numFmtId="0" fontId="108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4" fillId="19" borderId="12" xfId="0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3" fillId="19" borderId="12" xfId="0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 wrapText="1"/>
    </xf>
    <xf numFmtId="0" fontId="23" fillId="2" borderId="7" xfId="0" applyFont="1" applyFill="1" applyBorder="1" applyAlignment="1">
      <alignment vertical="center"/>
    </xf>
    <xf numFmtId="176" fontId="0" fillId="0" borderId="0" xfId="0" applyNumberFormat="1"/>
    <xf numFmtId="14" fontId="22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8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98" fillId="18" borderId="20" xfId="1" applyFont="1" applyFill="1" applyBorder="1" applyAlignment="1">
      <alignment horizontal="center"/>
    </xf>
    <xf numFmtId="43" fontId="98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8" fillId="19" borderId="12" xfId="0" applyFont="1" applyFill="1" applyBorder="1"/>
    <xf numFmtId="1" fontId="98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1" fillId="2" borderId="7" xfId="0" applyFont="1" applyFill="1" applyBorder="1" applyAlignment="1">
      <alignment vertical="center"/>
    </xf>
    <xf numFmtId="0" fontId="21" fillId="19" borderId="12" xfId="0" applyFon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/>
    </xf>
    <xf numFmtId="0" fontId="21" fillId="19" borderId="12" xfId="0" applyFont="1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left" vertical="center"/>
    </xf>
    <xf numFmtId="14" fontId="21" fillId="17" borderId="12" xfId="0" applyNumberFormat="1" applyFont="1" applyFill="1" applyBorder="1" applyAlignment="1">
      <alignment horizontal="center" vertical="center"/>
    </xf>
    <xf numFmtId="14" fontId="20" fillId="17" borderId="12" xfId="0" applyNumberFormat="1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/>
    </xf>
    <xf numFmtId="0" fontId="20" fillId="17" borderId="12" xfId="0" applyFont="1" applyFill="1" applyBorder="1" applyAlignment="1">
      <alignment horizontal="left" vertical="center" wrapText="1"/>
    </xf>
    <xf numFmtId="0" fontId="19" fillId="17" borderId="12" xfId="0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/>
    </xf>
    <xf numFmtId="0" fontId="19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8" fillId="19" borderId="12" xfId="0" applyNumberFormat="1" applyFont="1" applyFill="1" applyBorder="1" applyAlignment="1">
      <alignment horizontal="center" vertical="center"/>
    </xf>
    <xf numFmtId="0" fontId="97" fillId="2" borderId="0" xfId="0" applyFont="1" applyFill="1" applyAlignment="1">
      <alignment vertical="center"/>
    </xf>
    <xf numFmtId="0" fontId="113" fillId="4" borderId="12" xfId="0" applyFont="1" applyFill="1" applyBorder="1"/>
    <xf numFmtId="165" fontId="118" fillId="2" borderId="52" xfId="0" applyNumberFormat="1" applyFont="1" applyFill="1" applyBorder="1" applyAlignment="1">
      <alignment horizontal="center" vertical="center"/>
    </xf>
    <xf numFmtId="0" fontId="98" fillId="19" borderId="7" xfId="0" applyFont="1" applyFill="1" applyBorder="1" applyAlignment="1">
      <alignment horizontal="center"/>
    </xf>
    <xf numFmtId="0" fontId="97" fillId="19" borderId="12" xfId="0" applyFont="1" applyFill="1" applyBorder="1" applyAlignment="1">
      <alignment horizontal="center" vertical="center"/>
    </xf>
    <xf numFmtId="0" fontId="17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8" fillId="2" borderId="28" xfId="0" applyFont="1" applyFill="1" applyBorder="1"/>
    <xf numFmtId="165" fontId="113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6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5" fillId="19" borderId="12" xfId="0" applyFont="1" applyFill="1" applyBorder="1" applyAlignment="1">
      <alignment horizontal="left" vertical="center"/>
    </xf>
    <xf numFmtId="0" fontId="97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4" fillId="17" borderId="12" xfId="0" applyFont="1" applyFill="1" applyBorder="1" applyAlignment="1">
      <alignment horizontal="left" vertical="center"/>
    </xf>
    <xf numFmtId="0" fontId="14" fillId="17" borderId="12" xfId="0" applyFont="1" applyFill="1" applyBorder="1" applyAlignment="1">
      <alignment horizontal="left" vertical="center" wrapText="1"/>
    </xf>
    <xf numFmtId="0" fontId="14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97" fillId="28" borderId="12" xfId="0" applyNumberFormat="1" applyFont="1" applyFill="1" applyBorder="1" applyAlignment="1">
      <alignment horizontal="center" vertical="center"/>
    </xf>
    <xf numFmtId="166" fontId="97" fillId="28" borderId="12" xfId="0" applyNumberFormat="1" applyFont="1" applyFill="1" applyBorder="1" applyAlignment="1">
      <alignment horizontal="center" vertical="center"/>
    </xf>
    <xf numFmtId="1" fontId="97" fillId="28" borderId="12" xfId="0" applyNumberFormat="1" applyFont="1" applyFill="1" applyBorder="1" applyAlignment="1">
      <alignment horizontal="center" vertical="center"/>
    </xf>
    <xf numFmtId="0" fontId="97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3" fillId="28" borderId="12" xfId="0" applyFont="1" applyFill="1" applyBorder="1" applyAlignment="1">
      <alignment horizontal="center" vertical="center"/>
    </xf>
    <xf numFmtId="0" fontId="13" fillId="28" borderId="12" xfId="0" applyFont="1" applyFill="1" applyBorder="1" applyAlignment="1">
      <alignment horizontal="left" vertical="center"/>
    </xf>
    <xf numFmtId="166" fontId="13" fillId="28" borderId="12" xfId="0" applyNumberFormat="1" applyFont="1" applyFill="1" applyBorder="1" applyAlignment="1">
      <alignment horizontal="center" vertical="center"/>
    </xf>
    <xf numFmtId="0" fontId="98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0" fillId="23" borderId="12" xfId="0" applyFont="1" applyFill="1" applyBorder="1" applyAlignment="1">
      <alignment horizontal="center" vertical="center"/>
    </xf>
    <xf numFmtId="0" fontId="120" fillId="2" borderId="12" xfId="0" applyFont="1" applyFill="1" applyBorder="1" applyAlignment="1">
      <alignment horizontal="center" vertical="center"/>
    </xf>
    <xf numFmtId="0" fontId="120" fillId="2" borderId="0" xfId="0" applyFont="1" applyFill="1" applyAlignment="1">
      <alignment horizontal="center" vertical="center"/>
    </xf>
    <xf numFmtId="0" fontId="120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8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8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1" fillId="2" borderId="7" xfId="0" applyFont="1" applyFill="1" applyBorder="1" applyAlignment="1">
      <alignment vertical="center"/>
    </xf>
    <xf numFmtId="0" fontId="98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0" fillId="2" borderId="12" xfId="0" applyFont="1" applyFill="1" applyBorder="1" applyAlignment="1">
      <alignment horizontal="left" vertical="center"/>
    </xf>
    <xf numFmtId="0" fontId="10" fillId="2" borderId="12" xfId="0" applyFont="1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 wrapText="1"/>
    </xf>
    <xf numFmtId="14" fontId="97" fillId="26" borderId="12" xfId="0" applyNumberFormat="1" applyFont="1" applyFill="1" applyBorder="1" applyAlignment="1">
      <alignment horizontal="center" vertical="center"/>
    </xf>
    <xf numFmtId="0" fontId="97" fillId="26" borderId="12" xfId="0" applyFont="1" applyFill="1" applyBorder="1" applyAlignment="1">
      <alignment horizontal="center" vertical="center"/>
    </xf>
    <xf numFmtId="166" fontId="97" fillId="26" borderId="12" xfId="0" applyNumberFormat="1" applyFont="1" applyFill="1" applyBorder="1" applyAlignment="1">
      <alignment horizontal="center" vertical="center"/>
    </xf>
    <xf numFmtId="1" fontId="97" fillId="26" borderId="12" xfId="0" applyNumberFormat="1" applyFont="1" applyFill="1" applyBorder="1" applyAlignment="1">
      <alignment horizontal="center" vertical="center"/>
    </xf>
    <xf numFmtId="0" fontId="12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/>
    </xf>
    <xf numFmtId="0" fontId="10" fillId="26" borderId="12" xfId="0" applyFont="1" applyFill="1" applyBorder="1" applyAlignment="1">
      <alignment horizontal="left" vertical="center" wrapText="1"/>
    </xf>
    <xf numFmtId="0" fontId="10" fillId="19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left" vertical="center"/>
    </xf>
    <xf numFmtId="0" fontId="8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7" fillId="26" borderId="12" xfId="0" applyFont="1" applyFill="1" applyBorder="1" applyAlignment="1">
      <alignment horizontal="left" vertical="center"/>
    </xf>
    <xf numFmtId="0" fontId="6" fillId="26" borderId="12" xfId="0" applyFont="1" applyFill="1" applyBorder="1" applyAlignment="1">
      <alignment horizontal="left" vertical="center" wrapText="1"/>
    </xf>
    <xf numFmtId="0" fontId="98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5" fillId="26" borderId="12" xfId="0" applyFont="1" applyFill="1" applyBorder="1" applyAlignment="1">
      <alignment horizontal="left" vertical="center"/>
    </xf>
    <xf numFmtId="0" fontId="5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4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3" fillId="0" borderId="28" xfId="0" applyNumberFormat="1" applyFont="1" applyBorder="1" applyAlignment="1">
      <alignment horizontal="center"/>
    </xf>
    <xf numFmtId="1" fontId="103" fillId="0" borderId="21" xfId="0" applyNumberFormat="1" applyFont="1" applyBorder="1" applyAlignment="1">
      <alignment horizontal="center"/>
    </xf>
    <xf numFmtId="174" fontId="103" fillId="0" borderId="28" xfId="0" applyNumberFormat="1" applyFont="1" applyBorder="1" applyAlignment="1">
      <alignment horizontal="center"/>
    </xf>
    <xf numFmtId="0" fontId="103" fillId="0" borderId="28" xfId="0" applyFont="1" applyBorder="1"/>
    <xf numFmtId="176" fontId="103" fillId="0" borderId="28" xfId="0" applyNumberFormat="1" applyFont="1" applyBorder="1" applyAlignment="1">
      <alignment horizontal="center"/>
    </xf>
    <xf numFmtId="9" fontId="103" fillId="0" borderId="28" xfId="0" applyNumberFormat="1" applyFont="1" applyBorder="1" applyAlignment="1">
      <alignment horizontal="center"/>
    </xf>
    <xf numFmtId="9" fontId="103" fillId="0" borderId="0" xfId="0" applyNumberFormat="1" applyFont="1" applyAlignment="1">
      <alignment horizontal="center"/>
    </xf>
    <xf numFmtId="9" fontId="103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3" fillId="17" borderId="12" xfId="0" applyFont="1" applyFill="1" applyBorder="1" applyAlignment="1">
      <alignment horizontal="left" vertical="center"/>
    </xf>
    <xf numFmtId="0" fontId="0" fillId="26" borderId="0" xfId="0" applyFill="1"/>
    <xf numFmtId="0" fontId="2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" fillId="26" borderId="12" xfId="0" applyFont="1" applyFill="1" applyBorder="1" applyAlignment="1">
      <alignment horizontal="left" vertical="center" wrapText="1"/>
    </xf>
    <xf numFmtId="0" fontId="98" fillId="18" borderId="57" xfId="0" applyFont="1" applyFill="1" applyBorder="1" applyAlignment="1">
      <alignment horizontal="center"/>
    </xf>
    <xf numFmtId="0" fontId="98" fillId="18" borderId="10" xfId="0" applyFont="1" applyFill="1" applyBorder="1" applyAlignment="1">
      <alignment horizontal="center"/>
    </xf>
    <xf numFmtId="0" fontId="98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3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98" fillId="4" borderId="12" xfId="0" applyFont="1" applyFill="1" applyBorder="1" applyAlignment="1">
      <alignment horizontal="center"/>
    </xf>
    <xf numFmtId="0" fontId="98" fillId="20" borderId="12" xfId="0" applyFont="1" applyFill="1" applyBorder="1" applyAlignment="1">
      <alignment horizontal="center"/>
    </xf>
    <xf numFmtId="0" fontId="105" fillId="3" borderId="41" xfId="0" applyFont="1" applyFill="1" applyBorder="1" applyAlignment="1">
      <alignment horizontal="center" vertical="center" wrapText="1"/>
    </xf>
    <xf numFmtId="0" fontId="104" fillId="3" borderId="42" xfId="0" applyFont="1" applyFill="1" applyBorder="1" applyAlignment="1">
      <alignment vertical="center"/>
    </xf>
    <xf numFmtId="0" fontId="104" fillId="3" borderId="43" xfId="0" applyFont="1" applyFill="1" applyBorder="1" applyAlignment="1">
      <alignment vertical="center"/>
    </xf>
    <xf numFmtId="0" fontId="110" fillId="15" borderId="51" xfId="0" applyFont="1" applyFill="1" applyBorder="1" applyAlignment="1">
      <alignment horizontal="center"/>
    </xf>
    <xf numFmtId="0" fontId="111" fillId="15" borderId="0" xfId="0" applyFont="1" applyFill="1" applyAlignment="1">
      <alignment horizontal="center"/>
    </xf>
    <xf numFmtId="0" fontId="115" fillId="3" borderId="42" xfId="0" applyFont="1" applyFill="1" applyBorder="1" applyAlignment="1">
      <alignment horizontal="center" vertical="center"/>
    </xf>
    <xf numFmtId="0" fontId="115" fillId="3" borderId="43" xfId="0" applyFont="1" applyFill="1" applyBorder="1" applyAlignment="1">
      <alignment horizontal="center" vertical="center"/>
    </xf>
    <xf numFmtId="0" fontId="105" fillId="3" borderId="42" xfId="0" applyFont="1" applyFill="1" applyBorder="1" applyAlignment="1">
      <alignment horizontal="center" vertical="center" wrapText="1"/>
    </xf>
    <xf numFmtId="0" fontId="105" fillId="3" borderId="43" xfId="0" applyFont="1" applyFill="1" applyBorder="1" applyAlignment="1">
      <alignment horizontal="center" vertical="center" wrapText="1"/>
    </xf>
    <xf numFmtId="0" fontId="105" fillId="3" borderId="40" xfId="0" applyFont="1" applyFill="1" applyBorder="1" applyAlignment="1">
      <alignment horizontal="center" vertical="center" wrapText="1"/>
    </xf>
    <xf numFmtId="0" fontId="104" fillId="3" borderId="44" xfId="0" applyFont="1" applyFill="1" applyBorder="1" applyAlignment="1">
      <alignment vertical="center"/>
    </xf>
    <xf numFmtId="1" fontId="105" fillId="3" borderId="41" xfId="0" applyNumberFormat="1" applyFont="1" applyFill="1" applyBorder="1" applyAlignment="1">
      <alignment horizontal="center" vertical="center" wrapText="1"/>
    </xf>
    <xf numFmtId="1" fontId="105" fillId="3" borderId="40" xfId="0" applyNumberFormat="1" applyFont="1" applyFill="1" applyBorder="1" applyAlignment="1">
      <alignment horizontal="center" vertical="center" wrapText="1"/>
    </xf>
    <xf numFmtId="0" fontId="104" fillId="3" borderId="46" xfId="0" applyFont="1" applyFill="1" applyBorder="1" applyAlignment="1">
      <alignment vertical="center"/>
    </xf>
    <xf numFmtId="1" fontId="105" fillId="3" borderId="44" xfId="0" applyNumberFormat="1" applyFont="1" applyFill="1" applyBorder="1" applyAlignment="1">
      <alignment horizontal="center" vertical="center" wrapText="1"/>
    </xf>
    <xf numFmtId="177" fontId="98" fillId="4" borderId="12" xfId="0" applyNumberFormat="1" applyFont="1" applyFill="1" applyBorder="1" applyAlignment="1">
      <alignment horizontal="center"/>
    </xf>
    <xf numFmtId="0" fontId="98" fillId="19" borderId="57" xfId="0" applyFont="1" applyFill="1" applyBorder="1" applyAlignment="1">
      <alignment horizontal="center"/>
    </xf>
    <xf numFmtId="0" fontId="98" fillId="19" borderId="10" xfId="0" applyFont="1" applyFill="1" applyBorder="1" applyAlignment="1">
      <alignment horizontal="center"/>
    </xf>
    <xf numFmtId="177" fontId="98" fillId="19" borderId="10" xfId="0" applyNumberFormat="1" applyFont="1" applyFill="1" applyBorder="1" applyAlignment="1">
      <alignment horizontal="center"/>
    </xf>
    <xf numFmtId="0" fontId="98" fillId="19" borderId="23" xfId="0" applyFont="1" applyFill="1" applyBorder="1" applyAlignment="1">
      <alignment horizontal="center"/>
    </xf>
    <xf numFmtId="0" fontId="113" fillId="18" borderId="0" xfId="0" applyFont="1" applyFill="1" applyAlignment="1">
      <alignment horizontal="center"/>
    </xf>
    <xf numFmtId="0" fontId="98" fillId="3" borderId="7" xfId="0" applyFont="1" applyFill="1" applyBorder="1" applyAlignment="1">
      <alignment horizontal="center"/>
    </xf>
    <xf numFmtId="0" fontId="98" fillId="3" borderId="8" xfId="0" applyFont="1" applyFill="1" applyBorder="1" applyAlignment="1">
      <alignment horizontal="center"/>
    </xf>
    <xf numFmtId="0" fontId="98" fillId="3" borderId="29" xfId="0" applyFont="1" applyFill="1" applyBorder="1" applyAlignment="1">
      <alignment horizontal="center"/>
    </xf>
    <xf numFmtId="0" fontId="98" fillId="3" borderId="53" xfId="0" applyFont="1" applyFill="1" applyBorder="1" applyAlignment="1">
      <alignment horizontal="center"/>
    </xf>
    <xf numFmtId="0" fontId="98" fillId="3" borderId="33" xfId="0" applyFont="1" applyFill="1" applyBorder="1" applyAlignment="1">
      <alignment horizontal="center"/>
    </xf>
    <xf numFmtId="0" fontId="98" fillId="18" borderId="7" xfId="0" applyFont="1" applyFill="1" applyBorder="1" applyAlignment="1">
      <alignment horizontal="center"/>
    </xf>
    <xf numFmtId="0" fontId="98" fillId="18" borderId="29" xfId="0" applyFont="1" applyFill="1" applyBorder="1" applyAlignment="1">
      <alignment horizontal="center"/>
    </xf>
    <xf numFmtId="0" fontId="98" fillId="18" borderId="8" xfId="0" applyFont="1" applyFill="1" applyBorder="1" applyAlignment="1">
      <alignment horizontal="center"/>
    </xf>
    <xf numFmtId="165" fontId="118" fillId="2" borderId="20" xfId="0" applyNumberFormat="1" applyFont="1" applyFill="1" applyBorder="1" applyAlignment="1">
      <alignment horizontal="center" vertical="center"/>
    </xf>
    <xf numFmtId="165" fontId="118" fillId="2" borderId="28" xfId="0" applyNumberFormat="1" applyFont="1" applyFill="1" applyBorder="1" applyAlignment="1">
      <alignment horizontal="center" vertical="center"/>
    </xf>
    <xf numFmtId="14" fontId="118" fillId="2" borderId="30" xfId="0" applyNumberFormat="1" applyFont="1" applyFill="1" applyBorder="1" applyAlignment="1">
      <alignment horizontal="center" vertical="center"/>
    </xf>
    <xf numFmtId="14" fontId="118" fillId="2" borderId="31" xfId="0" applyNumberFormat="1" applyFont="1" applyFill="1" applyBorder="1" applyAlignment="1">
      <alignment horizontal="center" vertical="center"/>
    </xf>
    <xf numFmtId="14" fontId="118" fillId="2" borderId="22" xfId="0" applyNumberFormat="1" applyFont="1" applyFill="1" applyBorder="1" applyAlignment="1">
      <alignment horizontal="center" vertical="center"/>
    </xf>
    <xf numFmtId="14" fontId="118" fillId="2" borderId="19" xfId="0" applyNumberFormat="1" applyFont="1" applyFill="1" applyBorder="1" applyAlignment="1">
      <alignment horizontal="center" vertical="center"/>
    </xf>
    <xf numFmtId="14" fontId="118" fillId="2" borderId="32" xfId="0" applyNumberFormat="1" applyFont="1" applyFill="1" applyBorder="1" applyAlignment="1">
      <alignment horizontal="center" vertical="center"/>
    </xf>
    <xf numFmtId="14" fontId="118" fillId="2" borderId="33" xfId="0" applyNumberFormat="1" applyFont="1" applyFill="1" applyBorder="1" applyAlignment="1">
      <alignment horizontal="center" vertical="center"/>
    </xf>
    <xf numFmtId="14" fontId="118" fillId="2" borderId="1" xfId="0" applyNumberFormat="1" applyFont="1" applyFill="1" applyBorder="1" applyAlignment="1">
      <alignment horizontal="center" vertical="center"/>
    </xf>
    <xf numFmtId="14" fontId="118" fillId="2" borderId="4" xfId="0" applyNumberFormat="1" applyFont="1" applyFill="1" applyBorder="1" applyAlignment="1">
      <alignment horizontal="center" vertical="center"/>
    </xf>
    <xf numFmtId="14" fontId="118" fillId="2" borderId="13" xfId="0" applyNumberFormat="1" applyFont="1" applyFill="1" applyBorder="1" applyAlignment="1">
      <alignment horizontal="center" vertical="center"/>
    </xf>
    <xf numFmtId="14" fontId="118" fillId="2" borderId="14" xfId="0" applyNumberFormat="1" applyFont="1" applyFill="1" applyBorder="1" applyAlignment="1">
      <alignment horizontal="center" vertical="center"/>
    </xf>
    <xf numFmtId="165" fontId="118" fillId="2" borderId="5" xfId="0" applyNumberFormat="1" applyFont="1" applyFill="1" applyBorder="1" applyAlignment="1">
      <alignment horizontal="center" vertical="center"/>
    </xf>
    <xf numFmtId="165" fontId="118" fillId="2" borderId="15" xfId="0" applyNumberFormat="1" applyFont="1" applyFill="1" applyBorder="1" applyAlignment="1">
      <alignment horizontal="center" vertical="center"/>
    </xf>
    <xf numFmtId="165" fontId="118" fillId="2" borderId="63" xfId="0" applyNumberFormat="1" applyFont="1" applyFill="1" applyBorder="1" applyAlignment="1">
      <alignment horizontal="center" vertical="center"/>
    </xf>
    <xf numFmtId="165" fontId="118" fillId="2" borderId="65" xfId="0" applyNumberFormat="1" applyFont="1" applyFill="1" applyBorder="1" applyAlignment="1">
      <alignment horizontal="center" vertical="center"/>
    </xf>
    <xf numFmtId="14" fontId="118" fillId="2" borderId="12" xfId="0" applyNumberFormat="1" applyFont="1" applyFill="1" applyBorder="1" applyAlignment="1">
      <alignment horizontal="center" vertical="center"/>
    </xf>
    <xf numFmtId="165" fontId="118" fillId="2" borderId="12" xfId="0" applyNumberFormat="1" applyFont="1" applyFill="1" applyBorder="1" applyAlignment="1">
      <alignment horizontal="center" vertical="center"/>
    </xf>
    <xf numFmtId="14" fontId="118" fillId="2" borderId="18" xfId="0" applyNumberFormat="1" applyFont="1" applyFill="1" applyBorder="1" applyAlignment="1">
      <alignment horizontal="center" vertical="center"/>
    </xf>
    <xf numFmtId="165" fontId="118" fillId="2" borderId="64" xfId="0" applyNumberFormat="1" applyFont="1" applyFill="1" applyBorder="1" applyAlignment="1">
      <alignment horizontal="center" vertical="center"/>
    </xf>
    <xf numFmtId="165" fontId="118" fillId="2" borderId="86" xfId="0" applyNumberFormat="1" applyFont="1" applyFill="1" applyBorder="1" applyAlignment="1">
      <alignment horizontal="center" vertical="center"/>
    </xf>
    <xf numFmtId="165" fontId="118" fillId="2" borderId="6" xfId="0" applyNumberFormat="1" applyFont="1" applyFill="1" applyBorder="1" applyAlignment="1">
      <alignment horizontal="center" vertical="center"/>
    </xf>
    <xf numFmtId="0" fontId="118" fillId="2" borderId="16" xfId="0" applyFont="1" applyFill="1" applyBorder="1" applyAlignment="1">
      <alignment horizontal="center" vertical="center"/>
    </xf>
    <xf numFmtId="165" fontId="118" fillId="2" borderId="0" xfId="0" applyNumberFormat="1" applyFont="1" applyFill="1" applyAlignment="1">
      <alignment horizontal="center" vertical="center"/>
    </xf>
    <xf numFmtId="0" fontId="118" fillId="2" borderId="53" xfId="0" applyFont="1" applyFill="1" applyBorder="1" applyAlignment="1">
      <alignment horizontal="center" vertical="center"/>
    </xf>
    <xf numFmtId="14" fontId="118" fillId="17" borderId="1" xfId="0" applyNumberFormat="1" applyFont="1" applyFill="1" applyBorder="1" applyAlignment="1">
      <alignment horizontal="center" vertical="center"/>
    </xf>
    <xf numFmtId="14" fontId="118" fillId="17" borderId="4" xfId="0" applyNumberFormat="1" applyFont="1" applyFill="1" applyBorder="1" applyAlignment="1">
      <alignment horizontal="center" vertical="center"/>
    </xf>
    <xf numFmtId="14" fontId="118" fillId="17" borderId="13" xfId="0" applyNumberFormat="1" applyFont="1" applyFill="1" applyBorder="1" applyAlignment="1">
      <alignment horizontal="center" vertical="center"/>
    </xf>
    <xf numFmtId="14" fontId="118" fillId="17" borderId="14" xfId="0" applyNumberFormat="1" applyFont="1" applyFill="1" applyBorder="1" applyAlignment="1">
      <alignment horizontal="center" vertical="center"/>
    </xf>
    <xf numFmtId="165" fontId="118" fillId="17" borderId="5" xfId="0" applyNumberFormat="1" applyFont="1" applyFill="1" applyBorder="1" applyAlignment="1">
      <alignment horizontal="center" vertical="center"/>
    </xf>
    <xf numFmtId="165" fontId="118" fillId="17" borderId="15" xfId="0" applyNumberFormat="1" applyFont="1" applyFill="1" applyBorder="1" applyAlignment="1">
      <alignment horizontal="center" vertical="center"/>
    </xf>
    <xf numFmtId="0" fontId="113" fillId="3" borderId="18" xfId="0" applyFont="1" applyFill="1" applyBorder="1" applyAlignment="1">
      <alignment horizontal="center" vertical="center"/>
    </xf>
    <xf numFmtId="0" fontId="113" fillId="3" borderId="19" xfId="0" applyFont="1" applyFill="1" applyBorder="1" applyAlignment="1">
      <alignment horizontal="center" vertical="center"/>
    </xf>
    <xf numFmtId="0" fontId="118" fillId="2" borderId="20" xfId="0" applyFont="1" applyFill="1" applyBorder="1" applyAlignment="1">
      <alignment horizontal="left" wrapText="1"/>
    </xf>
    <xf numFmtId="0" fontId="118" fillId="2" borderId="28" xfId="0" applyFont="1" applyFill="1" applyBorder="1" applyAlignment="1">
      <alignment horizontal="left" wrapText="1"/>
    </xf>
    <xf numFmtId="0" fontId="128" fillId="3" borderId="36" xfId="0" applyFont="1" applyFill="1" applyBorder="1" applyAlignment="1">
      <alignment horizontal="center"/>
    </xf>
    <xf numFmtId="0" fontId="128" fillId="3" borderId="55" xfId="0" applyFont="1" applyFill="1" applyBorder="1" applyAlignment="1">
      <alignment horizontal="center"/>
    </xf>
    <xf numFmtId="0" fontId="128" fillId="3" borderId="56" xfId="0" applyFont="1" applyFill="1" applyBorder="1" applyAlignment="1">
      <alignment horizontal="center"/>
    </xf>
    <xf numFmtId="165" fontId="118" fillId="2" borderId="21" xfId="0" applyNumberFormat="1" applyFont="1" applyFill="1" applyBorder="1" applyAlignment="1">
      <alignment horizontal="center" vertical="center"/>
    </xf>
    <xf numFmtId="14" fontId="113" fillId="4" borderId="18" xfId="0" applyNumberFormat="1" applyFont="1" applyFill="1" applyBorder="1" applyAlignment="1">
      <alignment horizontal="center" vertical="center"/>
    </xf>
    <xf numFmtId="14" fontId="113" fillId="4" borderId="19" xfId="0" applyNumberFormat="1" applyFont="1" applyFill="1" applyBorder="1" applyAlignment="1">
      <alignment horizontal="center" vertical="center"/>
    </xf>
    <xf numFmtId="0" fontId="113" fillId="4" borderId="24" xfId="0" applyFont="1" applyFill="1" applyBorder="1" applyAlignment="1">
      <alignment horizontal="center"/>
    </xf>
    <xf numFmtId="0" fontId="113" fillId="4" borderId="17" xfId="0" applyFont="1" applyFill="1" applyBorder="1" applyAlignment="1">
      <alignment horizontal="center"/>
    </xf>
    <xf numFmtId="0" fontId="108" fillId="20" borderId="7" xfId="0" applyFont="1" applyFill="1" applyBorder="1" applyAlignment="1">
      <alignment horizontal="center"/>
    </xf>
    <xf numFmtId="0" fontId="108" fillId="20" borderId="8" xfId="0" applyFont="1" applyFill="1" applyBorder="1" applyAlignment="1">
      <alignment horizontal="center"/>
    </xf>
    <xf numFmtId="0" fontId="98" fillId="2" borderId="0" xfId="0" applyFont="1" applyFill="1" applyAlignment="1">
      <alignment horizontal="center"/>
    </xf>
    <xf numFmtId="14" fontId="95" fillId="2" borderId="32" xfId="0" applyNumberFormat="1" applyFont="1" applyFill="1" applyBorder="1" applyAlignment="1">
      <alignment horizontal="center" vertical="center"/>
    </xf>
    <xf numFmtId="14" fontId="97" fillId="2" borderId="33" xfId="0" applyNumberFormat="1" applyFont="1" applyFill="1" applyBorder="1" applyAlignment="1">
      <alignment horizontal="center" vertical="center"/>
    </xf>
    <xf numFmtId="0" fontId="98" fillId="3" borderId="30" xfId="0" applyFont="1" applyFill="1" applyBorder="1" applyAlignment="1">
      <alignment horizontal="center"/>
    </xf>
    <xf numFmtId="0" fontId="98" fillId="3" borderId="34" xfId="0" applyFont="1" applyFill="1" applyBorder="1" applyAlignment="1">
      <alignment horizontal="center"/>
    </xf>
    <xf numFmtId="0" fontId="98" fillId="3" borderId="31" xfId="0" applyFont="1" applyFill="1" applyBorder="1" applyAlignment="1">
      <alignment horizontal="center"/>
    </xf>
    <xf numFmtId="0" fontId="97" fillId="3" borderId="36" xfId="0" applyFont="1" applyFill="1" applyBorder="1" applyAlignment="1">
      <alignment horizontal="center"/>
    </xf>
    <xf numFmtId="0" fontId="97" fillId="3" borderId="37" xfId="0" applyFont="1" applyFill="1" applyBorder="1" applyAlignment="1">
      <alignment horizontal="center"/>
    </xf>
    <xf numFmtId="0" fontId="113" fillId="2" borderId="0" xfId="0" applyFont="1" applyFill="1" applyAlignment="1">
      <alignment horizontal="center"/>
    </xf>
    <xf numFmtId="0" fontId="122" fillId="2" borderId="18" xfId="0" applyFont="1" applyFill="1" applyBorder="1" applyAlignment="1">
      <alignment horizontal="center"/>
    </xf>
    <xf numFmtId="0" fontId="122" fillId="2" borderId="0" xfId="0" applyFont="1" applyFill="1" applyAlignment="1">
      <alignment horizontal="center"/>
    </xf>
    <xf numFmtId="0" fontId="122" fillId="2" borderId="67" xfId="0" applyFont="1" applyFill="1" applyBorder="1" applyAlignment="1">
      <alignment horizontal="center"/>
    </xf>
    <xf numFmtId="0" fontId="122" fillId="2" borderId="13" xfId="0" applyFont="1" applyFill="1" applyBorder="1" applyAlignment="1">
      <alignment horizontal="center"/>
    </xf>
    <xf numFmtId="0" fontId="122" fillId="2" borderId="51" xfId="0" applyFont="1" applyFill="1" applyBorder="1" applyAlignment="1">
      <alignment horizontal="center"/>
    </xf>
    <xf numFmtId="0" fontId="122" fillId="2" borderId="26" xfId="0" applyFont="1" applyFill="1" applyBorder="1" applyAlignment="1">
      <alignment horizontal="center"/>
    </xf>
    <xf numFmtId="0" fontId="124" fillId="2" borderId="18" xfId="0" applyFont="1" applyFill="1" applyBorder="1" applyAlignment="1">
      <alignment horizontal="center"/>
    </xf>
    <xf numFmtId="0" fontId="124" fillId="2" borderId="0" xfId="0" applyFont="1" applyFill="1" applyAlignment="1">
      <alignment horizontal="center"/>
    </xf>
    <xf numFmtId="0" fontId="124" fillId="2" borderId="67" xfId="0" applyFont="1" applyFill="1" applyBorder="1" applyAlignment="1">
      <alignment horizontal="center"/>
    </xf>
    <xf numFmtId="0" fontId="124" fillId="2" borderId="13" xfId="0" applyFont="1" applyFill="1" applyBorder="1" applyAlignment="1">
      <alignment horizontal="center"/>
    </xf>
    <xf numFmtId="0" fontId="124" fillId="2" borderId="51" xfId="0" applyFont="1" applyFill="1" applyBorder="1" applyAlignment="1">
      <alignment horizontal="center"/>
    </xf>
    <xf numFmtId="0" fontId="124" fillId="2" borderId="26" xfId="0" applyFont="1" applyFill="1" applyBorder="1" applyAlignment="1">
      <alignment horizontal="center"/>
    </xf>
    <xf numFmtId="0" fontId="121" fillId="2" borderId="0" xfId="0" applyFont="1" applyFill="1" applyAlignment="1">
      <alignment horizontal="center"/>
    </xf>
    <xf numFmtId="0" fontId="113" fillId="17" borderId="21" xfId="0" applyFont="1" applyFill="1" applyBorder="1" applyAlignment="1">
      <alignment horizontal="center" vertical="center"/>
    </xf>
    <xf numFmtId="0" fontId="113" fillId="17" borderId="28" xfId="0" applyFont="1" applyFill="1" applyBorder="1" applyAlignment="1">
      <alignment horizontal="center" vertical="center"/>
    </xf>
    <xf numFmtId="0" fontId="98" fillId="16" borderId="12" xfId="0" applyFont="1" applyFill="1" applyBorder="1" applyAlignment="1">
      <alignment horizontal="center"/>
    </xf>
    <xf numFmtId="0" fontId="128" fillId="22" borderId="20" xfId="0" applyFont="1" applyFill="1" applyBorder="1" applyAlignment="1">
      <alignment horizontal="center" vertical="center"/>
    </xf>
    <xf numFmtId="0" fontId="128" fillId="22" borderId="21" xfId="0" applyFont="1" applyFill="1" applyBorder="1" applyAlignment="1">
      <alignment horizontal="center" vertical="center"/>
    </xf>
    <xf numFmtId="0" fontId="128" fillId="22" borderId="28" xfId="0" applyFont="1" applyFill="1" applyBorder="1" applyAlignment="1">
      <alignment horizontal="center" vertical="center"/>
    </xf>
    <xf numFmtId="0" fontId="113" fillId="22" borderId="20" xfId="0" applyFont="1" applyFill="1" applyBorder="1" applyAlignment="1">
      <alignment horizontal="center" vertical="center"/>
    </xf>
    <xf numFmtId="0" fontId="113" fillId="22" borderId="21" xfId="0" applyFont="1" applyFill="1" applyBorder="1" applyAlignment="1">
      <alignment horizontal="center" vertical="center"/>
    </xf>
    <xf numFmtId="0" fontId="128" fillId="17" borderId="20" xfId="0" applyFont="1" applyFill="1" applyBorder="1" applyAlignment="1">
      <alignment horizontal="center" vertical="center"/>
    </xf>
    <xf numFmtId="0" fontId="128" fillId="17" borderId="21" xfId="0" applyFont="1" applyFill="1" applyBorder="1" applyAlignment="1">
      <alignment horizontal="center" vertical="center"/>
    </xf>
    <xf numFmtId="0" fontId="128" fillId="17" borderId="28" xfId="0" applyFont="1" applyFill="1" applyBorder="1" applyAlignment="1">
      <alignment horizontal="center" vertical="center"/>
    </xf>
    <xf numFmtId="0" fontId="117" fillId="26" borderId="20" xfId="0" applyFont="1" applyFill="1" applyBorder="1" applyAlignment="1">
      <alignment horizontal="center" vertical="center"/>
    </xf>
    <xf numFmtId="0" fontId="117" fillId="26" borderId="21" xfId="0" applyFont="1" applyFill="1" applyBorder="1" applyAlignment="1">
      <alignment horizontal="center" vertical="center"/>
    </xf>
    <xf numFmtId="0" fontId="117" fillId="26" borderId="28" xfId="0" applyFont="1" applyFill="1" applyBorder="1" applyAlignment="1">
      <alignment horizontal="center" vertical="center"/>
    </xf>
    <xf numFmtId="0" fontId="134" fillId="17" borderId="20" xfId="0" applyFont="1" applyFill="1" applyBorder="1" applyAlignment="1">
      <alignment horizontal="center" vertical="center"/>
    </xf>
    <xf numFmtId="0" fontId="134" fillId="17" borderId="21" xfId="0" applyFont="1" applyFill="1" applyBorder="1" applyAlignment="1">
      <alignment horizontal="center" vertical="center"/>
    </xf>
    <xf numFmtId="0" fontId="134" fillId="17" borderId="28" xfId="0" applyFont="1" applyFill="1" applyBorder="1" applyAlignment="1">
      <alignment horizontal="center" vertical="center"/>
    </xf>
    <xf numFmtId="0" fontId="113" fillId="17" borderId="20" xfId="0" applyFont="1" applyFill="1" applyBorder="1" applyAlignment="1">
      <alignment horizontal="center" vertical="center"/>
    </xf>
    <xf numFmtId="0" fontId="98" fillId="18" borderId="0" xfId="0" applyFont="1" applyFill="1" applyAlignment="1">
      <alignment horizontal="center"/>
    </xf>
    <xf numFmtId="0" fontId="120" fillId="23" borderId="20" xfId="0" applyFont="1" applyFill="1" applyBorder="1" applyAlignment="1">
      <alignment horizontal="center" vertical="center"/>
    </xf>
    <xf numFmtId="0" fontId="120" fillId="23" borderId="21" xfId="0" applyFont="1" applyFill="1" applyBorder="1" applyAlignment="1">
      <alignment horizontal="center" vertical="center"/>
    </xf>
    <xf numFmtId="0" fontId="120" fillId="23" borderId="28" xfId="0" applyFont="1" applyFill="1" applyBorder="1" applyAlignment="1">
      <alignment horizontal="center" vertical="center"/>
    </xf>
    <xf numFmtId="0" fontId="120" fillId="22" borderId="20" xfId="0" applyFont="1" applyFill="1" applyBorder="1" applyAlignment="1">
      <alignment horizontal="center" vertical="center"/>
    </xf>
    <xf numFmtId="0" fontId="120" fillId="22" borderId="21" xfId="0" applyFont="1" applyFill="1" applyBorder="1" applyAlignment="1">
      <alignment horizontal="center" vertical="center"/>
    </xf>
    <xf numFmtId="0" fontId="120" fillId="22" borderId="28" xfId="0" applyFont="1" applyFill="1" applyBorder="1" applyAlignment="1">
      <alignment horizontal="center" vertical="center"/>
    </xf>
    <xf numFmtId="0" fontId="113" fillId="22" borderId="28" xfId="0" applyFont="1" applyFill="1" applyBorder="1" applyAlignment="1">
      <alignment horizontal="center" vertical="center"/>
    </xf>
    <xf numFmtId="0" fontId="117" fillId="17" borderId="20" xfId="0" applyFont="1" applyFill="1" applyBorder="1" applyAlignment="1">
      <alignment horizontal="center" vertical="center"/>
    </xf>
    <xf numFmtId="0" fontId="117" fillId="17" borderId="21" xfId="0" applyFont="1" applyFill="1" applyBorder="1" applyAlignment="1">
      <alignment horizontal="center" vertical="center"/>
    </xf>
    <xf numFmtId="0" fontId="117" fillId="17" borderId="28" xfId="0" applyFont="1" applyFill="1" applyBorder="1" applyAlignment="1">
      <alignment horizontal="center" vertical="center"/>
    </xf>
    <xf numFmtId="0" fontId="98" fillId="26" borderId="20" xfId="0" applyFont="1" applyFill="1" applyBorder="1" applyAlignment="1">
      <alignment horizontal="center"/>
    </xf>
    <xf numFmtId="0" fontId="98" fillId="26" borderId="28" xfId="0" applyFont="1" applyFill="1" applyBorder="1" applyAlignment="1">
      <alignment horizont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80" fillId="2" borderId="12" xfId="0" applyNumberFormat="1" applyFont="1" applyFill="1" applyBorder="1" applyAlignment="1">
      <alignment horizontal="center" vertical="center"/>
    </xf>
    <xf numFmtId="14" fontId="97" fillId="2" borderId="12" xfId="0" applyNumberFormat="1" applyFont="1" applyFill="1" applyBorder="1" applyAlignment="1">
      <alignment horizontal="center" vertical="center"/>
    </xf>
    <xf numFmtId="14" fontId="80" fillId="26" borderId="12" xfId="0" applyNumberFormat="1" applyFont="1" applyFill="1" applyBorder="1" applyAlignment="1">
      <alignment horizontal="center" vertical="center"/>
    </xf>
    <xf numFmtId="14" fontId="97" fillId="26" borderId="12" xfId="0" applyNumberFormat="1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14" fontId="97" fillId="17" borderId="12" xfId="0" applyNumberFormat="1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14" fontId="97" fillId="19" borderId="12" xfId="0" applyNumberFormat="1" applyFont="1" applyFill="1" applyBorder="1" applyAlignment="1">
      <alignment horizontal="center" vertical="center"/>
    </xf>
    <xf numFmtId="14" fontId="80" fillId="28" borderId="12" xfId="0" applyNumberFormat="1" applyFont="1" applyFill="1" applyBorder="1" applyAlignment="1">
      <alignment horizontal="center" vertical="center"/>
    </xf>
    <xf numFmtId="14" fontId="97" fillId="28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14" fontId="97" fillId="23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14" fontId="97" fillId="22" borderId="12" xfId="0" applyNumberFormat="1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20" fillId="22" borderId="30" xfId="0" applyFont="1" applyFill="1" applyBorder="1" applyAlignment="1">
      <alignment horizontal="center" vertical="center"/>
    </xf>
    <xf numFmtId="0" fontId="120" fillId="22" borderId="22" xfId="0" applyFont="1" applyFill="1" applyBorder="1" applyAlignment="1">
      <alignment horizontal="center" vertical="center"/>
    </xf>
    <xf numFmtId="0" fontId="120" fillId="22" borderId="53" xfId="0" applyFont="1" applyFill="1" applyBorder="1" applyAlignment="1">
      <alignment horizontal="center" vertical="center"/>
    </xf>
    <xf numFmtId="14" fontId="80" fillId="23" borderId="69" xfId="0" applyNumberFormat="1" applyFont="1" applyFill="1" applyBorder="1" applyAlignment="1">
      <alignment horizontal="center" vertical="center"/>
    </xf>
    <xf numFmtId="14" fontId="97" fillId="23" borderId="70" xfId="0" applyNumberFormat="1" applyFont="1" applyFill="1" applyBorder="1" applyAlignment="1">
      <alignment horizontal="center" vertical="center"/>
    </xf>
    <xf numFmtId="14" fontId="80" fillId="23" borderId="28" xfId="0" applyNumberFormat="1" applyFont="1" applyFill="1" applyBorder="1" applyAlignment="1">
      <alignment horizontal="center" vertical="center"/>
    </xf>
    <xf numFmtId="14" fontId="97" fillId="23" borderId="28" xfId="0" applyNumberFormat="1" applyFont="1" applyFill="1" applyBorder="1" applyAlignment="1">
      <alignment horizontal="center" vertical="center"/>
    </xf>
    <xf numFmtId="14" fontId="80" fillId="23" borderId="20" xfId="0" applyNumberFormat="1" applyFont="1" applyFill="1" applyBorder="1" applyAlignment="1">
      <alignment horizontal="center" vertical="center"/>
    </xf>
    <xf numFmtId="14" fontId="97" fillId="23" borderId="20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80" fillId="23" borderId="73" xfId="0" applyNumberFormat="1" applyFont="1" applyFill="1" applyBorder="1" applyAlignment="1">
      <alignment horizontal="center" vertical="center"/>
    </xf>
    <xf numFmtId="14" fontId="97" fillId="23" borderId="74" xfId="0" applyNumberFormat="1" applyFont="1" applyFill="1" applyBorder="1" applyAlignment="1">
      <alignment horizontal="center" vertical="center"/>
    </xf>
    <xf numFmtId="14" fontId="80" fillId="23" borderId="75" xfId="0" applyNumberFormat="1" applyFont="1" applyFill="1" applyBorder="1" applyAlignment="1">
      <alignment horizontal="center" vertical="center"/>
    </xf>
    <xf numFmtId="14" fontId="97" fillId="23" borderId="76" xfId="0" applyNumberFormat="1" applyFont="1" applyFill="1" applyBorder="1" applyAlignment="1">
      <alignment horizontal="center" vertical="center"/>
    </xf>
    <xf numFmtId="0" fontId="120" fillId="23" borderId="34" xfId="0" applyFont="1" applyFill="1" applyBorder="1" applyAlignment="1">
      <alignment horizontal="center" vertical="center"/>
    </xf>
    <xf numFmtId="0" fontId="120" fillId="23" borderId="0" xfId="0" applyFont="1" applyFill="1" applyAlignment="1">
      <alignment horizontal="center" vertical="center"/>
    </xf>
    <xf numFmtId="0" fontId="120" fillId="23" borderId="77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14" fontId="80" fillId="22" borderId="28" xfId="0" applyNumberFormat="1" applyFont="1" applyFill="1" applyBorder="1" applyAlignment="1">
      <alignment horizontal="center" vertical="center"/>
    </xf>
    <xf numFmtId="14" fontId="97" fillId="22" borderId="28" xfId="0" applyNumberFormat="1" applyFont="1" applyFill="1" applyBorder="1" applyAlignment="1">
      <alignment horizontal="center" vertical="center"/>
    </xf>
    <xf numFmtId="0" fontId="120" fillId="23" borderId="30" xfId="0" applyFont="1" applyFill="1" applyBorder="1" applyAlignment="1">
      <alignment horizontal="center" vertical="center"/>
    </xf>
    <xf numFmtId="0" fontId="120" fillId="23" borderId="22" xfId="0" applyFont="1" applyFill="1" applyBorder="1" applyAlignment="1">
      <alignment horizontal="center" vertical="center"/>
    </xf>
    <xf numFmtId="0" fontId="120" fillId="23" borderId="32" xfId="0" applyFont="1" applyFill="1" applyBorder="1" applyAlignment="1">
      <alignment horizontal="center" vertical="center"/>
    </xf>
    <xf numFmtId="9" fontId="98" fillId="19" borderId="12" xfId="2" applyFont="1" applyFill="1" applyBorder="1" applyAlignment="1">
      <alignment horizontal="center" vertical="center"/>
    </xf>
    <xf numFmtId="0" fontId="98" fillId="3" borderId="22" xfId="0" applyFont="1" applyFill="1" applyBorder="1" applyAlignment="1">
      <alignment horizontal="center"/>
    </xf>
    <xf numFmtId="0" fontId="98" fillId="3" borderId="0" xfId="0" applyFont="1" applyFill="1" applyAlignment="1">
      <alignment horizontal="center"/>
    </xf>
    <xf numFmtId="0" fontId="98" fillId="3" borderId="12" xfId="0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0" fontId="120" fillId="17" borderId="20" xfId="0" applyFont="1" applyFill="1" applyBorder="1" applyAlignment="1">
      <alignment horizontal="center" vertical="center"/>
    </xf>
    <xf numFmtId="0" fontId="120" fillId="17" borderId="21" xfId="0" applyFont="1" applyFill="1" applyBorder="1" applyAlignment="1">
      <alignment horizontal="center" vertical="center"/>
    </xf>
    <xf numFmtId="0" fontId="120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20" fillId="22" borderId="80" xfId="0" applyFont="1" applyFill="1" applyBorder="1" applyAlignment="1">
      <alignment horizontal="center" vertical="center"/>
    </xf>
    <xf numFmtId="0" fontId="120" fillId="19" borderId="20" xfId="0" applyFont="1" applyFill="1" applyBorder="1" applyAlignment="1">
      <alignment horizontal="center" vertical="center"/>
    </xf>
    <xf numFmtId="0" fontId="120" fillId="19" borderId="21" xfId="0" applyFont="1" applyFill="1" applyBorder="1" applyAlignment="1">
      <alignment horizontal="center" vertical="center"/>
    </xf>
    <xf numFmtId="0" fontId="120" fillId="19" borderId="28" xfId="0" applyFont="1" applyFill="1" applyBorder="1" applyAlignment="1">
      <alignment horizontal="center" vertical="center"/>
    </xf>
    <xf numFmtId="0" fontId="120" fillId="23" borderId="20" xfId="0" applyFont="1" applyFill="1" applyBorder="1" applyAlignment="1">
      <alignment horizontal="center" vertical="center" wrapText="1"/>
    </xf>
    <xf numFmtId="0" fontId="120" fillId="23" borderId="21" xfId="0" applyFont="1" applyFill="1" applyBorder="1" applyAlignment="1">
      <alignment horizontal="center" vertical="center" wrapText="1"/>
    </xf>
    <xf numFmtId="0" fontId="120" fillId="23" borderId="28" xfId="0" applyFont="1" applyFill="1" applyBorder="1" applyAlignment="1">
      <alignment horizontal="center" vertical="center" wrapText="1"/>
    </xf>
    <xf numFmtId="9" fontId="98" fillId="17" borderId="12" xfId="2" applyFont="1" applyFill="1" applyBorder="1" applyAlignment="1">
      <alignment horizontal="center" vertical="center"/>
    </xf>
    <xf numFmtId="0" fontId="120" fillId="26" borderId="20" xfId="0" applyFont="1" applyFill="1" applyBorder="1" applyAlignment="1">
      <alignment horizontal="center" vertical="center"/>
    </xf>
    <xf numFmtId="0" fontId="120" fillId="26" borderId="21" xfId="0" applyFont="1" applyFill="1" applyBorder="1" applyAlignment="1">
      <alignment horizontal="center" vertical="center"/>
    </xf>
    <xf numFmtId="0" fontId="120" fillId="26" borderId="28" xfId="0" applyFont="1" applyFill="1" applyBorder="1" applyAlignment="1">
      <alignment horizontal="center" vertical="center"/>
    </xf>
    <xf numFmtId="0" fontId="120" fillId="28" borderId="20" xfId="0" applyFont="1" applyFill="1" applyBorder="1" applyAlignment="1">
      <alignment horizontal="center" vertical="center"/>
    </xf>
    <xf numFmtId="0" fontId="120" fillId="28" borderId="21" xfId="0" applyFont="1" applyFill="1" applyBorder="1" applyAlignment="1">
      <alignment horizontal="center" vertical="center"/>
    </xf>
    <xf numFmtId="0" fontId="120" fillId="28" borderId="28" xfId="0" applyFont="1" applyFill="1" applyBorder="1" applyAlignment="1">
      <alignment horizontal="center" vertical="center"/>
    </xf>
    <xf numFmtId="0" fontId="120" fillId="22" borderId="5" xfId="0" applyFont="1" applyFill="1" applyBorder="1" applyAlignment="1">
      <alignment horizontal="center" vertical="center"/>
    </xf>
    <xf numFmtId="0" fontId="98" fillId="18" borderId="12" xfId="0" applyFont="1" applyFill="1" applyBorder="1" applyAlignment="1">
      <alignment horizontal="center" vertical="center"/>
    </xf>
    <xf numFmtId="0" fontId="98" fillId="18" borderId="20" xfId="0" applyFont="1" applyFill="1" applyBorder="1" applyAlignment="1">
      <alignment horizontal="center" vertical="center"/>
    </xf>
    <xf numFmtId="0" fontId="98" fillId="18" borderId="21" xfId="0" applyFont="1" applyFill="1" applyBorder="1" applyAlignment="1">
      <alignment horizontal="center" vertical="center"/>
    </xf>
    <xf numFmtId="0" fontId="98" fillId="18" borderId="28" xfId="0" applyFont="1" applyFill="1" applyBorder="1" applyAlignment="1">
      <alignment horizontal="center" vertical="center"/>
    </xf>
    <xf numFmtId="0" fontId="132" fillId="26" borderId="20" xfId="0" applyFont="1" applyFill="1" applyBorder="1" applyAlignment="1">
      <alignment horizontal="center" vertical="center"/>
    </xf>
    <xf numFmtId="0" fontId="132" fillId="26" borderId="21" xfId="0" applyFont="1" applyFill="1" applyBorder="1" applyAlignment="1">
      <alignment horizontal="center" vertical="center"/>
    </xf>
    <xf numFmtId="0" fontId="132" fillId="26" borderId="28" xfId="0" applyFont="1" applyFill="1" applyBorder="1" applyAlignment="1">
      <alignment horizontal="center" vertical="center"/>
    </xf>
    <xf numFmtId="0" fontId="108" fillId="16" borderId="36" xfId="0" applyFont="1" applyFill="1" applyBorder="1" applyAlignment="1">
      <alignment horizontal="center"/>
    </xf>
    <xf numFmtId="0" fontId="108" fillId="16" borderId="55" xfId="0" applyFont="1" applyFill="1" applyBorder="1" applyAlignment="1">
      <alignment horizontal="center"/>
    </xf>
    <xf numFmtId="0" fontId="108" fillId="16" borderId="56" xfId="0" applyFont="1" applyFill="1" applyBorder="1" applyAlignment="1">
      <alignment horizontal="center"/>
    </xf>
    <xf numFmtId="0" fontId="98" fillId="4" borderId="18" xfId="0" applyFont="1" applyFill="1" applyBorder="1" applyAlignment="1">
      <alignment horizontal="center"/>
    </xf>
    <xf numFmtId="0" fontId="98" fillId="4" borderId="0" xfId="0" applyFont="1" applyFill="1" applyAlignment="1">
      <alignment horizontal="center"/>
    </xf>
    <xf numFmtId="0" fontId="98" fillId="4" borderId="67" xfId="0" applyFont="1" applyFill="1" applyBorder="1" applyAlignment="1">
      <alignment horizontal="center"/>
    </xf>
    <xf numFmtId="0" fontId="113" fillId="4" borderId="0" xfId="0" applyFont="1" applyFill="1" applyAlignment="1">
      <alignment horizontal="center"/>
    </xf>
    <xf numFmtId="0" fontId="120" fillId="17" borderId="67" xfId="0" applyFont="1" applyFill="1" applyBorder="1" applyAlignment="1">
      <alignment horizontal="center" vertical="center"/>
    </xf>
    <xf numFmtId="0" fontId="120" fillId="19" borderId="67" xfId="0" applyFont="1" applyFill="1" applyBorder="1" applyAlignment="1">
      <alignment horizontal="center" vertical="center"/>
    </xf>
    <xf numFmtId="0" fontId="98" fillId="3" borderId="30" xfId="0" applyFont="1" applyFill="1" applyBorder="1" applyAlignment="1">
      <alignment horizontal="center" vertical="center"/>
    </xf>
    <xf numFmtId="0" fontId="98" fillId="3" borderId="31" xfId="0" applyFont="1" applyFill="1" applyBorder="1" applyAlignment="1">
      <alignment horizontal="center" vertical="center"/>
    </xf>
    <xf numFmtId="0" fontId="120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20" fillId="2" borderId="20" xfId="0" applyFont="1" applyFill="1" applyBorder="1" applyAlignment="1">
      <alignment horizontal="center" vertical="center"/>
    </xf>
    <xf numFmtId="0" fontId="120" fillId="2" borderId="28" xfId="0" applyFont="1" applyFill="1" applyBorder="1" applyAlignment="1">
      <alignment horizontal="center" vertical="center"/>
    </xf>
    <xf numFmtId="14" fontId="97" fillId="17" borderId="1" xfId="0" applyNumberFormat="1" applyFont="1" applyFill="1" applyBorder="1" applyAlignment="1">
      <alignment horizontal="center" vertical="center"/>
    </xf>
    <xf numFmtId="14" fontId="97" fillId="17" borderId="4" xfId="0" applyNumberFormat="1" applyFont="1" applyFill="1" applyBorder="1" applyAlignment="1">
      <alignment horizontal="center" vertical="center"/>
    </xf>
    <xf numFmtId="14" fontId="97" fillId="17" borderId="13" xfId="0" applyNumberFormat="1" applyFont="1" applyFill="1" applyBorder="1" applyAlignment="1">
      <alignment horizontal="center" vertical="center"/>
    </xf>
    <xf numFmtId="14" fontId="97" fillId="17" borderId="14" xfId="0" applyNumberFormat="1" applyFont="1" applyFill="1" applyBorder="1" applyAlignment="1">
      <alignment horizontal="center" vertical="center"/>
    </xf>
    <xf numFmtId="0" fontId="120" fillId="23" borderId="67" xfId="0" applyFont="1" applyFill="1" applyBorder="1" applyAlignment="1">
      <alignment horizontal="center" vertical="center"/>
    </xf>
    <xf numFmtId="0" fontId="120" fillId="22" borderId="67" xfId="0" applyFont="1" applyFill="1" applyBorder="1" applyAlignment="1">
      <alignment horizontal="center" vertical="center"/>
    </xf>
    <xf numFmtId="14" fontId="66" fillId="23" borderId="74" xfId="0" applyNumberFormat="1" applyFont="1" applyFill="1" applyBorder="1" applyAlignment="1">
      <alignment horizontal="center" vertical="center" wrapText="1"/>
    </xf>
    <xf numFmtId="14" fontId="97" fillId="23" borderId="76" xfId="0" applyNumberFormat="1" applyFont="1" applyFill="1" applyBorder="1" applyAlignment="1">
      <alignment horizontal="center" vertical="center" wrapText="1"/>
    </xf>
    <xf numFmtId="0" fontId="120" fillId="23" borderId="12" xfId="0" applyFont="1" applyFill="1" applyBorder="1" applyAlignment="1">
      <alignment horizontal="center" vertical="center"/>
    </xf>
    <xf numFmtId="0" fontId="120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97" fillId="2" borderId="1" xfId="0" applyNumberFormat="1" applyFont="1" applyFill="1" applyBorder="1" applyAlignment="1">
      <alignment horizontal="center" vertical="center"/>
    </xf>
    <xf numFmtId="14" fontId="97" fillId="2" borderId="4" xfId="0" applyNumberFormat="1" applyFont="1" applyFill="1" applyBorder="1" applyAlignment="1">
      <alignment horizontal="center" vertical="center"/>
    </xf>
    <xf numFmtId="14" fontId="97" fillId="2" borderId="18" xfId="0" applyNumberFormat="1" applyFont="1" applyFill="1" applyBorder="1" applyAlignment="1">
      <alignment horizontal="center" vertical="center"/>
    </xf>
    <xf numFmtId="14" fontId="97" fillId="2" borderId="19" xfId="0" applyNumberFormat="1" applyFont="1" applyFill="1" applyBorder="1" applyAlignment="1">
      <alignment horizontal="center" vertical="center"/>
    </xf>
    <xf numFmtId="14" fontId="97" fillId="2" borderId="13" xfId="0" applyNumberFormat="1" applyFont="1" applyFill="1" applyBorder="1" applyAlignment="1">
      <alignment horizontal="center" vertical="center"/>
    </xf>
    <xf numFmtId="14" fontId="97" fillId="2" borderId="14" xfId="0" applyNumberFormat="1" applyFont="1" applyFill="1" applyBorder="1" applyAlignment="1">
      <alignment horizontal="center" vertical="center"/>
    </xf>
    <xf numFmtId="14" fontId="97" fillId="19" borderId="1" xfId="0" applyNumberFormat="1" applyFont="1" applyFill="1" applyBorder="1" applyAlignment="1">
      <alignment horizontal="center" vertical="center"/>
    </xf>
    <xf numFmtId="14" fontId="97" fillId="19" borderId="4" xfId="0" applyNumberFormat="1" applyFont="1" applyFill="1" applyBorder="1" applyAlignment="1">
      <alignment horizontal="center" vertical="center"/>
    </xf>
    <xf numFmtId="14" fontId="97" fillId="19" borderId="13" xfId="0" applyNumberFormat="1" applyFont="1" applyFill="1" applyBorder="1" applyAlignment="1">
      <alignment horizontal="center" vertical="center"/>
    </xf>
    <xf numFmtId="14" fontId="97" fillId="19" borderId="14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97" fillId="23" borderId="73" xfId="0" applyNumberFormat="1" applyFont="1" applyFill="1" applyBorder="1" applyAlignment="1">
      <alignment horizontal="center" vertical="center"/>
    </xf>
    <xf numFmtId="14" fontId="97" fillId="23" borderId="75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98" fillId="22" borderId="12" xfId="0" applyNumberFormat="1" applyFont="1" applyFill="1" applyBorder="1" applyAlignment="1">
      <alignment horizontal="center" vertical="center"/>
    </xf>
    <xf numFmtId="14" fontId="97" fillId="0" borderId="28" xfId="0" applyNumberFormat="1" applyFont="1" applyBorder="1" applyAlignment="1">
      <alignment horizontal="center" vertical="center"/>
    </xf>
    <xf numFmtId="0" fontId="98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98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98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98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97" fillId="23" borderId="1" xfId="0" applyNumberFormat="1" applyFont="1" applyFill="1" applyBorder="1" applyAlignment="1">
      <alignment horizontal="center" vertical="center"/>
    </xf>
    <xf numFmtId="14" fontId="97" fillId="23" borderId="4" xfId="0" applyNumberFormat="1" applyFont="1" applyFill="1" applyBorder="1" applyAlignment="1">
      <alignment horizontal="center" vertical="center"/>
    </xf>
    <xf numFmtId="14" fontId="97" fillId="23" borderId="13" xfId="0" applyNumberFormat="1" applyFont="1" applyFill="1" applyBorder="1" applyAlignment="1">
      <alignment horizontal="center" vertical="center"/>
    </xf>
    <xf numFmtId="14" fontId="97" fillId="23" borderId="14" xfId="0" applyNumberFormat="1" applyFont="1" applyFill="1" applyBorder="1" applyAlignment="1">
      <alignment horizontal="center" vertical="center"/>
    </xf>
    <xf numFmtId="14" fontId="97" fillId="22" borderId="1" xfId="0" applyNumberFormat="1" applyFont="1" applyFill="1" applyBorder="1" applyAlignment="1">
      <alignment horizontal="center" vertical="center"/>
    </xf>
    <xf numFmtId="14" fontId="97" fillId="22" borderId="4" xfId="0" applyNumberFormat="1" applyFont="1" applyFill="1" applyBorder="1" applyAlignment="1">
      <alignment horizontal="center" vertical="center"/>
    </xf>
    <xf numFmtId="14" fontId="97" fillId="22" borderId="13" xfId="0" applyNumberFormat="1" applyFont="1" applyFill="1" applyBorder="1" applyAlignment="1">
      <alignment horizontal="center" vertical="center"/>
    </xf>
    <xf numFmtId="14" fontId="97" fillId="22" borderId="14" xfId="0" applyNumberFormat="1" applyFont="1" applyFill="1" applyBorder="1" applyAlignment="1">
      <alignment horizontal="center" vertical="center"/>
    </xf>
    <xf numFmtId="14" fontId="97" fillId="2" borderId="84" xfId="0" applyNumberFormat="1" applyFont="1" applyFill="1" applyBorder="1" applyAlignment="1">
      <alignment horizontal="center" vertical="center"/>
    </xf>
    <xf numFmtId="14" fontId="97" fillId="2" borderId="31" xfId="0" applyNumberFormat="1" applyFont="1" applyFill="1" applyBorder="1" applyAlignment="1">
      <alignment horizontal="center" vertical="center"/>
    </xf>
    <xf numFmtId="14" fontId="97" fillId="22" borderId="84" xfId="0" applyNumberFormat="1" applyFont="1" applyFill="1" applyBorder="1" applyAlignment="1">
      <alignment horizontal="center" vertical="center"/>
    </xf>
    <xf numFmtId="14" fontId="97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99" fillId="25" borderId="36" xfId="0" applyFont="1" applyFill="1" applyBorder="1" applyAlignment="1">
      <alignment horizontal="center" vertical="center" wrapText="1"/>
    </xf>
    <xf numFmtId="0" fontId="99" fillId="25" borderId="55" xfId="0" applyFont="1" applyFill="1" applyBorder="1" applyAlignment="1">
      <alignment horizontal="center" vertical="center" wrapText="1"/>
    </xf>
    <xf numFmtId="0" fontId="99" fillId="25" borderId="56" xfId="0" applyFont="1" applyFill="1" applyBorder="1" applyAlignment="1">
      <alignment horizontal="center" vertical="center" wrapText="1"/>
    </xf>
    <xf numFmtId="14" fontId="97" fillId="17" borderId="18" xfId="0" applyNumberFormat="1" applyFont="1" applyFill="1" applyBorder="1" applyAlignment="1">
      <alignment horizontal="center" vertical="center"/>
    </xf>
    <xf numFmtId="14" fontId="97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8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97" fillId="26" borderId="1" xfId="0" applyNumberFormat="1" applyFont="1" applyFill="1" applyBorder="1" applyAlignment="1">
      <alignment horizontal="center" vertical="center"/>
    </xf>
    <xf numFmtId="14" fontId="97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97" fillId="29" borderId="1" xfId="0" applyNumberFormat="1" applyFont="1" applyFill="1" applyBorder="1" applyAlignment="1">
      <alignment horizontal="center" vertical="center"/>
    </xf>
    <xf numFmtId="14" fontId="97" fillId="29" borderId="4" xfId="0" applyNumberFormat="1" applyFont="1" applyFill="1" applyBorder="1" applyAlignment="1">
      <alignment horizontal="center" vertical="center"/>
    </xf>
    <xf numFmtId="0" fontId="120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97" fillId="28" borderId="1" xfId="0" applyNumberFormat="1" applyFont="1" applyFill="1" applyBorder="1" applyAlignment="1">
      <alignment horizontal="center" vertical="center"/>
    </xf>
    <xf numFmtId="14" fontId="97" fillId="28" borderId="4" xfId="0" applyNumberFormat="1" applyFont="1" applyFill="1" applyBorder="1" applyAlignment="1">
      <alignment horizontal="center" vertical="center"/>
    </xf>
    <xf numFmtId="14" fontId="97" fillId="28" borderId="13" xfId="0" applyNumberFormat="1" applyFont="1" applyFill="1" applyBorder="1" applyAlignment="1">
      <alignment horizontal="center" vertical="center"/>
    </xf>
    <xf numFmtId="14" fontId="97" fillId="28" borderId="14" xfId="0" applyNumberFormat="1" applyFont="1" applyFill="1" applyBorder="1" applyAlignment="1">
      <alignment horizontal="center" vertical="center"/>
    </xf>
    <xf numFmtId="0" fontId="132" fillId="17" borderId="67" xfId="0" applyFont="1" applyFill="1" applyBorder="1" applyAlignment="1">
      <alignment horizontal="center" vertical="center"/>
    </xf>
    <xf numFmtId="0" fontId="131" fillId="26" borderId="87" xfId="0" applyFont="1" applyFill="1" applyBorder="1" applyAlignment="1">
      <alignment horizontal="center" vertical="center"/>
    </xf>
    <xf numFmtId="0" fontId="131" fillId="26" borderId="67" xfId="0" applyFont="1" applyFill="1" applyBorder="1" applyAlignment="1">
      <alignment horizontal="center" vertical="center"/>
    </xf>
    <xf numFmtId="14" fontId="97" fillId="26" borderId="13" xfId="0" applyNumberFormat="1" applyFont="1" applyFill="1" applyBorder="1" applyAlignment="1">
      <alignment horizontal="center" vertical="center"/>
    </xf>
    <xf numFmtId="14" fontId="97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33" fillId="26" borderId="67" xfId="0" applyFont="1" applyFill="1" applyBorder="1" applyAlignment="1">
      <alignment horizontal="center" vertical="center"/>
    </xf>
    <xf numFmtId="0" fontId="133" fillId="17" borderId="67" xfId="0" applyFont="1" applyFill="1" applyBorder="1" applyAlignment="1">
      <alignment horizontal="center" vertical="center"/>
    </xf>
    <xf numFmtId="0" fontId="135" fillId="2" borderId="67" xfId="0" applyFont="1" applyFill="1" applyBorder="1" applyAlignment="1">
      <alignment horizontal="center" vertical="center"/>
    </xf>
    <xf numFmtId="14" fontId="97" fillId="2" borderId="32" xfId="0" applyNumberFormat="1" applyFont="1" applyFill="1" applyBorder="1" applyAlignment="1">
      <alignment horizontal="center" vertical="center"/>
    </xf>
    <xf numFmtId="0" fontId="0" fillId="17" borderId="53" xfId="0" applyFill="1" applyBorder="1" applyAlignment="1">
      <alignment horizontal="center"/>
    </xf>
    <xf numFmtId="0" fontId="98" fillId="18" borderId="20" xfId="0" applyFont="1" applyFill="1" applyBorder="1" applyAlignment="1">
      <alignment horizontal="center" wrapText="1"/>
    </xf>
    <xf numFmtId="0" fontId="98" fillId="18" borderId="28" xfId="0" applyFont="1" applyFill="1" applyBorder="1" applyAlignment="1">
      <alignment horizontal="center" wrapText="1"/>
    </xf>
    <xf numFmtId="0" fontId="98" fillId="18" borderId="12" xfId="0" applyFont="1" applyFill="1" applyBorder="1" applyAlignment="1">
      <alignment horizontal="center"/>
    </xf>
    <xf numFmtId="0" fontId="117" fillId="4" borderId="36" xfId="0" applyFont="1" applyFill="1" applyBorder="1" applyAlignment="1">
      <alignment horizontal="center"/>
    </xf>
    <xf numFmtId="0" fontId="117" fillId="4" borderId="55" xfId="0" applyFont="1" applyFill="1" applyBorder="1" applyAlignment="1">
      <alignment horizontal="center"/>
    </xf>
    <xf numFmtId="0" fontId="117" fillId="4" borderId="56" xfId="0" applyFont="1" applyFill="1" applyBorder="1" applyAlignment="1">
      <alignment horizontal="center"/>
    </xf>
    <xf numFmtId="0" fontId="98" fillId="18" borderId="12" xfId="0" applyFont="1" applyFill="1" applyBorder="1" applyAlignment="1">
      <alignment horizontal="center" vertical="center" wrapText="1"/>
    </xf>
    <xf numFmtId="17" fontId="117" fillId="4" borderId="36" xfId="0" applyNumberFormat="1" applyFont="1" applyFill="1" applyBorder="1" applyAlignment="1">
      <alignment horizontal="center"/>
    </xf>
    <xf numFmtId="17" fontId="117" fillId="4" borderId="55" xfId="0" applyNumberFormat="1" applyFont="1" applyFill="1" applyBorder="1" applyAlignment="1">
      <alignment horizontal="center"/>
    </xf>
    <xf numFmtId="17" fontId="117" fillId="4" borderId="56" xfId="0" applyNumberFormat="1" applyFont="1" applyFill="1" applyBorder="1" applyAlignment="1">
      <alignment horizontal="center"/>
    </xf>
    <xf numFmtId="0" fontId="98" fillId="18" borderId="20" xfId="0" applyFont="1" applyFill="1" applyBorder="1" applyAlignment="1">
      <alignment horizontal="center" vertical="center" wrapText="1"/>
    </xf>
    <xf numFmtId="0" fontId="98" fillId="18" borderId="21" xfId="0" applyFont="1" applyFill="1" applyBorder="1" applyAlignment="1">
      <alignment horizontal="center" vertical="center" wrapText="1"/>
    </xf>
    <xf numFmtId="0" fontId="98" fillId="18" borderId="28" xfId="0" applyFont="1" applyFill="1" applyBorder="1" applyAlignment="1">
      <alignment horizontal="center" vertical="center" wrapText="1"/>
    </xf>
    <xf numFmtId="0" fontId="98" fillId="18" borderId="30" xfId="0" applyFont="1" applyFill="1" applyBorder="1" applyAlignment="1">
      <alignment horizontal="center" vertical="center"/>
    </xf>
    <xf numFmtId="0" fontId="98" fillId="18" borderId="34" xfId="0" applyFont="1" applyFill="1" applyBorder="1" applyAlignment="1">
      <alignment horizontal="center" vertical="center"/>
    </xf>
    <xf numFmtId="0" fontId="98" fillId="18" borderId="31" xfId="0" applyFont="1" applyFill="1" applyBorder="1" applyAlignment="1">
      <alignment horizontal="center" vertical="center"/>
    </xf>
    <xf numFmtId="0" fontId="98" fillId="18" borderId="32" xfId="0" applyFont="1" applyFill="1" applyBorder="1" applyAlignment="1">
      <alignment horizontal="center" vertical="center"/>
    </xf>
    <xf numFmtId="0" fontId="98" fillId="18" borderId="53" xfId="0" applyFont="1" applyFill="1" applyBorder="1" applyAlignment="1">
      <alignment horizontal="center" vertical="center"/>
    </xf>
    <xf numFmtId="0" fontId="98" fillId="18" borderId="33" xfId="0" applyFont="1" applyFill="1" applyBorder="1" applyAlignment="1">
      <alignment horizontal="center" vertical="center"/>
    </xf>
    <xf numFmtId="43" fontId="98" fillId="18" borderId="20" xfId="1" applyFont="1" applyFill="1" applyBorder="1" applyAlignment="1">
      <alignment horizontal="center" vertical="center"/>
    </xf>
    <xf numFmtId="43" fontId="98" fillId="18" borderId="21" xfId="1" applyFont="1" applyFill="1" applyBorder="1" applyAlignment="1">
      <alignment horizontal="center" vertical="center"/>
    </xf>
    <xf numFmtId="43" fontId="98" fillId="18" borderId="28" xfId="1" applyFont="1" applyFill="1" applyBorder="1" applyAlignment="1">
      <alignment horizontal="center" vertical="center"/>
    </xf>
    <xf numFmtId="0" fontId="98" fillId="19" borderId="7" xfId="0" applyFont="1" applyFill="1" applyBorder="1" applyAlignment="1">
      <alignment horizontal="center"/>
    </xf>
    <xf numFmtId="0" fontId="98" fillId="19" borderId="29" xfId="0" applyFont="1" applyFill="1" applyBorder="1" applyAlignment="1">
      <alignment horizontal="center"/>
    </xf>
    <xf numFmtId="0" fontId="98" fillId="19" borderId="8" xfId="0" applyFont="1" applyFill="1" applyBorder="1" applyAlignment="1">
      <alignment horizontal="center"/>
    </xf>
    <xf numFmtId="178" fontId="98" fillId="18" borderId="7" xfId="0" applyNumberFormat="1" applyFont="1" applyFill="1" applyBorder="1" applyAlignment="1">
      <alignment horizontal="center"/>
    </xf>
    <xf numFmtId="178" fontId="98" fillId="18" borderId="29" xfId="0" applyNumberFormat="1" applyFont="1" applyFill="1" applyBorder="1" applyAlignment="1">
      <alignment horizontal="center"/>
    </xf>
    <xf numFmtId="178" fontId="98" fillId="18" borderId="8" xfId="0" applyNumberFormat="1" applyFont="1" applyFill="1" applyBorder="1" applyAlignment="1">
      <alignment horizontal="center"/>
    </xf>
    <xf numFmtId="0" fontId="112" fillId="4" borderId="1" xfId="0" applyFont="1" applyFill="1" applyBorder="1" applyAlignment="1">
      <alignment horizontal="center" vertical="center"/>
    </xf>
    <xf numFmtId="0" fontId="112" fillId="4" borderId="2" xfId="0" applyFont="1" applyFill="1" applyBorder="1" applyAlignment="1">
      <alignment horizontal="center" vertical="center"/>
    </xf>
    <xf numFmtId="0" fontId="112" fillId="4" borderId="3" xfId="0" applyFont="1" applyFill="1" applyBorder="1" applyAlignment="1">
      <alignment horizontal="center" vertical="center"/>
    </xf>
    <xf numFmtId="0" fontId="112" fillId="4" borderId="13" xfId="0" applyFont="1" applyFill="1" applyBorder="1" applyAlignment="1">
      <alignment horizontal="center" vertical="center"/>
    </xf>
    <xf numFmtId="0" fontId="112" fillId="4" borderId="51" xfId="0" applyFont="1" applyFill="1" applyBorder="1" applyAlignment="1">
      <alignment horizontal="center" vertical="center"/>
    </xf>
    <xf numFmtId="0" fontId="112" fillId="4" borderId="26" xfId="0" applyFont="1" applyFill="1" applyBorder="1" applyAlignment="1">
      <alignment horizontal="center" vertical="center"/>
    </xf>
    <xf numFmtId="0" fontId="103" fillId="8" borderId="12" xfId="0" applyFont="1" applyFill="1" applyBorder="1" applyAlignment="1">
      <alignment horizontal="center" vertical="center"/>
    </xf>
    <xf numFmtId="0" fontId="103" fillId="8" borderId="20" xfId="0" applyFont="1" applyFill="1" applyBorder="1" applyAlignment="1">
      <alignment horizontal="center" vertical="center"/>
    </xf>
    <xf numFmtId="0" fontId="103" fillId="8" borderId="21" xfId="0" applyFont="1" applyFill="1" applyBorder="1" applyAlignment="1">
      <alignment horizontal="center" vertical="center"/>
    </xf>
    <xf numFmtId="0" fontId="103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4" fillId="2" borderId="20" xfId="0" applyFont="1" applyFill="1" applyBorder="1" applyAlignment="1">
      <alignment horizontal="center"/>
    </xf>
    <xf numFmtId="0" fontId="104" fillId="2" borderId="21" xfId="0" applyFont="1" applyFill="1" applyBorder="1" applyAlignment="1">
      <alignment horizontal="center"/>
    </xf>
    <xf numFmtId="0" fontId="104" fillId="2" borderId="28" xfId="0" applyFont="1" applyFill="1" applyBorder="1" applyAlignment="1">
      <alignment horizontal="center"/>
    </xf>
    <xf numFmtId="0" fontId="103" fillId="2" borderId="59" xfId="0" applyFont="1" applyFill="1" applyBorder="1" applyAlignment="1">
      <alignment horizontal="center" vertical="top" wrapText="1"/>
    </xf>
    <xf numFmtId="0" fontId="103" fillId="2" borderId="61" xfId="0" applyFont="1" applyFill="1" applyBorder="1" applyAlignment="1">
      <alignment horizontal="center" vertical="top" wrapText="1"/>
    </xf>
    <xf numFmtId="0" fontId="103" fillId="2" borderId="62" xfId="0" applyFont="1" applyFill="1" applyBorder="1" applyAlignment="1">
      <alignment horizontal="center" vertical="top" wrapText="1"/>
    </xf>
    <xf numFmtId="0" fontId="103" fillId="2" borderId="63" xfId="0" applyFont="1" applyFill="1" applyBorder="1" applyAlignment="1">
      <alignment horizontal="center" vertical="top" wrapText="1"/>
    </xf>
    <xf numFmtId="0" fontId="103" fillId="2" borderId="64" xfId="0" applyFont="1" applyFill="1" applyBorder="1" applyAlignment="1">
      <alignment horizontal="center" vertical="top" wrapText="1"/>
    </xf>
    <xf numFmtId="0" fontId="103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03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04" fillId="2" borderId="12" xfId="0" applyFont="1" applyFill="1" applyBorder="1"/>
    <xf numFmtId="14" fontId="103" fillId="7" borderId="12" xfId="0" applyNumberFormat="1" applyFont="1" applyFill="1" applyBorder="1" applyAlignment="1">
      <alignment horizontal="center" vertical="center"/>
    </xf>
    <xf numFmtId="14" fontId="103" fillId="2" borderId="12" xfId="0" applyNumberFormat="1" applyFont="1" applyFill="1" applyBorder="1" applyAlignment="1">
      <alignment horizontal="center" vertical="center"/>
    </xf>
    <xf numFmtId="0" fontId="98" fillId="10" borderId="12" xfId="0" applyFont="1" applyFill="1" applyBorder="1" applyAlignment="1">
      <alignment horizontal="center" vertical="center"/>
    </xf>
    <xf numFmtId="14" fontId="103" fillId="7" borderId="20" xfId="0" applyNumberFormat="1" applyFont="1" applyFill="1" applyBorder="1" applyAlignment="1">
      <alignment horizontal="center" vertical="center"/>
    </xf>
    <xf numFmtId="14" fontId="103" fillId="7" borderId="21" xfId="0" applyNumberFormat="1" applyFont="1" applyFill="1" applyBorder="1" applyAlignment="1">
      <alignment horizontal="center" vertical="center"/>
    </xf>
    <xf numFmtId="0" fontId="98" fillId="10" borderId="12" xfId="0" applyFont="1" applyFill="1" applyBorder="1" applyAlignment="1">
      <alignment horizontal="center"/>
    </xf>
    <xf numFmtId="14" fontId="103" fillId="7" borderId="57" xfId="0" applyNumberFormat="1" applyFont="1" applyFill="1" applyBorder="1" applyAlignment="1">
      <alignment horizontal="center" vertical="center"/>
    </xf>
    <xf numFmtId="14" fontId="103" fillId="7" borderId="60" xfId="0" applyNumberFormat="1" applyFont="1" applyFill="1" applyBorder="1" applyAlignment="1">
      <alignment horizontal="center" vertical="center"/>
    </xf>
    <xf numFmtId="14" fontId="103" fillId="7" borderId="24" xfId="0" applyNumberFormat="1" applyFont="1" applyFill="1" applyBorder="1" applyAlignment="1">
      <alignment horizontal="center" vertical="center"/>
    </xf>
    <xf numFmtId="14" fontId="103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4" fillId="2" borderId="20" xfId="0" applyFont="1" applyFill="1" applyBorder="1" applyAlignment="1">
      <alignment horizontal="center" vertical="center"/>
    </xf>
    <xf numFmtId="0" fontId="104" fillId="2" borderId="21" xfId="0" applyFont="1" applyFill="1" applyBorder="1" applyAlignment="1">
      <alignment horizontal="center" vertical="center"/>
    </xf>
    <xf numFmtId="0" fontId="104" fillId="2" borderId="28" xfId="0" applyFont="1" applyFill="1" applyBorder="1" applyAlignment="1">
      <alignment horizontal="center" vertical="center"/>
    </xf>
    <xf numFmtId="0" fontId="105" fillId="11" borderId="7" xfId="0" applyFont="1" applyFill="1" applyBorder="1" applyAlignment="1">
      <alignment horizontal="center" vertical="center"/>
    </xf>
    <xf numFmtId="0" fontId="105" fillId="11" borderId="29" xfId="0" applyFont="1" applyFill="1" applyBorder="1" applyAlignment="1">
      <alignment horizontal="center" vertical="center"/>
    </xf>
    <xf numFmtId="0" fontId="105" fillId="11" borderId="8" xfId="0" applyFont="1" applyFill="1" applyBorder="1" applyAlignment="1">
      <alignment horizontal="center" vertical="center"/>
    </xf>
    <xf numFmtId="20" fontId="105" fillId="11" borderId="7" xfId="0" applyNumberFormat="1" applyFont="1" applyFill="1" applyBorder="1" applyAlignment="1">
      <alignment horizontal="center" vertical="center"/>
    </xf>
    <xf numFmtId="20" fontId="105" fillId="11" borderId="29" xfId="0" applyNumberFormat="1" applyFont="1" applyFill="1" applyBorder="1" applyAlignment="1">
      <alignment horizontal="center" vertical="center"/>
    </xf>
    <xf numFmtId="20" fontId="105" fillId="11" borderId="8" xfId="0" applyNumberFormat="1" applyFont="1" applyFill="1" applyBorder="1" applyAlignment="1">
      <alignment horizontal="center" vertical="center"/>
    </xf>
    <xf numFmtId="20" fontId="107" fillId="10" borderId="7" xfId="0" applyNumberFormat="1" applyFont="1" applyFill="1" applyBorder="1" applyAlignment="1">
      <alignment horizontal="center"/>
    </xf>
    <xf numFmtId="20" fontId="107" fillId="10" borderId="29" xfId="0" applyNumberFormat="1" applyFont="1" applyFill="1" applyBorder="1" applyAlignment="1">
      <alignment horizontal="center"/>
    </xf>
    <xf numFmtId="20" fontId="107" fillId="10" borderId="8" xfId="0" applyNumberFormat="1" applyFont="1" applyFill="1" applyBorder="1" applyAlignment="1">
      <alignment horizontal="center"/>
    </xf>
    <xf numFmtId="14" fontId="103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98" fillId="22" borderId="67" xfId="0" applyFont="1" applyFill="1" applyBorder="1" applyAlignment="1">
      <alignment horizontal="center" vertical="center"/>
    </xf>
    <xf numFmtId="0" fontId="98" fillId="23" borderId="67" xfId="0" applyFont="1" applyFill="1" applyBorder="1" applyAlignment="1">
      <alignment horizontal="center" vertical="center"/>
    </xf>
    <xf numFmtId="0" fontId="98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6" fillId="23" borderId="5" xfId="0" applyNumberFormat="1" applyFont="1" applyFill="1" applyBorder="1" applyAlignment="1">
      <alignment horizontal="center" vertical="center" wrapText="1"/>
    </xf>
    <xf numFmtId="14" fontId="97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97" fillId="23" borderId="18" xfId="0" applyNumberFormat="1" applyFont="1" applyFill="1" applyBorder="1" applyAlignment="1">
      <alignment horizontal="center" vertical="center"/>
    </xf>
    <xf numFmtId="14" fontId="97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97" fillId="23" borderId="36" xfId="0" applyNumberFormat="1" applyFont="1" applyFill="1" applyBorder="1" applyAlignment="1">
      <alignment horizontal="center" vertical="center"/>
    </xf>
    <xf numFmtId="14" fontId="97" fillId="23" borderId="37" xfId="0" applyNumberFormat="1" applyFont="1" applyFill="1" applyBorder="1" applyAlignment="1">
      <alignment horizontal="center" vertical="center"/>
    </xf>
    <xf numFmtId="14" fontId="97" fillId="0" borderId="30" xfId="0" applyNumberFormat="1" applyFont="1" applyBorder="1" applyAlignment="1">
      <alignment horizontal="center" vertical="center"/>
    </xf>
    <xf numFmtId="14" fontId="97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134" fillId="26" borderId="20" xfId="0" applyFont="1" applyFill="1" applyBorder="1" applyAlignment="1">
      <alignment horizontal="center" vertical="center"/>
    </xf>
    <xf numFmtId="0" fontId="134" fillId="26" borderId="21" xfId="0" applyFont="1" applyFill="1" applyBorder="1" applyAlignment="1">
      <alignment horizontal="center" vertical="center"/>
    </xf>
    <xf numFmtId="0" fontId="134" fillId="26" borderId="28" xfId="0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9500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1.4120623010511624</c:v>
                </c:pt>
                <c:pt idx="1">
                  <c:v>0.61684826835392881</c:v>
                </c:pt>
                <c:pt idx="2">
                  <c:v>0.7431906847637697</c:v>
                </c:pt>
                <c:pt idx="3">
                  <c:v>7.7291831215432039E-2</c:v>
                </c:pt>
                <c:pt idx="4">
                  <c:v>3.3443580814369635E-2</c:v>
                </c:pt>
                <c:pt idx="5">
                  <c:v>3.1214008760078325E-2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Inventory'!$AG$43:$AG$335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Inventory'!$AH$43:$AH$335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Inventory'!$AD$1:$AD$295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Inventory'!$AE$1:$AE$295</c:f>
              <c:numCache>
                <c:formatCode>General</c:formatCode>
                <c:ptCount val="295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41">
                  <c:v>0.66200000000000003</c:v>
                </c:pt>
                <c:pt idx="42">
                  <c:v>0.55500000000000005</c:v>
                </c:pt>
                <c:pt idx="43">
                  <c:v>0.81299999999999994</c:v>
                </c:pt>
                <c:pt idx="44">
                  <c:v>1.147</c:v>
                </c:pt>
                <c:pt idx="45">
                  <c:v>1.9410000000000001</c:v>
                </c:pt>
                <c:pt idx="46">
                  <c:v>0.48899999999999999</c:v>
                </c:pt>
                <c:pt idx="47">
                  <c:v>0.55600000000000005</c:v>
                </c:pt>
                <c:pt idx="49">
                  <c:v>0.63200000000000001</c:v>
                </c:pt>
                <c:pt idx="50">
                  <c:v>1.0429999999999999</c:v>
                </c:pt>
                <c:pt idx="51">
                  <c:v>1.59</c:v>
                </c:pt>
                <c:pt idx="52">
                  <c:v>0.33700000000000002</c:v>
                </c:pt>
                <c:pt idx="53">
                  <c:v>0.252</c:v>
                </c:pt>
                <c:pt idx="54">
                  <c:v>0.90500000000000003</c:v>
                </c:pt>
                <c:pt idx="55">
                  <c:v>0.91200000000000003</c:v>
                </c:pt>
                <c:pt idx="56">
                  <c:v>0.21199999999999999</c:v>
                </c:pt>
                <c:pt idx="57">
                  <c:v>0.32300000000000001</c:v>
                </c:pt>
                <c:pt idx="58">
                  <c:v>0.63500000000000001</c:v>
                </c:pt>
                <c:pt idx="59">
                  <c:v>0.45500000000000002</c:v>
                </c:pt>
                <c:pt idx="60">
                  <c:v>9.9000000000000005E-2</c:v>
                </c:pt>
                <c:pt idx="61">
                  <c:v>0.69599999999999995</c:v>
                </c:pt>
                <c:pt idx="62">
                  <c:v>0.34</c:v>
                </c:pt>
                <c:pt idx="63">
                  <c:v>0.98199999999999998</c:v>
                </c:pt>
                <c:pt idx="64">
                  <c:v>1.0880000000000001</c:v>
                </c:pt>
                <c:pt idx="65">
                  <c:v>0.57399999999999995</c:v>
                </c:pt>
                <c:pt idx="66">
                  <c:v>0.35399999999999998</c:v>
                </c:pt>
                <c:pt idx="67">
                  <c:v>0.80200000000000005</c:v>
                </c:pt>
                <c:pt idx="68">
                  <c:v>0.16</c:v>
                </c:pt>
                <c:pt idx="69">
                  <c:v>0.96199999999999997</c:v>
                </c:pt>
                <c:pt idx="70">
                  <c:v>0.42199999999999999</c:v>
                </c:pt>
                <c:pt idx="71">
                  <c:v>0.16700000000000001</c:v>
                </c:pt>
                <c:pt idx="72">
                  <c:v>0.31</c:v>
                </c:pt>
                <c:pt idx="73">
                  <c:v>0.23100000000000001</c:v>
                </c:pt>
                <c:pt idx="75">
                  <c:v>0.308</c:v>
                </c:pt>
                <c:pt idx="76">
                  <c:v>0.35099999999999998</c:v>
                </c:pt>
                <c:pt idx="77">
                  <c:v>0.751</c:v>
                </c:pt>
                <c:pt idx="78">
                  <c:v>0.60399999999999998</c:v>
                </c:pt>
                <c:pt idx="79">
                  <c:v>4.7E-2</c:v>
                </c:pt>
                <c:pt idx="80">
                  <c:v>0.35699999999999998</c:v>
                </c:pt>
                <c:pt idx="81">
                  <c:v>0.40699999999999997</c:v>
                </c:pt>
                <c:pt idx="82">
                  <c:v>0.318</c:v>
                </c:pt>
                <c:pt idx="83">
                  <c:v>0.502</c:v>
                </c:pt>
                <c:pt idx="84">
                  <c:v>0.38800000000000001</c:v>
                </c:pt>
                <c:pt idx="85">
                  <c:v>1.0409999999999999</c:v>
                </c:pt>
                <c:pt idx="86">
                  <c:v>1.47</c:v>
                </c:pt>
                <c:pt idx="88">
                  <c:v>0.35099999999999998</c:v>
                </c:pt>
                <c:pt idx="89">
                  <c:v>0.32600000000000001</c:v>
                </c:pt>
                <c:pt idx="90">
                  <c:v>0.24</c:v>
                </c:pt>
                <c:pt idx="91">
                  <c:v>1.077</c:v>
                </c:pt>
                <c:pt idx="92">
                  <c:v>0.253</c:v>
                </c:pt>
                <c:pt idx="93">
                  <c:v>0.73199999999999998</c:v>
                </c:pt>
                <c:pt idx="94">
                  <c:v>0.45400000000000001</c:v>
                </c:pt>
                <c:pt idx="95">
                  <c:v>0.61599999999999999</c:v>
                </c:pt>
                <c:pt idx="96">
                  <c:v>0.24199999999999999</c:v>
                </c:pt>
                <c:pt idx="97">
                  <c:v>2.0979999999999999</c:v>
                </c:pt>
                <c:pt idx="98">
                  <c:v>0.86299999999999999</c:v>
                </c:pt>
                <c:pt idx="99">
                  <c:v>0.17899999999999999</c:v>
                </c:pt>
                <c:pt idx="100">
                  <c:v>0.17799999999999999</c:v>
                </c:pt>
                <c:pt idx="101">
                  <c:v>1.1000000000000001</c:v>
                </c:pt>
                <c:pt idx="102">
                  <c:v>0.61299999999999999</c:v>
                </c:pt>
                <c:pt idx="103">
                  <c:v>0.33600000000000002</c:v>
                </c:pt>
                <c:pt idx="104">
                  <c:v>0.61299999999999999</c:v>
                </c:pt>
                <c:pt idx="105">
                  <c:v>1.125</c:v>
                </c:pt>
                <c:pt idx="106">
                  <c:v>1.2949999999999999</c:v>
                </c:pt>
                <c:pt idx="107">
                  <c:v>0.53800000000000003</c:v>
                </c:pt>
                <c:pt idx="108">
                  <c:v>1.3080000000000001</c:v>
                </c:pt>
                <c:pt idx="109">
                  <c:v>0.48799999999999999</c:v>
                </c:pt>
                <c:pt idx="110">
                  <c:v>1.7190000000000001</c:v>
                </c:pt>
                <c:pt idx="111">
                  <c:v>1.718</c:v>
                </c:pt>
                <c:pt idx="112">
                  <c:v>1.3280000000000001</c:v>
                </c:pt>
                <c:pt idx="113">
                  <c:v>0.61099999999999999</c:v>
                </c:pt>
                <c:pt idx="114">
                  <c:v>0.35799999999999998</c:v>
                </c:pt>
                <c:pt idx="115">
                  <c:v>0.21</c:v>
                </c:pt>
                <c:pt idx="116">
                  <c:v>0.42</c:v>
                </c:pt>
                <c:pt idx="117">
                  <c:v>1.044</c:v>
                </c:pt>
                <c:pt idx="118">
                  <c:v>0.38800000000000001</c:v>
                </c:pt>
                <c:pt idx="119">
                  <c:v>0.91700000000000004</c:v>
                </c:pt>
                <c:pt idx="120">
                  <c:v>0.98599999999999999</c:v>
                </c:pt>
                <c:pt idx="121">
                  <c:v>1.2170000000000001</c:v>
                </c:pt>
                <c:pt idx="122">
                  <c:v>0.83599999999999997</c:v>
                </c:pt>
                <c:pt idx="123">
                  <c:v>0.217</c:v>
                </c:pt>
                <c:pt idx="124">
                  <c:v>7.5999999999999998E-2</c:v>
                </c:pt>
                <c:pt idx="125">
                  <c:v>0.35099999999999998</c:v>
                </c:pt>
                <c:pt idx="126">
                  <c:v>0.184</c:v>
                </c:pt>
                <c:pt idx="127">
                  <c:v>0.373</c:v>
                </c:pt>
                <c:pt idx="128">
                  <c:v>0.50600000000000001</c:v>
                </c:pt>
                <c:pt idx="129">
                  <c:v>0.39500000000000002</c:v>
                </c:pt>
                <c:pt idx="130">
                  <c:v>0.29399999999999998</c:v>
                </c:pt>
                <c:pt idx="131">
                  <c:v>0.78800000000000003</c:v>
                </c:pt>
                <c:pt idx="132">
                  <c:v>0.371</c:v>
                </c:pt>
                <c:pt idx="133">
                  <c:v>0.39400000000000002</c:v>
                </c:pt>
                <c:pt idx="134">
                  <c:v>0.504</c:v>
                </c:pt>
                <c:pt idx="135">
                  <c:v>0.39300000000000002</c:v>
                </c:pt>
                <c:pt idx="136">
                  <c:v>0.46200000000000002</c:v>
                </c:pt>
                <c:pt idx="137">
                  <c:v>0.70299999999999996</c:v>
                </c:pt>
                <c:pt idx="138">
                  <c:v>0.753</c:v>
                </c:pt>
                <c:pt idx="139">
                  <c:v>0.92600000000000005</c:v>
                </c:pt>
                <c:pt idx="140">
                  <c:v>0.33</c:v>
                </c:pt>
                <c:pt idx="141">
                  <c:v>1.4</c:v>
                </c:pt>
                <c:pt idx="142">
                  <c:v>1.139</c:v>
                </c:pt>
                <c:pt idx="143">
                  <c:v>0.36399999999999999</c:v>
                </c:pt>
                <c:pt idx="144">
                  <c:v>0.34200000000000003</c:v>
                </c:pt>
                <c:pt idx="145">
                  <c:v>0.36699999999999999</c:v>
                </c:pt>
                <c:pt idx="146">
                  <c:v>0.68400000000000005</c:v>
                </c:pt>
                <c:pt idx="147">
                  <c:v>0.35599999999999998</c:v>
                </c:pt>
                <c:pt idx="148">
                  <c:v>0.52500000000000002</c:v>
                </c:pt>
                <c:pt idx="149">
                  <c:v>0.82299999999999995</c:v>
                </c:pt>
                <c:pt idx="150">
                  <c:v>0.72699999999999998</c:v>
                </c:pt>
                <c:pt idx="151">
                  <c:v>1.0780000000000001</c:v>
                </c:pt>
                <c:pt idx="152">
                  <c:v>0.872</c:v>
                </c:pt>
                <c:pt idx="153">
                  <c:v>0.24399999999999999</c:v>
                </c:pt>
                <c:pt idx="154">
                  <c:v>0.42799999999999999</c:v>
                </c:pt>
                <c:pt idx="155">
                  <c:v>0.88100000000000001</c:v>
                </c:pt>
                <c:pt idx="156">
                  <c:v>0.4</c:v>
                </c:pt>
                <c:pt idx="157">
                  <c:v>0.58399999999999996</c:v>
                </c:pt>
                <c:pt idx="158">
                  <c:v>0.501</c:v>
                </c:pt>
                <c:pt idx="159">
                  <c:v>0.78500000000000003</c:v>
                </c:pt>
                <c:pt idx="160">
                  <c:v>0.81599999999999995</c:v>
                </c:pt>
                <c:pt idx="161">
                  <c:v>0.82599999999999996</c:v>
                </c:pt>
                <c:pt idx="162">
                  <c:v>0.63700000000000001</c:v>
                </c:pt>
                <c:pt idx="163">
                  <c:v>0.59099999999999997</c:v>
                </c:pt>
                <c:pt idx="164">
                  <c:v>0.54200000000000004</c:v>
                </c:pt>
                <c:pt idx="165">
                  <c:v>0.755</c:v>
                </c:pt>
                <c:pt idx="166">
                  <c:v>1.1060000000000001</c:v>
                </c:pt>
                <c:pt idx="167">
                  <c:v>1.097</c:v>
                </c:pt>
                <c:pt idx="168">
                  <c:v>0.77700000000000002</c:v>
                </c:pt>
                <c:pt idx="169">
                  <c:v>1.2330000000000001</c:v>
                </c:pt>
                <c:pt idx="170">
                  <c:v>1.0569999999999999</c:v>
                </c:pt>
                <c:pt idx="171">
                  <c:v>0.59299999999999997</c:v>
                </c:pt>
                <c:pt idx="172">
                  <c:v>1.234</c:v>
                </c:pt>
                <c:pt idx="173">
                  <c:v>0.46899999999999997</c:v>
                </c:pt>
                <c:pt idx="174">
                  <c:v>0.52300000000000002</c:v>
                </c:pt>
                <c:pt idx="175">
                  <c:v>1.629</c:v>
                </c:pt>
                <c:pt idx="176">
                  <c:v>0.50800000000000001</c:v>
                </c:pt>
                <c:pt idx="177">
                  <c:v>0.51300000000000001</c:v>
                </c:pt>
                <c:pt idx="178">
                  <c:v>0.996</c:v>
                </c:pt>
                <c:pt idx="179">
                  <c:v>0.57499999999999996</c:v>
                </c:pt>
                <c:pt idx="180">
                  <c:v>0.51</c:v>
                </c:pt>
                <c:pt idx="181">
                  <c:v>1.131</c:v>
                </c:pt>
                <c:pt idx="182">
                  <c:v>0.63500000000000001</c:v>
                </c:pt>
                <c:pt idx="183">
                  <c:v>1.0980000000000001</c:v>
                </c:pt>
                <c:pt idx="184">
                  <c:v>1.464</c:v>
                </c:pt>
                <c:pt idx="185">
                  <c:v>0.90800000000000003</c:v>
                </c:pt>
                <c:pt idx="186">
                  <c:v>1.379</c:v>
                </c:pt>
                <c:pt idx="187">
                  <c:v>0.88</c:v>
                </c:pt>
                <c:pt idx="188">
                  <c:v>0.50900000000000001</c:v>
                </c:pt>
                <c:pt idx="189">
                  <c:v>0.38800000000000001</c:v>
                </c:pt>
                <c:pt idx="190">
                  <c:v>0.32700000000000001</c:v>
                </c:pt>
                <c:pt idx="191">
                  <c:v>0.47699999999999998</c:v>
                </c:pt>
                <c:pt idx="192">
                  <c:v>0.34200000000000003</c:v>
                </c:pt>
                <c:pt idx="193">
                  <c:v>0.67500000000000004</c:v>
                </c:pt>
                <c:pt idx="194">
                  <c:v>0.30199999999999999</c:v>
                </c:pt>
                <c:pt idx="195">
                  <c:v>0.97899999999999998</c:v>
                </c:pt>
                <c:pt idx="196">
                  <c:v>2.2559999999999998</c:v>
                </c:pt>
                <c:pt idx="197">
                  <c:v>0.83099999999999996</c:v>
                </c:pt>
                <c:pt idx="198">
                  <c:v>0.84599999999999997</c:v>
                </c:pt>
                <c:pt idx="199">
                  <c:v>0.27900000000000003</c:v>
                </c:pt>
                <c:pt idx="200">
                  <c:v>0.20799999999999999</c:v>
                </c:pt>
                <c:pt idx="201">
                  <c:v>0.61</c:v>
                </c:pt>
                <c:pt idx="202">
                  <c:v>1.2190000000000001</c:v>
                </c:pt>
                <c:pt idx="203">
                  <c:v>0.57199999999999995</c:v>
                </c:pt>
                <c:pt idx="204">
                  <c:v>0.59299999999999997</c:v>
                </c:pt>
                <c:pt idx="205">
                  <c:v>0.51400000000000001</c:v>
                </c:pt>
                <c:pt idx="206">
                  <c:v>0.48799999999999999</c:v>
                </c:pt>
                <c:pt idx="207">
                  <c:v>0.51700000000000002</c:v>
                </c:pt>
                <c:pt idx="208">
                  <c:v>0.71799999999999997</c:v>
                </c:pt>
                <c:pt idx="209">
                  <c:v>0.48399999999999999</c:v>
                </c:pt>
                <c:pt idx="210">
                  <c:v>0.24299999999999999</c:v>
                </c:pt>
                <c:pt idx="211">
                  <c:v>0.625</c:v>
                </c:pt>
                <c:pt idx="212">
                  <c:v>0.41699999999999998</c:v>
                </c:pt>
                <c:pt idx="213">
                  <c:v>0.35299999999999998</c:v>
                </c:pt>
                <c:pt idx="214">
                  <c:v>0.46</c:v>
                </c:pt>
                <c:pt idx="215">
                  <c:v>0.16200000000000001</c:v>
                </c:pt>
                <c:pt idx="216">
                  <c:v>0.373</c:v>
                </c:pt>
                <c:pt idx="217">
                  <c:v>0.92400000000000004</c:v>
                </c:pt>
                <c:pt idx="218">
                  <c:v>0.45700000000000002</c:v>
                </c:pt>
                <c:pt idx="219">
                  <c:v>0.309</c:v>
                </c:pt>
                <c:pt idx="220">
                  <c:v>0.69499999999999995</c:v>
                </c:pt>
                <c:pt idx="221">
                  <c:v>0.34300000000000003</c:v>
                </c:pt>
                <c:pt idx="222">
                  <c:v>0.51900000000000002</c:v>
                </c:pt>
                <c:pt idx="223">
                  <c:v>0.374</c:v>
                </c:pt>
                <c:pt idx="224">
                  <c:v>0.379</c:v>
                </c:pt>
                <c:pt idx="225">
                  <c:v>0.40600000000000003</c:v>
                </c:pt>
                <c:pt idx="226">
                  <c:v>1.425</c:v>
                </c:pt>
                <c:pt idx="227">
                  <c:v>0.48</c:v>
                </c:pt>
                <c:pt idx="228">
                  <c:v>0.23</c:v>
                </c:pt>
                <c:pt idx="229">
                  <c:v>0.313</c:v>
                </c:pt>
                <c:pt idx="230">
                  <c:v>0.53</c:v>
                </c:pt>
                <c:pt idx="231">
                  <c:v>0.622</c:v>
                </c:pt>
                <c:pt idx="232">
                  <c:v>0.72399999999999998</c:v>
                </c:pt>
                <c:pt idx="233">
                  <c:v>1.042</c:v>
                </c:pt>
                <c:pt idx="234">
                  <c:v>0.95</c:v>
                </c:pt>
                <c:pt idx="235">
                  <c:v>0.69699999999999995</c:v>
                </c:pt>
                <c:pt idx="236">
                  <c:v>0.40400000000000003</c:v>
                </c:pt>
                <c:pt idx="237">
                  <c:v>0.96699999999999997</c:v>
                </c:pt>
                <c:pt idx="238">
                  <c:v>1.141</c:v>
                </c:pt>
                <c:pt idx="239">
                  <c:v>1.7989999999999999</c:v>
                </c:pt>
                <c:pt idx="240">
                  <c:v>2.262</c:v>
                </c:pt>
                <c:pt idx="241">
                  <c:v>2.0390000000000001</c:v>
                </c:pt>
                <c:pt idx="242">
                  <c:v>0.873</c:v>
                </c:pt>
                <c:pt idx="243">
                  <c:v>0.27300000000000002</c:v>
                </c:pt>
                <c:pt idx="244">
                  <c:v>0.39700000000000002</c:v>
                </c:pt>
                <c:pt idx="245">
                  <c:v>0.14000000000000001</c:v>
                </c:pt>
                <c:pt idx="246">
                  <c:v>2.2789999999999999</c:v>
                </c:pt>
                <c:pt idx="247">
                  <c:v>0.20699999999999999</c:v>
                </c:pt>
                <c:pt idx="248">
                  <c:v>0.17799999999999999</c:v>
                </c:pt>
                <c:pt idx="249">
                  <c:v>0.73199999999999998</c:v>
                </c:pt>
                <c:pt idx="250">
                  <c:v>0.60099999999999998</c:v>
                </c:pt>
                <c:pt idx="251">
                  <c:v>1.2789999999999999</c:v>
                </c:pt>
                <c:pt idx="252">
                  <c:v>0.25700000000000001</c:v>
                </c:pt>
                <c:pt idx="253">
                  <c:v>0.67700000000000005</c:v>
                </c:pt>
                <c:pt idx="255">
                  <c:v>0.45</c:v>
                </c:pt>
                <c:pt idx="256">
                  <c:v>0.29799999999999999</c:v>
                </c:pt>
                <c:pt idx="257">
                  <c:v>0.78200000000000003</c:v>
                </c:pt>
                <c:pt idx="258">
                  <c:v>0.83499999999999996</c:v>
                </c:pt>
                <c:pt idx="259">
                  <c:v>0.251</c:v>
                </c:pt>
                <c:pt idx="260">
                  <c:v>0.74199999999999999</c:v>
                </c:pt>
                <c:pt idx="261">
                  <c:v>0.99399999999999999</c:v>
                </c:pt>
                <c:pt idx="262">
                  <c:v>0.24</c:v>
                </c:pt>
                <c:pt idx="263">
                  <c:v>0.56999999999999995</c:v>
                </c:pt>
                <c:pt idx="264">
                  <c:v>1.2270000000000001</c:v>
                </c:pt>
                <c:pt idx="265">
                  <c:v>0.50600000000000001</c:v>
                </c:pt>
                <c:pt idx="267">
                  <c:v>0.52300000000000002</c:v>
                </c:pt>
                <c:pt idx="268">
                  <c:v>0.73499999999999999</c:v>
                </c:pt>
                <c:pt idx="269">
                  <c:v>0.78200000000000003</c:v>
                </c:pt>
                <c:pt idx="270">
                  <c:v>0.73299999999999998</c:v>
                </c:pt>
                <c:pt idx="271">
                  <c:v>0.749</c:v>
                </c:pt>
                <c:pt idx="272">
                  <c:v>0.49399999999999999</c:v>
                </c:pt>
                <c:pt idx="273">
                  <c:v>0.68799999999999994</c:v>
                </c:pt>
                <c:pt idx="274">
                  <c:v>0.48099999999999998</c:v>
                </c:pt>
                <c:pt idx="275">
                  <c:v>0.60299999999999998</c:v>
                </c:pt>
                <c:pt idx="276">
                  <c:v>0.41799999999999998</c:v>
                </c:pt>
                <c:pt idx="277">
                  <c:v>1.7509999999999999</c:v>
                </c:pt>
                <c:pt idx="278">
                  <c:v>0.65600000000000003</c:v>
                </c:pt>
                <c:pt idx="279">
                  <c:v>0.58199999999999996</c:v>
                </c:pt>
                <c:pt idx="280">
                  <c:v>0.64500000000000002</c:v>
                </c:pt>
                <c:pt idx="281">
                  <c:v>0.97099999999999997</c:v>
                </c:pt>
                <c:pt idx="282">
                  <c:v>1.8</c:v>
                </c:pt>
                <c:pt idx="283">
                  <c:v>0.79400000000000004</c:v>
                </c:pt>
                <c:pt idx="284">
                  <c:v>0.68100000000000005</c:v>
                </c:pt>
                <c:pt idx="286">
                  <c:v>0.59099999999999997</c:v>
                </c:pt>
                <c:pt idx="287">
                  <c:v>0.249</c:v>
                </c:pt>
                <c:pt idx="288">
                  <c:v>0.29399999999999998</c:v>
                </c:pt>
                <c:pt idx="289">
                  <c:v>0.21099999999999999</c:v>
                </c:pt>
                <c:pt idx="290">
                  <c:v>9.2999999999999999E-2</c:v>
                </c:pt>
                <c:pt idx="291">
                  <c:v>0.36</c:v>
                </c:pt>
                <c:pt idx="292">
                  <c:v>1.0609999999999999</c:v>
                </c:pt>
                <c:pt idx="293">
                  <c:v>0.81</c:v>
                </c:pt>
                <c:pt idx="294">
                  <c:v>1.01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46</xdr:col>
      <xdr:colOff>346965</xdr:colOff>
      <xdr:row>0</xdr:row>
      <xdr:rowOff>177209</xdr:rowOff>
    </xdr:from>
    <xdr:to>
      <xdr:col>57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31</xdr:col>
      <xdr:colOff>222043</xdr:colOff>
      <xdr:row>4</xdr:row>
      <xdr:rowOff>52013</xdr:rowOff>
    </xdr:from>
    <xdr:to>
      <xdr:col>40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0614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39</xdr:col>
      <xdr:colOff>578899</xdr:colOff>
      <xdr:row>42</xdr:row>
      <xdr:rowOff>161260</xdr:rowOff>
    </xdr:from>
    <xdr:to>
      <xdr:col>52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353" t="s">
        <v>335</v>
      </c>
      <c r="D3" s="1353"/>
      <c r="E3" s="1353"/>
      <c r="F3" s="1353"/>
      <c r="G3" s="1353"/>
      <c r="H3" s="1353"/>
      <c r="L3" s="1353" t="s">
        <v>335</v>
      </c>
      <c r="M3" s="1353"/>
      <c r="N3" s="1353"/>
      <c r="O3" s="1353"/>
      <c r="P3" s="1353"/>
      <c r="Q3" s="1353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topLeftCell="A2" zoomScale="62" zoomScaleNormal="40" workbookViewId="0">
      <pane xSplit="2" topLeftCell="C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58" t="s">
        <v>124</v>
      </c>
      <c r="I1" s="1358"/>
      <c r="J1" s="1358"/>
      <c r="K1" s="1358"/>
      <c r="L1" s="1358"/>
      <c r="M1" s="1358"/>
      <c r="N1" s="1358"/>
      <c r="O1" s="1358"/>
      <c r="P1" s="1358"/>
      <c r="Q1" s="1358"/>
      <c r="R1" s="1358"/>
      <c r="S1" s="1358"/>
      <c r="T1" s="1358"/>
      <c r="U1" s="1358"/>
      <c r="V1" s="1358"/>
      <c r="W1" s="1358"/>
      <c r="X1" s="1358"/>
      <c r="Y1" s="1358"/>
      <c r="Z1" s="1358"/>
      <c r="AA1" s="1358"/>
      <c r="AB1" s="1358"/>
      <c r="AC1" s="1358"/>
      <c r="AD1" s="1358"/>
      <c r="AE1" s="1358"/>
      <c r="AF1" s="1358"/>
      <c r="AG1" s="1358"/>
      <c r="AH1" s="1358"/>
      <c r="AI1" s="1358"/>
      <c r="AJ1" s="1358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59" t="s">
        <v>125</v>
      </c>
      <c r="I2" s="1359"/>
      <c r="J2" s="1359"/>
      <c r="K2" s="1359"/>
      <c r="L2" s="1359"/>
      <c r="M2" s="1359"/>
      <c r="N2" s="1359"/>
      <c r="O2" s="1359"/>
      <c r="P2" s="1359"/>
      <c r="Q2" s="1359"/>
      <c r="R2" s="1359"/>
      <c r="S2" s="1359"/>
      <c r="T2" s="1359"/>
      <c r="U2" s="1359"/>
      <c r="V2" s="1359"/>
      <c r="W2" s="1359"/>
      <c r="X2" s="1359"/>
      <c r="Y2" s="1359"/>
      <c r="Z2" s="1359"/>
      <c r="AA2" s="1359"/>
      <c r="AB2" s="1359"/>
      <c r="AC2" s="1359"/>
      <c r="AD2" s="1359"/>
      <c r="AE2" s="1359"/>
      <c r="AF2" s="1359"/>
      <c r="AG2" s="1359"/>
      <c r="AH2" s="1359"/>
      <c r="AI2" s="1359"/>
      <c r="AJ2" s="1359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364" t="s">
        <v>72</v>
      </c>
      <c r="C5" s="1366" t="s">
        <v>73</v>
      </c>
      <c r="D5" s="1356"/>
      <c r="E5" s="1356"/>
      <c r="F5" s="1356"/>
      <c r="G5" s="1356"/>
      <c r="H5" s="1357"/>
      <c r="I5" s="1367" t="s">
        <v>429</v>
      </c>
      <c r="J5" s="1367" t="s">
        <v>319</v>
      </c>
      <c r="K5" s="1355" t="s">
        <v>74</v>
      </c>
      <c r="L5" s="1356"/>
      <c r="M5" s="1356"/>
      <c r="N5" s="1364" t="s">
        <v>75</v>
      </c>
      <c r="O5" s="1360" t="s">
        <v>177</v>
      </c>
      <c r="P5" s="1360"/>
      <c r="Q5" s="1360"/>
      <c r="R5" s="1360"/>
      <c r="S5" s="1360"/>
      <c r="T5" s="1360"/>
      <c r="U5" s="1360"/>
      <c r="V5" s="1360"/>
      <c r="W5" s="1360"/>
      <c r="X5" s="1360"/>
      <c r="Y5" s="1361"/>
      <c r="Z5" s="1355" t="s">
        <v>76</v>
      </c>
      <c r="AA5" s="1362"/>
      <c r="AB5" s="1362"/>
      <c r="AC5" s="1362"/>
      <c r="AD5" s="1362"/>
      <c r="AE5" s="1362"/>
      <c r="AF5" s="1362"/>
      <c r="AG5" s="1363"/>
      <c r="AH5" s="1355" t="s">
        <v>77</v>
      </c>
      <c r="AI5" s="1357"/>
      <c r="AJ5" s="1355" t="s">
        <v>78</v>
      </c>
      <c r="AK5" s="1356"/>
      <c r="AL5" s="1356"/>
      <c r="AM5" s="1356"/>
      <c r="AN5" s="1356"/>
      <c r="AO5" s="1357"/>
      <c r="AP5" s="1355" t="s">
        <v>79</v>
      </c>
      <c r="AQ5" s="1357"/>
      <c r="AR5" s="74"/>
      <c r="AS5" s="84" t="s">
        <v>80</v>
      </c>
    </row>
    <row r="6" spans="1:45" ht="29.4" thickBot="1" x14ac:dyDescent="0.35">
      <c r="A6" s="83"/>
      <c r="B6" s="1365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65"/>
      <c r="J6" s="1369"/>
      <c r="K6" s="85" t="s">
        <v>86</v>
      </c>
      <c r="L6" s="85" t="s">
        <v>87</v>
      </c>
      <c r="M6" s="85" t="s">
        <v>126</v>
      </c>
      <c r="N6" s="1368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0.61287499999999995</v>
      </c>
      <c r="G15" s="644">
        <f t="shared" si="5"/>
        <v>144.907552125</v>
      </c>
      <c r="H15" s="646">
        <f t="shared" si="6"/>
        <v>0.14490755212500001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0.69166666666666665</v>
      </c>
      <c r="G17" s="644">
        <f>F17*C17</f>
        <v>134.46373499999999</v>
      </c>
      <c r="H17" s="646">
        <f t="shared" si="6"/>
        <v>0.13446373499999997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1.0122857142857142</v>
      </c>
      <c r="G20" s="644">
        <f t="shared" si="10"/>
        <v>151.77859724571425</v>
      </c>
      <c r="H20" s="646">
        <f t="shared" si="11"/>
        <v>0.15177859724571424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0.77711111111111109</v>
      </c>
      <c r="G21" s="644">
        <f t="shared" si="10"/>
        <v>156.44645466666668</v>
      </c>
      <c r="H21" s="646">
        <f t="shared" si="11"/>
        <v>0.15644645466666668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0.49409090909090908</v>
      </c>
      <c r="G22" s="644">
        <f t="shared" si="10"/>
        <v>142.55609727272727</v>
      </c>
      <c r="H22" s="646">
        <f t="shared" si="11"/>
        <v>0.14255609727272728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0.51424999999999998</v>
      </c>
      <c r="G23" s="644">
        <f t="shared" si="10"/>
        <v>33.212321999999993</v>
      </c>
      <c r="H23" s="646">
        <f t="shared" si="11"/>
        <v>3.3212321999999996E-2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0.65525</v>
      </c>
      <c r="G36" s="644">
        <f t="shared" si="10"/>
        <v>258.51185099999998</v>
      </c>
      <c r="H36" s="646">
        <f t="shared" si="11"/>
        <v>0.25851185099999996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0.66778571428571443</v>
      </c>
      <c r="G37" s="644">
        <f t="shared" si="10"/>
        <v>210.48472157142859</v>
      </c>
      <c r="H37" s="646">
        <f t="shared" si="11"/>
        <v>0.21048472157142858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0.6758823529411766</v>
      </c>
      <c r="G42" s="88">
        <f t="shared" si="10"/>
        <v>163.21747764705884</v>
      </c>
      <c r="H42" s="129">
        <f t="shared" si="11"/>
        <v>0.16321747764705885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0.6758823529411766</v>
      </c>
      <c r="G43" s="88">
        <f t="shared" si="10"/>
        <v>239.116767882353</v>
      </c>
      <c r="H43" s="129">
        <f t="shared" si="11"/>
        <v>0.239116767882353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0.9026923076923079</v>
      </c>
      <c r="G44" s="88">
        <f>IFERROR(F44*C44,"")</f>
        <v>191.66775500000006</v>
      </c>
      <c r="H44" s="129">
        <f>IFERROR(G44/1000,"")</f>
        <v>0.19166775500000005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0.90890000000000026</v>
      </c>
      <c r="G45" s="88">
        <f t="shared" si="10"/>
        <v>225.79802700000008</v>
      </c>
      <c r="H45" s="129">
        <f t="shared" si="11"/>
        <v>0.22579802700000007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0.38350000000000006</v>
      </c>
      <c r="G46" s="88">
        <f t="shared" si="10"/>
        <v>51.15123000000002</v>
      </c>
      <c r="H46" s="129">
        <f t="shared" si="11"/>
        <v>5.115123000000002E-2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0.78083333333333327</v>
      </c>
      <c r="G47" s="88">
        <f t="shared" si="10"/>
        <v>314.39161000000001</v>
      </c>
      <c r="H47" s="129">
        <f t="shared" si="11"/>
        <v>0.31439160999999999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0.55174999999999996</v>
      </c>
      <c r="G48" s="88">
        <f t="shared" si="10"/>
        <v>121.34141175000001</v>
      </c>
      <c r="H48" s="129">
        <f t="shared" si="11"/>
        <v>0.12134141175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3759.1844155209496</v>
      </c>
      <c r="H76" s="1042">
        <f>SUM(H7:H37)</f>
        <v>2.4525001362415368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6125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0.7950797937430959</v>
      </c>
      <c r="G77" s="409">
        <f>AVERAGE(G7:G37)</f>
        <v>79.112907620694756</v>
      </c>
      <c r="H77" s="409">
        <f>AVERAGE(H8:H36)</f>
        <v>7.7310876367934767E-2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0.68377450980392163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354" t="s">
        <v>203</v>
      </c>
      <c r="X80" s="1354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0.68377450980392163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0.7950797937430959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0.72541109697420136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354" t="s">
        <v>205</v>
      </c>
      <c r="X86" s="1354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I6" activePane="bottomRight" state="frozen"/>
      <selection pane="topRight" activeCell="B1" sqref="B1"/>
      <selection pane="bottomLeft" activeCell="A2" sqref="A2"/>
      <selection pane="bottomRight" activeCell="R21" sqref="R21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375" t="s">
        <v>278</v>
      </c>
      <c r="C1" s="1375"/>
      <c r="D1" s="1375"/>
      <c r="E1" s="1375"/>
      <c r="F1" s="1375"/>
      <c r="G1" s="1375"/>
      <c r="H1" s="1375"/>
      <c r="I1" s="1375"/>
      <c r="J1" s="1375"/>
      <c r="K1" s="1375"/>
      <c r="L1" s="1375"/>
      <c r="M1" s="1375"/>
      <c r="N1" s="1375"/>
      <c r="O1" s="1375"/>
      <c r="P1" s="1375"/>
      <c r="Q1" s="1375"/>
      <c r="R1" s="1375"/>
      <c r="S1" s="1375"/>
    </row>
    <row r="2" spans="1:42" ht="18" x14ac:dyDescent="0.35">
      <c r="B2" s="1375" t="s">
        <v>279</v>
      </c>
      <c r="C2" s="1375"/>
      <c r="D2" s="1375"/>
      <c r="E2" s="1375"/>
      <c r="F2" s="1375"/>
      <c r="G2" s="1375"/>
      <c r="H2" s="1375"/>
      <c r="I2" s="1375"/>
      <c r="J2" s="1375"/>
      <c r="K2" s="1375"/>
      <c r="L2" s="1375"/>
      <c r="M2" s="1375"/>
      <c r="N2" s="1375"/>
      <c r="O2" s="1375"/>
      <c r="P2" s="1375"/>
      <c r="Q2" s="1375"/>
      <c r="R2" s="1375"/>
      <c r="S2" s="1375"/>
    </row>
    <row r="3" spans="1:42" ht="18" x14ac:dyDescent="0.35">
      <c r="B3" s="1375" t="s">
        <v>280</v>
      </c>
      <c r="C3" s="1375"/>
      <c r="D3" s="1375"/>
      <c r="E3" s="1375"/>
      <c r="F3" s="1375"/>
      <c r="G3" s="1375"/>
      <c r="H3" s="1375"/>
      <c r="I3" s="1375"/>
      <c r="J3" s="1375"/>
      <c r="K3" s="1375"/>
      <c r="L3" s="1375"/>
      <c r="M3" s="1375"/>
      <c r="N3" s="1375"/>
      <c r="O3" s="1375"/>
      <c r="P3" s="1375"/>
      <c r="Q3" s="1375"/>
      <c r="R3" s="1375"/>
      <c r="S3" s="1375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376"/>
      <c r="C5" s="1377"/>
      <c r="D5" s="1376" t="s">
        <v>24</v>
      </c>
      <c r="E5" s="1378"/>
      <c r="F5" s="1377"/>
      <c r="G5" s="1376" t="s">
        <v>25</v>
      </c>
      <c r="H5" s="1378"/>
      <c r="I5" s="1377"/>
      <c r="J5" s="1376" t="s">
        <v>318</v>
      </c>
      <c r="K5" s="1377"/>
      <c r="L5" s="111" t="s">
        <v>150</v>
      </c>
      <c r="U5" t="s">
        <v>803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773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774</v>
      </c>
      <c r="V6" s="112" t="s">
        <v>325</v>
      </c>
      <c r="X6" s="1379" t="s">
        <v>162</v>
      </c>
      <c r="Y6" s="1379"/>
      <c r="Z6" s="1379"/>
      <c r="AA6" s="1379"/>
      <c r="AB6" s="1379"/>
      <c r="AC6" s="1379"/>
      <c r="AD6" s="1380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775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9500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81" t="s">
        <v>331</v>
      </c>
      <c r="Y10" s="1382"/>
      <c r="Z10" s="1382"/>
      <c r="AA10" s="1382"/>
      <c r="AB10" s="1382"/>
      <c r="AC10" s="1382"/>
      <c r="AD10" s="1383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1.4120623010511624</v>
      </c>
      <c r="Y11" s="123">
        <f>Y8/'Au Cal Leaching Tank'!$N$61</f>
        <v>0.61684826835392881</v>
      </c>
      <c r="Z11" s="123">
        <f>Z8/'Au Cal Leaching Tank'!$N$61</f>
        <v>0.7431906847637697</v>
      </c>
      <c r="AA11" s="123">
        <f>AA8/'Au Cal Leaching Tank'!$N$61</f>
        <v>7.7291831215432039E-2</v>
      </c>
      <c r="AB11" s="123">
        <f>AB8/'Au Cal Leaching Tank'!$N$61</f>
        <v>3.3443580814369635E-2</v>
      </c>
      <c r="AC11" s="123">
        <f>(AC8*30)/'Au Cal Leaching Tank'!$N$61</f>
        <v>3.1214008760078325E-2</v>
      </c>
      <c r="AD11" s="1192">
        <f>AD8/'Au Cal Leaching Tank'!$N$61</f>
        <v>9.6614789019290048E-3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776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53" t="s">
        <v>576</v>
      </c>
      <c r="Y20" s="1353"/>
      <c r="Z20" s="1353"/>
      <c r="AA20" s="1353"/>
      <c r="AB20" s="1353"/>
      <c r="AC20" s="1353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370" t="s">
        <v>575</v>
      </c>
      <c r="Y24" s="1370"/>
      <c r="Z24" s="1370"/>
      <c r="AA24" s="1370"/>
      <c r="AB24" s="1370"/>
      <c r="AC24" s="1370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646000000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371" t="s">
        <v>575</v>
      </c>
      <c r="Y27" s="1372"/>
      <c r="Z27" s="1373">
        <f>SUM(X26:AC26)</f>
        <v>900595000</v>
      </c>
      <c r="AA27" s="1372"/>
      <c r="AB27" s="1372"/>
      <c r="AC27" s="1374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0.71730356042394194</v>
      </c>
      <c r="Y28" s="684">
        <f t="shared" ref="Y28:AC28" si="10">Y26/$Z$27</f>
        <v>1.0598548737223724E-2</v>
      </c>
      <c r="Z28" s="684">
        <f t="shared" si="10"/>
        <v>0.24428294627440747</v>
      </c>
      <c r="AA28" s="684">
        <f t="shared" si="10"/>
        <v>1.732188164491253E-2</v>
      </c>
      <c r="AB28" s="684">
        <f t="shared" si="10"/>
        <v>6.9953752796762143E-3</v>
      </c>
      <c r="AC28" s="685">
        <f t="shared" si="10"/>
        <v>3.4976876398381072E-3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802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9500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847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902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20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55" zoomScaleNormal="44" zoomScaleSheetLayoutView="74" workbookViewId="0">
      <pane ySplit="5" topLeftCell="A64" activePane="bottomLeft" state="frozen"/>
      <selection pane="bottomLeft" activeCell="K77" sqref="K77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19" t="s">
        <v>663</v>
      </c>
      <c r="C4" s="1420"/>
      <c r="D4" s="1420"/>
      <c r="E4" s="1420"/>
      <c r="F4" s="1420"/>
      <c r="G4" s="1420"/>
      <c r="H4" s="1420"/>
      <c r="I4" s="1420"/>
      <c r="J4" s="1420"/>
      <c r="K4" s="1420"/>
      <c r="L4" s="1420"/>
      <c r="M4" s="1420"/>
      <c r="N4" s="1420"/>
      <c r="O4" s="1421"/>
    </row>
    <row r="5" spans="2:27" ht="75.599999999999994" customHeight="1" thickBot="1" x14ac:dyDescent="0.35">
      <c r="B5" s="1415" t="s">
        <v>0</v>
      </c>
      <c r="C5" s="1416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76" t="s">
        <v>11</v>
      </c>
      <c r="T5" s="1377"/>
      <c r="W5" s="1353" t="s">
        <v>18</v>
      </c>
      <c r="X5" s="1353"/>
      <c r="Y5" s="1353"/>
      <c r="Z5" s="1353"/>
      <c r="AA5" s="1353"/>
    </row>
    <row r="6" spans="2:27" ht="13.95" customHeight="1" thickBot="1" x14ac:dyDescent="0.4">
      <c r="B6" s="1392">
        <v>46174</v>
      </c>
      <c r="C6" s="1393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05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394"/>
      <c r="C7" s="1395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06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09">
        <v>46175</v>
      </c>
      <c r="C8" s="1410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13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11"/>
      <c r="C9" s="1412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14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392">
        <v>46176</v>
      </c>
      <c r="C10" s="1393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396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394"/>
      <c r="C11" s="1395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97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09">
        <v>46177</v>
      </c>
      <c r="C12" s="1410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13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11"/>
      <c r="C13" s="1412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14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92">
        <v>46252</v>
      </c>
      <c r="C14" s="1393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396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394"/>
      <c r="C15" s="1395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97"/>
      <c r="O15" s="284"/>
    </row>
    <row r="16" spans="2:27" ht="18.600000000000001" thickBot="1" x14ac:dyDescent="0.4">
      <c r="B16" s="1409">
        <v>46253</v>
      </c>
      <c r="C16" s="1410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13">
        <f>SUM(L16:L17)</f>
        <v>339.80495999999999</v>
      </c>
      <c r="O16" s="346" t="s">
        <v>405</v>
      </c>
    </row>
    <row r="17" spans="2:23" ht="18.600000000000001" thickBot="1" x14ac:dyDescent="0.4">
      <c r="B17" s="1411"/>
      <c r="C17" s="1412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14"/>
      <c r="O17" s="346" t="s">
        <v>384</v>
      </c>
    </row>
    <row r="18" spans="2:23" ht="18.600000000000001" thickBot="1" x14ac:dyDescent="0.4">
      <c r="B18" s="1392">
        <v>46254</v>
      </c>
      <c r="C18" s="1393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396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394"/>
      <c r="C19" s="1395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22"/>
      <c r="O19" s="284" t="s">
        <v>406</v>
      </c>
      <c r="T19" s="109"/>
    </row>
    <row r="20" spans="2:23" ht="18.600000000000001" thickBot="1" x14ac:dyDescent="0.4">
      <c r="B20" s="1392">
        <v>46255</v>
      </c>
      <c r="C20" s="1393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396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394"/>
      <c r="C21" s="1395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22"/>
      <c r="O21" s="284"/>
      <c r="S21" s="2"/>
      <c r="T21" s="110"/>
    </row>
    <row r="22" spans="2:23" ht="18.600000000000001" thickBot="1" x14ac:dyDescent="0.4">
      <c r="B22" s="1392">
        <v>46256</v>
      </c>
      <c r="C22" s="1393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396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394"/>
      <c r="C23" s="1395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97"/>
      <c r="O23" s="284"/>
      <c r="P23" s="8"/>
      <c r="T23" s="109"/>
    </row>
    <row r="24" spans="2:23" ht="18.600000000000001" thickBot="1" x14ac:dyDescent="0.4">
      <c r="B24" s="1392">
        <v>46257</v>
      </c>
      <c r="C24" s="1393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396">
        <f>SUM(L24:L25)</f>
        <v>0</v>
      </c>
      <c r="O24" s="284"/>
    </row>
    <row r="25" spans="2:23" ht="18.600000000000001" thickBot="1" x14ac:dyDescent="0.4">
      <c r="B25" s="1394"/>
      <c r="C25" s="1395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97"/>
      <c r="O25" s="284"/>
      <c r="T25" s="3"/>
    </row>
    <row r="26" spans="2:23" ht="18.600000000000001" thickBot="1" x14ac:dyDescent="0.4">
      <c r="B26" s="1392">
        <v>46258</v>
      </c>
      <c r="C26" s="1393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396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394"/>
      <c r="C27" s="1395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97"/>
      <c r="O27" s="284"/>
    </row>
    <row r="28" spans="2:23" ht="18.600000000000001" thickBot="1" x14ac:dyDescent="0.4">
      <c r="B28" s="1392">
        <v>46259</v>
      </c>
      <c r="C28" s="1393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396">
        <f>SUM(L28:L29)</f>
        <v>0</v>
      </c>
      <c r="O28" s="284"/>
    </row>
    <row r="29" spans="2:23" ht="18.600000000000001" thickBot="1" x14ac:dyDescent="0.4">
      <c r="B29" s="1394"/>
      <c r="C29" s="1395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97"/>
      <c r="O29" s="284"/>
      <c r="P29" s="8"/>
    </row>
    <row r="30" spans="2:23" ht="18.600000000000001" thickBot="1" x14ac:dyDescent="0.4">
      <c r="B30" s="1392">
        <v>46260</v>
      </c>
      <c r="C30" s="1393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396">
        <f t="shared" ref="N30" si="13">SUM(L30:L31)</f>
        <v>0</v>
      </c>
      <c r="O30" s="284"/>
    </row>
    <row r="31" spans="2:23" ht="18.600000000000001" thickBot="1" x14ac:dyDescent="0.4">
      <c r="B31" s="1394"/>
      <c r="C31" s="1395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97"/>
      <c r="O31" s="284"/>
    </row>
    <row r="32" spans="2:23" ht="54.6" thickBot="1" x14ac:dyDescent="0.4">
      <c r="B32" s="1392">
        <v>46261</v>
      </c>
      <c r="C32" s="1393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05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394"/>
      <c r="C33" s="1395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06"/>
      <c r="O33" s="284"/>
    </row>
    <row r="34" spans="2:24" ht="18.600000000000001" thickBot="1" x14ac:dyDescent="0.4">
      <c r="B34" s="1392">
        <v>46262</v>
      </c>
      <c r="C34" s="1393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05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394"/>
      <c r="C35" s="1395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06"/>
      <c r="O35" s="284"/>
    </row>
    <row r="36" spans="2:24" ht="18.600000000000001" thickBot="1" x14ac:dyDescent="0.35">
      <c r="B36" s="1392">
        <v>46263</v>
      </c>
      <c r="C36" s="1393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05">
        <f>SUM(L36:L37)</f>
        <v>288.52199999999999</v>
      </c>
      <c r="O36" s="1417" t="str">
        <f>'Crushing Down Time Hours'!G17</f>
        <v>istirahat jam 12-13, 14:00-15:00 ada loading material dari mining</v>
      </c>
    </row>
    <row r="37" spans="2:24" ht="18.600000000000001" thickBot="1" x14ac:dyDescent="0.35">
      <c r="B37" s="1394"/>
      <c r="C37" s="1395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06"/>
      <c r="O37" s="1418"/>
    </row>
    <row r="38" spans="2:24" ht="18.600000000000001" thickBot="1" x14ac:dyDescent="0.4">
      <c r="B38" s="1392">
        <v>46264</v>
      </c>
      <c r="C38" s="1393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05">
        <f t="shared" ref="N38" si="15">SUM(L38:L39)</f>
        <v>64.583999999999989</v>
      </c>
      <c r="O38" s="284"/>
      <c r="Q38" s="4"/>
    </row>
    <row r="39" spans="2:24" ht="18.600000000000001" thickBot="1" x14ac:dyDescent="0.4">
      <c r="B39" s="1394"/>
      <c r="C39" s="1395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06"/>
      <c r="O39" s="284"/>
    </row>
    <row r="40" spans="2:24" ht="18.600000000000001" hidden="1" thickBot="1" x14ac:dyDescent="0.4">
      <c r="B40" s="1392">
        <v>46265</v>
      </c>
      <c r="C40" s="1393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396">
        <f>SUM(L40:L41)</f>
        <v>0</v>
      </c>
      <c r="O40" s="284"/>
    </row>
    <row r="41" spans="2:24" ht="18.600000000000001" hidden="1" thickBot="1" x14ac:dyDescent="0.4">
      <c r="B41" s="1394"/>
      <c r="C41" s="1395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97"/>
      <c r="O41" s="284"/>
    </row>
    <row r="42" spans="2:24" ht="18.600000000000001" hidden="1" thickBot="1" x14ac:dyDescent="0.4">
      <c r="B42" s="1392">
        <v>46266</v>
      </c>
      <c r="C42" s="1393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396">
        <f t="shared" ref="N42" si="16">SUM(L42:L43)</f>
        <v>0</v>
      </c>
      <c r="O42" s="284"/>
    </row>
    <row r="43" spans="2:24" ht="18.600000000000001" hidden="1" thickBot="1" x14ac:dyDescent="0.4">
      <c r="B43" s="1394"/>
      <c r="C43" s="1395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97"/>
      <c r="O43" s="284"/>
    </row>
    <row r="44" spans="2:24" ht="18.600000000000001" hidden="1" thickBot="1" x14ac:dyDescent="0.4">
      <c r="B44" s="1392">
        <v>46267</v>
      </c>
      <c r="C44" s="1393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396">
        <f t="shared" ref="N44" si="17">SUM(L44:L45)</f>
        <v>0</v>
      </c>
      <c r="O44" s="284"/>
    </row>
    <row r="45" spans="2:24" ht="18.600000000000001" hidden="1" thickBot="1" x14ac:dyDescent="0.4">
      <c r="B45" s="1394"/>
      <c r="C45" s="1395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97"/>
      <c r="O45" s="284"/>
    </row>
    <row r="46" spans="2:24" ht="18.600000000000001" hidden="1" thickBot="1" x14ac:dyDescent="0.4">
      <c r="B46" s="1392">
        <v>46268</v>
      </c>
      <c r="C46" s="1393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396">
        <f t="shared" ref="N46:N58" si="18">SUM(L46:L47)</f>
        <v>0</v>
      </c>
      <c r="O46" s="284"/>
    </row>
    <row r="47" spans="2:24" ht="18.600000000000001" hidden="1" thickBot="1" x14ac:dyDescent="0.4">
      <c r="B47" s="1394"/>
      <c r="C47" s="1395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97"/>
      <c r="O47" s="284"/>
    </row>
    <row r="48" spans="2:24" ht="18.600000000000001" hidden="1" thickBot="1" x14ac:dyDescent="0.4">
      <c r="B48" s="1392">
        <v>46269</v>
      </c>
      <c r="C48" s="1393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396">
        <f t="shared" si="18"/>
        <v>0</v>
      </c>
      <c r="O48" s="284"/>
    </row>
    <row r="49" spans="2:22" ht="18.600000000000001" hidden="1" thickBot="1" x14ac:dyDescent="0.4">
      <c r="B49" s="1394"/>
      <c r="C49" s="1395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97"/>
      <c r="O49" s="284"/>
    </row>
    <row r="50" spans="2:22" ht="18.600000000000001" hidden="1" thickBot="1" x14ac:dyDescent="0.4">
      <c r="B50" s="1392">
        <v>46270</v>
      </c>
      <c r="C50" s="1393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396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394"/>
      <c r="C51" s="1395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97"/>
      <c r="O51" s="284"/>
      <c r="P51" s="4"/>
    </row>
    <row r="52" spans="2:22" ht="18.600000000000001" hidden="1" thickBot="1" x14ac:dyDescent="0.4">
      <c r="B52" s="1392">
        <v>46271</v>
      </c>
      <c r="C52" s="1393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396">
        <f t="shared" si="18"/>
        <v>0</v>
      </c>
      <c r="O52" s="284"/>
    </row>
    <row r="53" spans="2:22" ht="18.600000000000001" hidden="1" thickBot="1" x14ac:dyDescent="0.4">
      <c r="B53" s="1394"/>
      <c r="C53" s="1395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97"/>
      <c r="O53" s="284"/>
      <c r="R53" s="1">
        <f>R50*4</f>
        <v>60</v>
      </c>
    </row>
    <row r="54" spans="2:22" ht="18.600000000000001" hidden="1" thickBot="1" x14ac:dyDescent="0.4">
      <c r="B54" s="1392">
        <v>46272</v>
      </c>
      <c r="C54" s="1393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396">
        <f t="shared" si="18"/>
        <v>0</v>
      </c>
      <c r="O54" s="284"/>
    </row>
    <row r="55" spans="2:22" ht="18.600000000000001" hidden="1" thickBot="1" x14ac:dyDescent="0.4">
      <c r="B55" s="1394"/>
      <c r="C55" s="1395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97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392">
        <v>46273</v>
      </c>
      <c r="C56" s="1393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396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394"/>
      <c r="C57" s="1395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97"/>
      <c r="O57" s="284"/>
      <c r="Q57" s="4"/>
      <c r="R57" s="4"/>
      <c r="S57" s="1">
        <v>1190</v>
      </c>
    </row>
    <row r="58" spans="2:22" ht="18.600000000000001" hidden="1" thickBot="1" x14ac:dyDescent="0.4">
      <c r="B58" s="1392">
        <v>46274</v>
      </c>
      <c r="C58" s="1393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396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394"/>
      <c r="C59" s="1395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97"/>
      <c r="O59" s="284"/>
      <c r="P59" s="4"/>
      <c r="S59" s="2">
        <f>(S55-S58)/S55</f>
        <v>0.10083594566353186</v>
      </c>
    </row>
    <row r="60" spans="2:22" ht="18.600000000000001" thickBot="1" x14ac:dyDescent="0.4">
      <c r="B60" s="1392">
        <v>46275</v>
      </c>
      <c r="C60" s="1393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07">
        <f>SUM(L60:L61)</f>
        <v>86.346000000000004</v>
      </c>
      <c r="O60" s="284"/>
      <c r="P60" s="8"/>
    </row>
    <row r="61" spans="2:22" ht="18.600000000000001" thickBot="1" x14ac:dyDescent="0.4">
      <c r="B61" s="1394"/>
      <c r="C61" s="1395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08"/>
      <c r="O61" s="284"/>
      <c r="P61" s="8"/>
    </row>
    <row r="62" spans="2:22" ht="18.600000000000001" thickBot="1" x14ac:dyDescent="0.4">
      <c r="B62" s="1392">
        <v>46276</v>
      </c>
      <c r="C62" s="1393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07">
        <f>SUM(L62:L63)</f>
        <v>0</v>
      </c>
      <c r="O62" s="284"/>
      <c r="P62" s="8"/>
    </row>
    <row r="63" spans="2:22" ht="18.600000000000001" thickBot="1" x14ac:dyDescent="0.4">
      <c r="B63" s="1394"/>
      <c r="C63" s="1395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08"/>
      <c r="O63" s="284"/>
      <c r="P63" s="8"/>
    </row>
    <row r="64" spans="2:22" ht="18.600000000000001" thickBot="1" x14ac:dyDescent="0.4">
      <c r="B64" s="1392">
        <v>46277</v>
      </c>
      <c r="C64" s="1393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07">
        <f>SUM(L64:L65)</f>
        <v>394.524</v>
      </c>
      <c r="O64" s="284"/>
      <c r="P64" s="8"/>
    </row>
    <row r="65" spans="2:16" ht="18.600000000000001" thickBot="1" x14ac:dyDescent="0.4">
      <c r="B65" s="1394"/>
      <c r="C65" s="1395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08"/>
      <c r="O65" s="284"/>
      <c r="P65" s="8"/>
    </row>
    <row r="66" spans="2:16" ht="18.600000000000001" thickBot="1" x14ac:dyDescent="0.4">
      <c r="B66" s="1392">
        <v>46278</v>
      </c>
      <c r="C66" s="1393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07">
        <f>SUM(L66:L67)</f>
        <v>315.19799999999998</v>
      </c>
      <c r="O66" s="284"/>
      <c r="P66" s="8"/>
    </row>
    <row r="67" spans="2:16" ht="18.600000000000001" thickBot="1" x14ac:dyDescent="0.4">
      <c r="B67" s="1394"/>
      <c r="C67" s="1395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08"/>
      <c r="O67" s="284"/>
      <c r="P67" s="8"/>
    </row>
    <row r="68" spans="2:16" ht="18.600000000000001" hidden="1" thickBot="1" x14ac:dyDescent="0.4">
      <c r="B68" s="1392">
        <v>46279</v>
      </c>
      <c r="C68" s="1393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398">
        <f t="shared" ref="N68" si="31">SUM(L68:L69)</f>
        <v>0</v>
      </c>
      <c r="O68" s="284"/>
      <c r="P68" s="8"/>
    </row>
    <row r="69" spans="2:16" ht="18.600000000000001" hidden="1" thickBot="1" x14ac:dyDescent="0.4">
      <c r="B69" s="1394"/>
      <c r="C69" s="1395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399"/>
      <c r="O69" s="284"/>
      <c r="P69" s="8"/>
    </row>
    <row r="70" spans="2:16" ht="18.600000000000001" hidden="1" thickBot="1" x14ac:dyDescent="0.4">
      <c r="B70" s="1392">
        <v>46280</v>
      </c>
      <c r="C70" s="1393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398">
        <f t="shared" ref="N70" si="32">SUM(L70:L71)</f>
        <v>0</v>
      </c>
      <c r="O70" s="284"/>
      <c r="P70" s="8"/>
    </row>
    <row r="71" spans="2:16" ht="18.600000000000001" hidden="1" thickBot="1" x14ac:dyDescent="0.4">
      <c r="B71" s="1394"/>
      <c r="C71" s="1395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399"/>
      <c r="O71" s="284"/>
      <c r="P71" s="8"/>
    </row>
    <row r="72" spans="2:16" ht="18.600000000000001" hidden="1" thickBot="1" x14ac:dyDescent="0.4">
      <c r="B72" s="1392">
        <v>46281</v>
      </c>
      <c r="C72" s="1393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398">
        <f t="shared" ref="N72" si="33">SUM(L72:L73)</f>
        <v>0</v>
      </c>
      <c r="O72" s="284"/>
      <c r="P72" s="8"/>
    </row>
    <row r="73" spans="2:16" ht="18.600000000000001" hidden="1" thickBot="1" x14ac:dyDescent="0.4">
      <c r="B73" s="1394"/>
      <c r="C73" s="1395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399"/>
      <c r="O73" s="284"/>
      <c r="P73" s="8"/>
    </row>
    <row r="74" spans="2:16" ht="18.600000000000001" hidden="1" thickBot="1" x14ac:dyDescent="0.4">
      <c r="B74" s="1392">
        <v>46282</v>
      </c>
      <c r="C74" s="1393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398">
        <f t="shared" ref="N74" si="34">SUM(L74:L75)</f>
        <v>0</v>
      </c>
      <c r="O74" s="284"/>
      <c r="P74" s="8"/>
    </row>
    <row r="75" spans="2:16" ht="18.600000000000001" hidden="1" thickBot="1" x14ac:dyDescent="0.4">
      <c r="B75" s="1394"/>
      <c r="C75" s="1395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399"/>
      <c r="O75" s="284"/>
      <c r="P75" s="8"/>
    </row>
    <row r="76" spans="2:16" ht="18.600000000000001" thickBot="1" x14ac:dyDescent="0.4">
      <c r="B76" s="1392">
        <v>46283</v>
      </c>
      <c r="C76" s="1393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398">
        <f>SUM(L76:L77)</f>
        <v>241.488</v>
      </c>
      <c r="O76" s="284" t="s">
        <v>637</v>
      </c>
      <c r="P76" s="8"/>
    </row>
    <row r="77" spans="2:16" ht="18.600000000000001" thickBot="1" x14ac:dyDescent="0.4">
      <c r="B77" s="1394"/>
      <c r="C77" s="1395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399"/>
      <c r="O77" s="284" t="s">
        <v>638</v>
      </c>
      <c r="P77" s="8"/>
    </row>
    <row r="78" spans="2:16" ht="18" x14ac:dyDescent="0.35">
      <c r="B78" s="1392">
        <v>46284</v>
      </c>
      <c r="C78" s="1393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07">
        <f>SUM(L78:L80)</f>
        <v>353.78460000000001</v>
      </c>
      <c r="O78" s="284" t="s">
        <v>637</v>
      </c>
      <c r="P78" s="8"/>
    </row>
    <row r="79" spans="2:16" ht="18" x14ac:dyDescent="0.35">
      <c r="B79" s="1402"/>
      <c r="C79" s="1389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07"/>
      <c r="O79" s="284"/>
      <c r="P79" s="8"/>
    </row>
    <row r="80" spans="2:16" ht="18.600000000000001" thickBot="1" x14ac:dyDescent="0.4">
      <c r="B80" s="1394"/>
      <c r="C80" s="1395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408"/>
      <c r="O80" s="284"/>
      <c r="P80" s="8"/>
    </row>
    <row r="81" spans="2:16" ht="18.600000000000001" thickBot="1" x14ac:dyDescent="0.4">
      <c r="B81" s="1392">
        <v>46285</v>
      </c>
      <c r="C81" s="1393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07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402"/>
      <c r="C82" s="1389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407"/>
      <c r="O82" s="284"/>
      <c r="P82" s="8"/>
    </row>
    <row r="83" spans="2:16" ht="18.600000000000001" thickBot="1" x14ac:dyDescent="0.4">
      <c r="B83" s="1394"/>
      <c r="C83" s="1395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08"/>
      <c r="O83" s="284"/>
      <c r="P83" s="8"/>
    </row>
    <row r="84" spans="2:16" ht="18.600000000000001" thickBot="1" x14ac:dyDescent="0.4">
      <c r="B84" s="1392">
        <v>46286</v>
      </c>
      <c r="C84" s="1393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398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394"/>
      <c r="C85" s="1395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399"/>
      <c r="O85" s="284"/>
      <c r="P85" s="8"/>
    </row>
    <row r="86" spans="2:16" ht="18.600000000000001" thickBot="1" x14ac:dyDescent="0.4">
      <c r="B86" s="1392">
        <v>46287</v>
      </c>
      <c r="C86" s="1393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398">
        <f t="shared" ref="N86" si="50">SUM(L86:L87)</f>
        <v>133.38000000000002</v>
      </c>
      <c r="O86" s="284"/>
      <c r="P86" s="8"/>
    </row>
    <row r="87" spans="2:16" ht="18.600000000000001" thickBot="1" x14ac:dyDescent="0.4">
      <c r="B87" s="1394"/>
      <c r="C87" s="1395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399"/>
      <c r="O87" s="284"/>
      <c r="P87" s="8"/>
    </row>
    <row r="88" spans="2:16" ht="18.600000000000001" thickBot="1" x14ac:dyDescent="0.4">
      <c r="B88" s="1392">
        <v>46288</v>
      </c>
      <c r="C88" s="1393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398">
        <f>SUM(L88:L89)</f>
        <v>402.63600000000008</v>
      </c>
      <c r="O88" s="284"/>
      <c r="P88" s="8"/>
    </row>
    <row r="89" spans="2:16" ht="18.600000000000001" thickBot="1" x14ac:dyDescent="0.4">
      <c r="B89" s="1394"/>
      <c r="C89" s="1395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399"/>
      <c r="O89" s="284"/>
      <c r="P89" s="8"/>
    </row>
    <row r="90" spans="2:16" ht="18.600000000000001" thickBot="1" x14ac:dyDescent="0.4">
      <c r="B90" s="1392">
        <v>46289</v>
      </c>
      <c r="C90" s="1393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398">
        <f t="shared" ref="N90" si="59">SUM(L90:L91)</f>
        <v>219.92100000000002</v>
      </c>
      <c r="O90" s="284"/>
      <c r="P90" s="8"/>
    </row>
    <row r="91" spans="2:16" ht="18.600000000000001" thickBot="1" x14ac:dyDescent="0.4">
      <c r="B91" s="1394"/>
      <c r="C91" s="1395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399"/>
      <c r="O91" s="284"/>
      <c r="P91" s="8"/>
    </row>
    <row r="92" spans="2:16" ht="18.600000000000001" thickBot="1" x14ac:dyDescent="0.4">
      <c r="B92" s="1392">
        <v>46290</v>
      </c>
      <c r="C92" s="1393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398">
        <f t="shared" ref="N92" si="64">SUM(L92:L93)</f>
        <v>217.62</v>
      </c>
      <c r="O92" s="284"/>
      <c r="P92" s="8"/>
    </row>
    <row r="93" spans="2:16" ht="18.600000000000001" thickBot="1" x14ac:dyDescent="0.4">
      <c r="B93" s="1394"/>
      <c r="C93" s="1395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399"/>
      <c r="O93" s="284"/>
      <c r="P93" s="8"/>
    </row>
    <row r="94" spans="2:16" ht="18.600000000000001" thickBot="1" x14ac:dyDescent="0.4">
      <c r="B94" s="1392">
        <v>46291</v>
      </c>
      <c r="C94" s="1393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398">
        <f t="shared" ref="N94" si="69">SUM(L94:L95)</f>
        <v>253.77300000000002</v>
      </c>
      <c r="O94" s="284"/>
      <c r="P94" s="8"/>
    </row>
    <row r="95" spans="2:16" ht="18.600000000000001" thickBot="1" x14ac:dyDescent="0.4">
      <c r="B95" s="1394"/>
      <c r="C95" s="1395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399"/>
      <c r="O95" s="284"/>
      <c r="P95" s="8"/>
    </row>
    <row r="96" spans="2:16" ht="18.600000000000001" thickBot="1" x14ac:dyDescent="0.4">
      <c r="B96" s="1392">
        <v>46292</v>
      </c>
      <c r="C96" s="1393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398">
        <f t="shared" ref="N96" si="70">SUM(L96:L97)</f>
        <v>0</v>
      </c>
      <c r="O96" s="284"/>
      <c r="P96" s="8"/>
    </row>
    <row r="97" spans="2:16" ht="18.600000000000001" thickBot="1" x14ac:dyDescent="0.4">
      <c r="B97" s="1394"/>
      <c r="C97" s="1395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399"/>
      <c r="O97" s="284"/>
      <c r="P97" s="8"/>
    </row>
    <row r="98" spans="2:16" ht="18.600000000000001" thickBot="1" x14ac:dyDescent="0.4">
      <c r="B98" s="1392">
        <v>46293</v>
      </c>
      <c r="C98" s="1393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398">
        <f t="shared" ref="N98" si="75">SUM(L98:L99)</f>
        <v>182.988</v>
      </c>
      <c r="O98" s="284"/>
      <c r="P98" s="8"/>
    </row>
    <row r="99" spans="2:16" ht="18.600000000000001" thickBot="1" x14ac:dyDescent="0.4">
      <c r="B99" s="1394"/>
      <c r="C99" s="1395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399"/>
      <c r="O99" s="284"/>
      <c r="P99" s="8"/>
    </row>
    <row r="100" spans="2:16" ht="18.600000000000001" thickBot="1" x14ac:dyDescent="0.4">
      <c r="B100" s="1392">
        <v>46294</v>
      </c>
      <c r="C100" s="1393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398">
        <f t="shared" ref="N100" si="76">SUM(L100:L101)</f>
        <v>0</v>
      </c>
      <c r="O100" s="284"/>
      <c r="P100" s="8"/>
    </row>
    <row r="101" spans="2:16" ht="18.600000000000001" thickBot="1" x14ac:dyDescent="0.4">
      <c r="B101" s="1394"/>
      <c r="C101" s="1395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399"/>
      <c r="O101" s="284"/>
      <c r="P101" s="8"/>
    </row>
    <row r="102" spans="2:16" ht="18.600000000000001" thickBot="1" x14ac:dyDescent="0.4">
      <c r="B102" s="1392">
        <v>46295</v>
      </c>
      <c r="C102" s="1393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398">
        <f>SUM(L102:L103)</f>
        <v>121.485</v>
      </c>
      <c r="O102" s="284"/>
      <c r="P102" s="8"/>
    </row>
    <row r="103" spans="2:16" ht="18.600000000000001" thickBot="1" x14ac:dyDescent="0.4">
      <c r="B103" s="1394"/>
      <c r="C103" s="1395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04"/>
      <c r="O103" s="284"/>
      <c r="P103" s="8"/>
    </row>
    <row r="104" spans="2:16" ht="18.600000000000001" thickBot="1" x14ac:dyDescent="0.4">
      <c r="B104" s="1392">
        <v>46296</v>
      </c>
      <c r="C104" s="1393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398">
        <f>SUM(L104:L105)</f>
        <v>295.03500000000003</v>
      </c>
      <c r="O104" s="284"/>
      <c r="P104" s="8"/>
    </row>
    <row r="105" spans="2:16" ht="18" x14ac:dyDescent="0.35">
      <c r="B105" s="1402"/>
      <c r="C105" s="1389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03"/>
      <c r="O105" s="284"/>
      <c r="P105" s="8"/>
    </row>
    <row r="106" spans="2:16" ht="18" x14ac:dyDescent="0.35">
      <c r="B106" s="1400">
        <v>46297</v>
      </c>
      <c r="C106" s="1400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01">
        <f>SUM(L106:L109)</f>
        <v>241.2345</v>
      </c>
      <c r="O106" s="284"/>
      <c r="P106" s="8"/>
    </row>
    <row r="107" spans="2:16" ht="18" x14ac:dyDescent="0.35">
      <c r="B107" s="1400"/>
      <c r="C107" s="1400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01"/>
      <c r="O107" s="284"/>
      <c r="P107" s="8"/>
    </row>
    <row r="108" spans="2:16" ht="18" x14ac:dyDescent="0.35">
      <c r="B108" s="1400"/>
      <c r="C108" s="1400"/>
      <c r="D108" s="1013" t="s">
        <v>13</v>
      </c>
      <c r="E108" s="1014" t="s">
        <v>768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401"/>
      <c r="O108" s="284"/>
      <c r="P108" s="8"/>
    </row>
    <row r="109" spans="2:16" ht="18" x14ac:dyDescent="0.35">
      <c r="B109" s="1400"/>
      <c r="C109" s="1400"/>
      <c r="D109" s="1013" t="s">
        <v>13</v>
      </c>
      <c r="E109" s="1014" t="s">
        <v>768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01"/>
      <c r="O109" s="284"/>
      <c r="P109" s="8"/>
    </row>
    <row r="110" spans="2:16" ht="18" x14ac:dyDescent="0.35">
      <c r="B110" s="1400">
        <v>46298</v>
      </c>
      <c r="C110" s="1400"/>
      <c r="D110" s="1013" t="s">
        <v>12</v>
      </c>
      <c r="E110" s="1014" t="s">
        <v>770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384">
        <f>SUM(L110:L111)</f>
        <v>464.91899999999998</v>
      </c>
      <c r="O110" s="284"/>
      <c r="P110" s="8"/>
    </row>
    <row r="111" spans="2:16" ht="18" x14ac:dyDescent="0.35">
      <c r="B111" s="1400"/>
      <c r="C111" s="1400"/>
      <c r="D111" s="1013" t="s">
        <v>13</v>
      </c>
      <c r="E111" s="1014" t="s">
        <v>771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385"/>
      <c r="O111" s="284"/>
      <c r="P111" s="8"/>
    </row>
    <row r="112" spans="2:16" ht="18" x14ac:dyDescent="0.35">
      <c r="B112" s="1400">
        <v>46299</v>
      </c>
      <c r="C112" s="1400"/>
      <c r="D112" s="1013" t="s">
        <v>12</v>
      </c>
      <c r="E112" s="1014" t="s">
        <v>772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400"/>
      <c r="C113" s="1400"/>
      <c r="D113" s="1013" t="s">
        <v>13</v>
      </c>
      <c r="E113" s="1014" t="s">
        <v>771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400">
        <v>46300</v>
      </c>
      <c r="C114" s="1400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384">
        <f>SUM(L114:L115)</f>
        <v>19.655999999999999</v>
      </c>
      <c r="O114" s="1189"/>
      <c r="P114" s="8"/>
    </row>
    <row r="115" spans="2:16" ht="18" x14ac:dyDescent="0.35">
      <c r="B115" s="1400"/>
      <c r="C115" s="1400"/>
      <c r="D115" s="1013" t="s">
        <v>13</v>
      </c>
      <c r="E115" s="1014" t="s">
        <v>781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385"/>
      <c r="O115" s="1189"/>
      <c r="P115" s="8"/>
    </row>
    <row r="116" spans="2:16" ht="18" x14ac:dyDescent="0.35">
      <c r="B116" s="1400">
        <v>46301</v>
      </c>
      <c r="C116" s="1400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384">
        <f>SUM(L116:L117)</f>
        <v>94.77</v>
      </c>
      <c r="O116" s="1189"/>
      <c r="P116" s="8"/>
    </row>
    <row r="117" spans="2:16" ht="18" x14ac:dyDescent="0.35">
      <c r="B117" s="1400"/>
      <c r="C117" s="1400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385"/>
      <c r="O117" s="1189"/>
      <c r="P117" s="8"/>
    </row>
    <row r="118" spans="2:16" ht="18" x14ac:dyDescent="0.35">
      <c r="B118" s="1400">
        <v>46302</v>
      </c>
      <c r="C118" s="1400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384">
        <f>SUM(L118:L119)</f>
        <v>192.62879999999998</v>
      </c>
      <c r="O118" s="1189"/>
      <c r="P118" s="8"/>
    </row>
    <row r="119" spans="2:16" ht="18" x14ac:dyDescent="0.35">
      <c r="B119" s="1400"/>
      <c r="C119" s="1400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385"/>
      <c r="O119" s="1189"/>
      <c r="P119" s="8"/>
    </row>
    <row r="120" spans="2:16" ht="18" x14ac:dyDescent="0.35">
      <c r="B120" s="1400">
        <v>46303</v>
      </c>
      <c r="C120" s="1400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384">
        <f>SUM(L120:L121)</f>
        <v>450.49095</v>
      </c>
      <c r="O120" s="1189"/>
      <c r="P120" s="8"/>
    </row>
    <row r="121" spans="2:16" ht="18" x14ac:dyDescent="0.35">
      <c r="B121" s="1400"/>
      <c r="C121" s="1400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385"/>
      <c r="O121" s="1189"/>
      <c r="P121" s="8"/>
    </row>
    <row r="122" spans="2:16" ht="18" hidden="1" customHeight="1" x14ac:dyDescent="0.35">
      <c r="B122" s="1400">
        <v>46304</v>
      </c>
      <c r="C122" s="1400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384">
        <f t="shared" ref="N122" si="123">SUM(L122:L123)</f>
        <v>0</v>
      </c>
      <c r="O122" s="1189"/>
      <c r="P122" s="8"/>
    </row>
    <row r="123" spans="2:16" ht="18" hidden="1" customHeight="1" x14ac:dyDescent="0.35">
      <c r="B123" s="1400"/>
      <c r="C123" s="1400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385"/>
      <c r="O123" s="1189"/>
      <c r="P123" s="8"/>
    </row>
    <row r="124" spans="2:16" ht="18" x14ac:dyDescent="0.35">
      <c r="B124" s="1400">
        <v>46307</v>
      </c>
      <c r="C124" s="1400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384">
        <f>SUM(L124:L125)</f>
        <v>324.32400000000007</v>
      </c>
      <c r="O124" s="1189"/>
      <c r="P124" s="8"/>
    </row>
    <row r="125" spans="2:16" ht="18" x14ac:dyDescent="0.35">
      <c r="B125" s="1400"/>
      <c r="C125" s="1400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385"/>
      <c r="O125" s="1189"/>
      <c r="P125" s="8"/>
    </row>
    <row r="126" spans="2:16" ht="18" hidden="1" x14ac:dyDescent="0.35">
      <c r="B126" s="1400">
        <v>46306</v>
      </c>
      <c r="C126" s="1400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400"/>
      <c r="C127" s="1400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386">
        <v>46308</v>
      </c>
      <c r="C128" s="1387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390"/>
      <c r="C129" s="1391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386">
        <v>46309</v>
      </c>
      <c r="C130" s="1387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390"/>
      <c r="C131" s="1391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386">
        <v>46310</v>
      </c>
      <c r="C132" s="1387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390"/>
      <c r="C133" s="1391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386">
        <v>46311</v>
      </c>
      <c r="C134" s="1387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384">
        <f>SUM(L134:L135)</f>
        <v>445.94550000000004</v>
      </c>
      <c r="O134" s="1189"/>
      <c r="P134" s="8"/>
    </row>
    <row r="135" spans="2:16" ht="18" x14ac:dyDescent="0.35">
      <c r="B135" s="1390"/>
      <c r="C135" s="1391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385"/>
      <c r="O135" s="1189"/>
      <c r="P135" s="8"/>
    </row>
    <row r="136" spans="2:16" ht="18" x14ac:dyDescent="0.35">
      <c r="B136" s="1386">
        <v>46312</v>
      </c>
      <c r="C136" s="1387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384">
        <f>SUM(M136:M137)</f>
        <v>16.875</v>
      </c>
      <c r="O136" s="1189"/>
      <c r="P136" s="8"/>
    </row>
    <row r="137" spans="2:16" ht="18" x14ac:dyDescent="0.35">
      <c r="B137" s="1390"/>
      <c r="C137" s="1391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385"/>
      <c r="O137" s="1189"/>
      <c r="P137" s="8"/>
    </row>
    <row r="138" spans="2:16" ht="18" x14ac:dyDescent="0.35">
      <c r="B138" s="1386">
        <v>46313</v>
      </c>
      <c r="C138" s="1387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384">
        <f>SUM(L138:L139)</f>
        <v>52.579800000000006</v>
      </c>
      <c r="O138" s="1189"/>
      <c r="P138" s="8"/>
    </row>
    <row r="139" spans="2:16" ht="18" x14ac:dyDescent="0.35">
      <c r="B139" s="1388"/>
      <c r="C139" s="1389"/>
      <c r="D139" s="1013" t="s">
        <v>897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385"/>
      <c r="O139" s="1189"/>
      <c r="P139" s="8"/>
    </row>
    <row r="140" spans="2:16" ht="18" x14ac:dyDescent="0.35">
      <c r="B140" s="1390"/>
      <c r="C140" s="1391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" hidden="1" x14ac:dyDescent="0.35">
      <c r="B141" s="1386">
        <v>46314</v>
      </c>
      <c r="C141" s="1387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" hidden="1" x14ac:dyDescent="0.35">
      <c r="B142" s="1388"/>
      <c r="C142" s="1389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390"/>
      <c r="C143" s="1391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386">
        <v>46315</v>
      </c>
      <c r="C144" s="1387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388"/>
      <c r="C145" s="1389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390"/>
      <c r="C146" s="1391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386">
        <v>46316</v>
      </c>
      <c r="C147" s="1387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388"/>
      <c r="C148" s="1389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390"/>
      <c r="C149" s="1391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386">
        <v>46317</v>
      </c>
      <c r="C150" s="1387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388"/>
      <c r="C151" s="1389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390"/>
      <c r="C152" s="1391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386">
        <v>46318</v>
      </c>
      <c r="C153" s="1387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388"/>
      <c r="C154" s="1389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390"/>
      <c r="C155" s="1391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386">
        <v>46319</v>
      </c>
      <c r="C156" s="1387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388"/>
      <c r="C157" s="1389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390"/>
      <c r="C158" s="1391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386">
        <v>46320</v>
      </c>
      <c r="C159" s="1387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388"/>
      <c r="C160" s="1389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390"/>
      <c r="C161" s="1391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386">
        <v>46321</v>
      </c>
      <c r="C162" s="1387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388"/>
      <c r="C163" s="1389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390"/>
      <c r="C164" s="1391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386">
        <v>46322</v>
      </c>
      <c r="C165" s="1387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388"/>
      <c r="C166" s="1389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390"/>
      <c r="C167" s="1391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386">
        <v>46323</v>
      </c>
      <c r="C168" s="1387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388"/>
      <c r="C169" s="1389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390"/>
      <c r="C170" s="1391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386">
        <v>46324</v>
      </c>
      <c r="C171" s="1387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388"/>
      <c r="C172" s="1389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390"/>
      <c r="C173" s="1391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386">
        <v>46325</v>
      </c>
      <c r="C174" s="1387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388"/>
      <c r="C175" s="1389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390"/>
      <c r="C176" s="1391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x14ac:dyDescent="0.35">
      <c r="B177" s="1423" t="s">
        <v>16</v>
      </c>
      <c r="C177" s="1424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8.600000000000001" thickBot="1" x14ac:dyDescent="0.4">
      <c r="B178" s="1425" t="s">
        <v>17</v>
      </c>
      <c r="C178" s="1426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">
      <c r="D179" s="1181"/>
      <c r="F179" s="264"/>
      <c r="H179" s="267"/>
      <c r="I179" s="269"/>
      <c r="N179" s="945"/>
    </row>
    <row r="180" spans="2:19" x14ac:dyDescent="0.3">
      <c r="K180" s="10"/>
      <c r="N180" s="945"/>
    </row>
    <row r="181" spans="2:19" x14ac:dyDescent="0.3">
      <c r="F181" s="265"/>
      <c r="I181" s="265"/>
      <c r="N181" s="945"/>
    </row>
    <row r="185" spans="2:19" x14ac:dyDescent="0.3">
      <c r="O185" s="4"/>
    </row>
  </sheetData>
  <mergeCells count="144"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</mergeCells>
  <phoneticPr fontId="106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429" t="s">
        <v>122</v>
      </c>
      <c r="C1" s="1429"/>
      <c r="D1" s="1429"/>
      <c r="E1" s="1429"/>
      <c r="F1" s="1429"/>
      <c r="G1" s="1429"/>
      <c r="H1" s="1429"/>
      <c r="I1" s="1429"/>
      <c r="J1" s="1429"/>
      <c r="K1" s="1429"/>
      <c r="L1" s="1429"/>
    </row>
    <row r="2" spans="1:27" ht="18" x14ac:dyDescent="0.35">
      <c r="F2" s="1437" t="s">
        <v>416</v>
      </c>
      <c r="G2" s="1437"/>
      <c r="H2" s="1437"/>
      <c r="I2" s="1437"/>
      <c r="J2" s="1437"/>
    </row>
    <row r="3" spans="1:27" ht="15" thickBot="1" x14ac:dyDescent="0.35">
      <c r="A3" s="1432" t="s">
        <v>198</v>
      </c>
      <c r="B3" s="1433"/>
      <c r="C3" s="1433"/>
      <c r="D3" s="1433"/>
      <c r="E3" s="1433"/>
      <c r="F3" s="1433"/>
      <c r="G3" s="1434"/>
    </row>
    <row r="4" spans="1:27" ht="15" thickBot="1" x14ac:dyDescent="0.35">
      <c r="A4" s="1435" t="s">
        <v>0</v>
      </c>
      <c r="B4" s="143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430">
        <v>46252</v>
      </c>
      <c r="B6" s="1431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430">
        <v>46253</v>
      </c>
      <c r="B7" s="1431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430">
        <v>46254</v>
      </c>
      <c r="B8" s="1431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27" t="s">
        <v>208</v>
      </c>
      <c r="AA8" s="1428"/>
    </row>
    <row r="9" spans="1:27" x14ac:dyDescent="0.3">
      <c r="A9" s="1430">
        <v>46255</v>
      </c>
      <c r="B9" s="1431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430">
        <v>46256</v>
      </c>
      <c r="B10" s="1431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430">
        <v>46257</v>
      </c>
      <c r="B11" s="1431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430">
        <v>46258</v>
      </c>
      <c r="B12" s="1431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430">
        <v>46259</v>
      </c>
      <c r="B13" s="1431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430">
        <v>46260</v>
      </c>
      <c r="B14" s="1431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430">
        <v>46261</v>
      </c>
      <c r="B15" s="1431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430">
        <v>46262</v>
      </c>
      <c r="B16" s="1431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430">
        <v>46263</v>
      </c>
      <c r="B17" s="1431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430">
        <v>46264</v>
      </c>
      <c r="B18" s="1431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430">
        <v>46265</v>
      </c>
      <c r="B19" s="1431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430">
        <v>46266</v>
      </c>
      <c r="B20" s="1431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430">
        <v>46267</v>
      </c>
      <c r="B21" s="1431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430">
        <v>46268</v>
      </c>
      <c r="B22" s="1431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430">
        <v>46269</v>
      </c>
      <c r="B23" s="1431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430">
        <v>46270</v>
      </c>
      <c r="B24" s="1431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430">
        <v>46271</v>
      </c>
      <c r="B25" s="1431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430">
        <v>46272</v>
      </c>
      <c r="B26" s="1431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430">
        <v>46273</v>
      </c>
      <c r="B27" s="1431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430">
        <v>46274</v>
      </c>
      <c r="B28" s="1431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430">
        <v>46275</v>
      </c>
      <c r="B29" s="1431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430">
        <v>46276</v>
      </c>
      <c r="B30" s="1431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430">
        <v>46277</v>
      </c>
      <c r="B31" s="1431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430">
        <v>46278</v>
      </c>
      <c r="B32" s="1431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430">
        <v>46279</v>
      </c>
      <c r="B33" s="1431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430">
        <v>46280</v>
      </c>
      <c r="B34" s="1431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430">
        <v>46281</v>
      </c>
      <c r="B35" s="1431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430">
        <v>46282</v>
      </c>
      <c r="B36" s="1431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430">
        <v>46283</v>
      </c>
      <c r="B37" s="1431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430">
        <v>46284</v>
      </c>
      <c r="B38" s="1431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430">
        <v>46285</v>
      </c>
      <c r="B39" s="1431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430">
        <v>46286</v>
      </c>
      <c r="B40" s="1431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430">
        <v>46287</v>
      </c>
      <c r="B41" s="1431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430">
        <v>46288</v>
      </c>
      <c r="B42" s="1431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438" t="s">
        <v>599</v>
      </c>
      <c r="C2" s="1439"/>
      <c r="D2" s="1439"/>
      <c r="E2" s="1439"/>
      <c r="F2" s="1439"/>
      <c r="G2" s="1439"/>
      <c r="H2" s="1439"/>
      <c r="I2" s="1439"/>
      <c r="J2" s="1439"/>
      <c r="K2" s="1439"/>
      <c r="L2" s="1439"/>
      <c r="M2" s="1439"/>
      <c r="N2" s="1439"/>
      <c r="O2" s="1439"/>
      <c r="P2" s="1439"/>
      <c r="Q2" s="1439"/>
      <c r="R2" s="1439"/>
      <c r="S2" s="1439"/>
      <c r="T2" s="1440"/>
    </row>
    <row r="3" spans="2:28" x14ac:dyDescent="1.65">
      <c r="B3" s="846"/>
      <c r="C3" s="1439" t="s">
        <v>600</v>
      </c>
      <c r="D3" s="1439"/>
      <c r="E3" s="1439"/>
      <c r="F3" s="1439"/>
      <c r="G3" s="1439"/>
      <c r="H3" s="1439"/>
      <c r="I3" s="1439"/>
      <c r="J3" s="1439"/>
      <c r="K3" s="1439"/>
      <c r="L3" s="1439"/>
      <c r="M3" s="1439"/>
      <c r="N3" s="1439"/>
      <c r="O3" s="1439"/>
      <c r="P3" s="1439"/>
      <c r="Q3" s="1439"/>
      <c r="R3" s="1439"/>
      <c r="S3" s="1439"/>
      <c r="T3" s="1440"/>
    </row>
    <row r="4" spans="2:28" ht="92.4" thickBot="1" x14ac:dyDescent="1.7">
      <c r="B4" s="1441" t="s">
        <v>601</v>
      </c>
      <c r="C4" s="1442"/>
      <c r="D4" s="1442"/>
      <c r="E4" s="1442"/>
      <c r="F4" s="1442"/>
      <c r="G4" s="1442"/>
      <c r="H4" s="1442"/>
      <c r="I4" s="1442"/>
      <c r="J4" s="1442"/>
      <c r="K4" s="1442"/>
      <c r="L4" s="1442"/>
      <c r="M4" s="1442"/>
      <c r="N4" s="1442"/>
      <c r="O4" s="1442"/>
      <c r="P4" s="1442"/>
      <c r="Q4" s="1442"/>
      <c r="R4" s="1442"/>
      <c r="S4" s="1442"/>
      <c r="T4" s="1443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444" t="s">
        <v>620</v>
      </c>
      <c r="C6" s="1445"/>
      <c r="D6" s="1445"/>
      <c r="E6" s="1445"/>
      <c r="F6" s="1445"/>
      <c r="G6" s="1445"/>
      <c r="H6" s="1445"/>
      <c r="I6" s="1445"/>
      <c r="J6" s="1445"/>
      <c r="K6" s="1445"/>
      <c r="L6" s="1445"/>
      <c r="M6" s="1445"/>
      <c r="N6" s="1445"/>
      <c r="O6" s="1445"/>
      <c r="P6" s="1445"/>
      <c r="Q6" s="1445"/>
      <c r="R6" s="1445"/>
      <c r="S6" s="1445"/>
      <c r="T6" s="1446"/>
    </row>
    <row r="7" spans="2:28" ht="92.4" thickBot="1" x14ac:dyDescent="1.7">
      <c r="B7" s="1447"/>
      <c r="C7" s="1448"/>
      <c r="D7" s="1448"/>
      <c r="E7" s="1448"/>
      <c r="F7" s="1448"/>
      <c r="G7" s="1448"/>
      <c r="H7" s="1448"/>
      <c r="I7" s="1448"/>
      <c r="J7" s="1448"/>
      <c r="K7" s="1448"/>
      <c r="L7" s="1448"/>
      <c r="M7" s="1448"/>
      <c r="N7" s="1448"/>
      <c r="O7" s="1448"/>
      <c r="P7" s="1448"/>
      <c r="Q7" s="1448"/>
      <c r="R7" s="1448"/>
      <c r="S7" s="1448"/>
      <c r="T7" s="1449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450" t="s">
        <v>618</v>
      </c>
      <c r="AA13" s="1450"/>
      <c r="AB13" s="1450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22" zoomScale="82" zoomScaleNormal="76" workbookViewId="0">
      <selection activeCell="O240" sqref="O240"/>
    </sheetView>
  </sheetViews>
  <sheetFormatPr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353" t="s">
        <v>456</v>
      </c>
      <c r="C2" s="1353"/>
      <c r="D2" s="1353"/>
      <c r="E2" s="1353"/>
      <c r="F2" s="1353"/>
      <c r="G2" s="1353"/>
      <c r="H2" s="1353"/>
      <c r="T2" s="1469" t="s">
        <v>497</v>
      </c>
      <c r="U2" s="1469"/>
      <c r="V2" s="1469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473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474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474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474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474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474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474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474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474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474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474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475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70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71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71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71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71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71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71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71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72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473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474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474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474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474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474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474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474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474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474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474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475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70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71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71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71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71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71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71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71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71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71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71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72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70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71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71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71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71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71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71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71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72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473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474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474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474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474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475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70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71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71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71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71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71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71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71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72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473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474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474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474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474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474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474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474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474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474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474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475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477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478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478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478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478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478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478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478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478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478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478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479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454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455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455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455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455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455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455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455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455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455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455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455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455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455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455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455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455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455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455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455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456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468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451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451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451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451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451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451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451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452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454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455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455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455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455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455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455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455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455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455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455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455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455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455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455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455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455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456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459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460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460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460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460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353" t="s">
        <v>825</v>
      </c>
      <c r="L152" s="1353"/>
      <c r="M152" s="1353"/>
      <c r="N152" s="1353"/>
      <c r="O152" s="1353"/>
      <c r="P152" s="1353"/>
      <c r="S152" s="1453" t="s">
        <v>825</v>
      </c>
      <c r="T152" s="1453"/>
      <c r="U152" s="1453"/>
      <c r="V152" s="1453"/>
      <c r="W152" s="1453"/>
      <c r="X152" s="1453"/>
    </row>
    <row r="153" spans="2:25" ht="14.4" customHeight="1" x14ac:dyDescent="0.3">
      <c r="B153" s="452">
        <v>150</v>
      </c>
      <c r="C153" s="1460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353" t="s">
        <v>826</v>
      </c>
      <c r="L153" s="1353"/>
      <c r="M153" s="1353"/>
      <c r="N153" s="1353"/>
      <c r="O153" s="1353"/>
      <c r="P153" s="1353"/>
      <c r="S153" s="1453" t="s">
        <v>827</v>
      </c>
      <c r="T153" s="1453"/>
      <c r="U153" s="1453"/>
      <c r="V153" s="1453"/>
      <c r="W153" s="1453"/>
      <c r="X153" s="1453"/>
    </row>
    <row r="154" spans="2:25" ht="14.4" customHeight="1" x14ac:dyDescent="0.3">
      <c r="B154" s="452">
        <v>151</v>
      </c>
      <c r="C154" s="1460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828</v>
      </c>
      <c r="L154" s="251" t="s">
        <v>829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828</v>
      </c>
      <c r="T154" s="1283" t="s">
        <v>829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460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830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831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460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832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833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460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834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835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460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836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837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460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838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839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460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840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841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460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830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837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461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832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839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457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834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841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458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836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831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458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838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833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458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840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835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458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830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837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458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832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839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458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834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841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458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836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831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458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838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833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451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840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835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451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830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831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451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832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833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451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834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835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451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836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837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451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838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839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451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842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841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451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832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831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452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836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833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457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838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835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458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840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837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458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830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839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458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832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841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458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834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831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458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836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833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458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838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835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458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840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837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458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830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839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458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832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841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458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834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831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476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836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833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468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838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835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451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840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837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451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832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839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451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836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841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451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838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831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451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840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833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451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830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835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451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832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837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452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836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839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462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838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841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463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840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831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463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830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833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463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832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835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463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834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837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463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836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839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463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838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841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463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840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900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464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830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6"/>
      <c r="U210" s="6"/>
      <c r="V210" s="6"/>
      <c r="W210" s="6"/>
      <c r="X210" s="6"/>
    </row>
    <row r="211" spans="2:24" x14ac:dyDescent="0.3">
      <c r="B211" s="452">
        <v>208</v>
      </c>
      <c r="C211" s="1465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832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6"/>
      <c r="U211" s="6"/>
      <c r="V211" s="6"/>
      <c r="W211" s="6"/>
      <c r="X211" s="6"/>
    </row>
    <row r="212" spans="2:24" x14ac:dyDescent="0.3">
      <c r="B212" s="452">
        <v>209</v>
      </c>
      <c r="C212" s="1466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834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6"/>
      <c r="U212" s="6"/>
      <c r="V212" s="6"/>
      <c r="W212" s="6"/>
      <c r="X212" s="6"/>
    </row>
    <row r="213" spans="2:24" x14ac:dyDescent="0.3">
      <c r="B213" s="452">
        <v>210</v>
      </c>
      <c r="C213" s="1466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6"/>
      <c r="U213" s="6"/>
      <c r="V213" s="6"/>
      <c r="W213" s="6"/>
      <c r="X213" s="6"/>
    </row>
    <row r="214" spans="2:24" x14ac:dyDescent="0.3">
      <c r="B214" s="452">
        <v>211</v>
      </c>
      <c r="C214" s="1466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6"/>
      <c r="U214" s="6"/>
      <c r="V214" s="6"/>
      <c r="W214" s="6"/>
      <c r="X214" s="6"/>
    </row>
    <row r="215" spans="2:24" x14ac:dyDescent="0.3">
      <c r="B215" s="452">
        <v>212</v>
      </c>
      <c r="C215" s="1466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6"/>
      <c r="U215" s="6"/>
      <c r="V215" s="6"/>
      <c r="W215" s="6"/>
      <c r="X215" s="6"/>
    </row>
    <row r="216" spans="2:24" x14ac:dyDescent="0.3">
      <c r="B216" s="452">
        <v>213</v>
      </c>
      <c r="C216" s="1466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</row>
    <row r="217" spans="2:24" x14ac:dyDescent="0.3">
      <c r="B217" s="452">
        <v>214</v>
      </c>
      <c r="C217" s="1466"/>
      <c r="D217" s="452" t="s">
        <v>853</v>
      </c>
      <c r="E217" s="453">
        <v>46310</v>
      </c>
      <c r="F217" s="452">
        <v>0.29299999999999998</v>
      </c>
      <c r="G217" s="452">
        <v>0.16</v>
      </c>
      <c r="H217" s="452">
        <v>12.879</v>
      </c>
    </row>
    <row r="218" spans="2:24" x14ac:dyDescent="0.3">
      <c r="B218" s="452">
        <v>215</v>
      </c>
      <c r="C218" s="1466"/>
      <c r="D218" s="452" t="s">
        <v>854</v>
      </c>
      <c r="E218" s="453">
        <v>46310</v>
      </c>
      <c r="F218" s="452">
        <v>0.32500000000000001</v>
      </c>
      <c r="G218" s="452">
        <v>0.26</v>
      </c>
      <c r="H218" s="452">
        <v>14.369</v>
      </c>
    </row>
    <row r="219" spans="2:24" x14ac:dyDescent="0.3">
      <c r="B219" s="452">
        <v>216</v>
      </c>
      <c r="C219" s="1466"/>
      <c r="D219" s="452" t="s">
        <v>855</v>
      </c>
      <c r="E219" s="453">
        <v>46310</v>
      </c>
      <c r="F219" s="452">
        <v>0.36099999999999999</v>
      </c>
      <c r="G219" s="452">
        <v>0.24</v>
      </c>
      <c r="H219" s="452">
        <v>14.054</v>
      </c>
    </row>
    <row r="220" spans="2:24" x14ac:dyDescent="0.3">
      <c r="B220" s="452">
        <v>217</v>
      </c>
      <c r="C220" s="1466"/>
      <c r="D220" s="452" t="s">
        <v>856</v>
      </c>
      <c r="E220" s="453">
        <v>46310</v>
      </c>
      <c r="F220" s="452">
        <v>0.307</v>
      </c>
      <c r="G220" s="452">
        <v>0.18</v>
      </c>
      <c r="H220" s="452">
        <v>14.391999999999999</v>
      </c>
    </row>
    <row r="221" spans="2:24" x14ac:dyDescent="0.3">
      <c r="B221" s="452">
        <v>218</v>
      </c>
      <c r="C221" s="1466"/>
      <c r="D221" s="452" t="s">
        <v>857</v>
      </c>
      <c r="E221" s="453">
        <v>46310</v>
      </c>
      <c r="F221" s="1322">
        <v>0.24</v>
      </c>
      <c r="G221" s="452">
        <v>0.3</v>
      </c>
      <c r="H221" s="452">
        <v>13.632999999999999</v>
      </c>
    </row>
    <row r="222" spans="2:24" x14ac:dyDescent="0.3">
      <c r="B222" s="452">
        <v>219</v>
      </c>
      <c r="C222" s="1466"/>
      <c r="D222" s="452" t="s">
        <v>858</v>
      </c>
      <c r="E222" s="453">
        <v>46310</v>
      </c>
      <c r="F222" s="452">
        <v>0.224</v>
      </c>
      <c r="G222" s="452">
        <v>0.31</v>
      </c>
      <c r="H222" s="452">
        <v>12.032999999999999</v>
      </c>
    </row>
    <row r="223" spans="2:24" x14ac:dyDescent="0.3">
      <c r="B223" s="452">
        <v>220</v>
      </c>
      <c r="C223" s="1466"/>
      <c r="D223" s="452" t="s">
        <v>859</v>
      </c>
      <c r="E223" s="453">
        <v>46310</v>
      </c>
      <c r="F223" s="452">
        <v>0.219</v>
      </c>
      <c r="G223" s="452">
        <v>0.26</v>
      </c>
      <c r="H223" s="452">
        <v>12.250999999999999</v>
      </c>
    </row>
    <row r="224" spans="2:24" x14ac:dyDescent="0.3">
      <c r="B224" s="452">
        <v>221</v>
      </c>
      <c r="C224" s="1466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</row>
    <row r="225" spans="2:8" x14ac:dyDescent="0.3">
      <c r="B225" s="452">
        <v>222</v>
      </c>
      <c r="C225" s="1466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</row>
    <row r="226" spans="2:8" x14ac:dyDescent="0.3">
      <c r="B226" s="452">
        <v>223</v>
      </c>
      <c r="C226" s="1466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</row>
    <row r="227" spans="2:8" x14ac:dyDescent="0.3">
      <c r="B227" s="452">
        <v>224</v>
      </c>
      <c r="C227" s="1466"/>
      <c r="D227" s="452" t="s">
        <v>849</v>
      </c>
      <c r="E227" s="453">
        <v>46311</v>
      </c>
      <c r="F227" s="452">
        <v>0.38400000000000001</v>
      </c>
      <c r="G227" s="452">
        <v>0.64</v>
      </c>
      <c r="H227" s="452">
        <v>14.336</v>
      </c>
    </row>
    <row r="228" spans="2:8" x14ac:dyDescent="0.3">
      <c r="B228" s="452">
        <v>225</v>
      </c>
      <c r="C228" s="1466"/>
      <c r="D228" s="452" t="s">
        <v>850</v>
      </c>
      <c r="E228" s="453">
        <v>46311</v>
      </c>
      <c r="F228" s="452">
        <v>0.39900000000000002</v>
      </c>
      <c r="G228" s="452">
        <v>0.66</v>
      </c>
      <c r="H228" s="452">
        <v>14.525</v>
      </c>
    </row>
    <row r="229" spans="2:8" x14ac:dyDescent="0.3">
      <c r="B229" s="452">
        <v>226</v>
      </c>
      <c r="C229" s="1466"/>
      <c r="D229" s="452" t="s">
        <v>851</v>
      </c>
      <c r="E229" s="453">
        <v>46311</v>
      </c>
      <c r="F229" s="452">
        <v>0.377</v>
      </c>
      <c r="G229" s="452">
        <v>0.65</v>
      </c>
      <c r="H229" s="452">
        <v>12.862</v>
      </c>
    </row>
    <row r="230" spans="2:8" x14ac:dyDescent="0.3">
      <c r="B230" s="452">
        <v>227</v>
      </c>
      <c r="C230" s="1467"/>
      <c r="D230" s="452" t="s">
        <v>852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</row>
    <row r="231" spans="2:8" x14ac:dyDescent="0.3">
      <c r="B231" s="1313">
        <v>228</v>
      </c>
      <c r="C231" s="1815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</row>
    <row r="232" spans="2:8" x14ac:dyDescent="0.3">
      <c r="B232" s="1313">
        <v>229</v>
      </c>
      <c r="C232" s="1816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</row>
    <row r="233" spans="2:8" x14ac:dyDescent="0.3">
      <c r="B233" s="1313">
        <v>230</v>
      </c>
      <c r="C233" s="1816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</row>
    <row r="234" spans="2:8" x14ac:dyDescent="0.3">
      <c r="B234" s="1313">
        <v>231</v>
      </c>
      <c r="C234" s="1816"/>
      <c r="D234" s="1313" t="s">
        <v>853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</row>
    <row r="235" spans="2:8" x14ac:dyDescent="0.3">
      <c r="B235" s="1313">
        <v>232</v>
      </c>
      <c r="C235" s="1816"/>
      <c r="D235" s="1313" t="s">
        <v>854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</row>
    <row r="236" spans="2:8" x14ac:dyDescent="0.3">
      <c r="B236" s="1313">
        <v>233</v>
      </c>
      <c r="C236" s="1816"/>
      <c r="D236" s="1313" t="s">
        <v>855</v>
      </c>
      <c r="E236" s="1314">
        <v>46311</v>
      </c>
      <c r="F236" s="1313">
        <v>0.60899999999999999</v>
      </c>
      <c r="G236" s="1313">
        <v>0.61</v>
      </c>
      <c r="H236" s="1313">
        <v>9.4</v>
      </c>
    </row>
    <row r="237" spans="2:8" x14ac:dyDescent="0.3">
      <c r="B237" s="1313">
        <v>234</v>
      </c>
      <c r="C237" s="1816"/>
      <c r="D237" s="1313" t="s">
        <v>856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</row>
    <row r="238" spans="2:8" x14ac:dyDescent="0.3">
      <c r="B238" s="1313">
        <v>235</v>
      </c>
      <c r="C238" s="1816"/>
      <c r="D238" s="1313" t="s">
        <v>857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</row>
    <row r="239" spans="2:8" x14ac:dyDescent="0.3">
      <c r="B239" s="1313">
        <v>236</v>
      </c>
      <c r="C239" s="1816"/>
      <c r="D239" s="1313" t="s">
        <v>858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</row>
    <row r="240" spans="2:8" x14ac:dyDescent="0.3">
      <c r="B240" s="1313">
        <v>237</v>
      </c>
      <c r="C240" s="1816"/>
      <c r="D240" s="1313" t="s">
        <v>859</v>
      </c>
      <c r="E240" s="1314">
        <v>46311</v>
      </c>
      <c r="F240" s="1313">
        <v>0.64500000000000002</v>
      </c>
      <c r="G240" s="1313">
        <v>0.51</v>
      </c>
      <c r="H240" s="1313">
        <v>9.18</v>
      </c>
    </row>
    <row r="241" spans="2:8" x14ac:dyDescent="0.3">
      <c r="B241" s="1313">
        <v>238</v>
      </c>
      <c r="C241" s="1816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</row>
    <row r="242" spans="2:8" x14ac:dyDescent="0.3">
      <c r="B242" s="1313">
        <v>239</v>
      </c>
      <c r="C242" s="1816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</row>
    <row r="243" spans="2:8" x14ac:dyDescent="0.3">
      <c r="B243" s="1313">
        <v>240</v>
      </c>
      <c r="C243" s="1817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</row>
    <row r="244" spans="2:8" x14ac:dyDescent="0.3">
      <c r="B244" s="6">
        <v>241</v>
      </c>
      <c r="C244" s="6"/>
      <c r="D244" s="6"/>
      <c r="E244" s="233"/>
      <c r="F244" s="6"/>
      <c r="G244" s="6"/>
      <c r="H244" s="6"/>
    </row>
    <row r="245" spans="2:8" x14ac:dyDescent="0.3">
      <c r="B245" s="6">
        <v>242</v>
      </c>
      <c r="C245" s="6"/>
      <c r="D245" s="6"/>
      <c r="E245" s="233"/>
      <c r="F245" s="6"/>
      <c r="G245" s="6"/>
      <c r="H245" s="6"/>
    </row>
    <row r="246" spans="2:8" x14ac:dyDescent="0.3">
      <c r="B246" s="6">
        <v>243</v>
      </c>
      <c r="C246" s="6"/>
      <c r="D246" s="6"/>
      <c r="E246" s="233"/>
      <c r="F246" s="6"/>
      <c r="G246" s="6"/>
      <c r="H246" s="6"/>
    </row>
    <row r="247" spans="2:8" x14ac:dyDescent="0.3">
      <c r="B247" s="6">
        <v>244</v>
      </c>
      <c r="C247" s="6"/>
      <c r="D247" s="6"/>
      <c r="E247" s="233"/>
      <c r="F247" s="6"/>
      <c r="G247" s="6"/>
      <c r="H247" s="6"/>
    </row>
    <row r="248" spans="2:8" x14ac:dyDescent="0.3">
      <c r="B248" s="6">
        <v>245</v>
      </c>
      <c r="C248" s="6"/>
      <c r="D248" s="6"/>
      <c r="E248" s="233"/>
      <c r="F248" s="6"/>
      <c r="G248" s="6"/>
      <c r="H248" s="6"/>
    </row>
    <row r="249" spans="2:8" x14ac:dyDescent="0.3">
      <c r="B249" s="6">
        <v>246</v>
      </c>
      <c r="C249" s="6"/>
      <c r="D249" s="6"/>
      <c r="E249" s="233"/>
      <c r="F249" s="6"/>
      <c r="G249" s="6"/>
      <c r="H249" s="6"/>
    </row>
    <row r="250" spans="2:8" x14ac:dyDescent="0.3">
      <c r="B250" s="6">
        <v>247</v>
      </c>
      <c r="C250" s="6"/>
      <c r="D250" s="6"/>
      <c r="E250" s="233"/>
      <c r="F250" s="6"/>
      <c r="G250" s="6"/>
      <c r="H250" s="6"/>
    </row>
    <row r="251" spans="2:8" x14ac:dyDescent="0.3">
      <c r="B251" s="6">
        <v>248</v>
      </c>
      <c r="C251" s="6"/>
      <c r="D251" s="6"/>
      <c r="E251" s="233"/>
      <c r="F251" s="6"/>
      <c r="G251" s="6"/>
      <c r="H251" s="6"/>
    </row>
    <row r="252" spans="2:8" x14ac:dyDescent="0.3">
      <c r="B252" s="6">
        <v>249</v>
      </c>
      <c r="C252" s="6"/>
      <c r="D252" s="6"/>
      <c r="E252" s="233"/>
      <c r="F252" s="6"/>
      <c r="G252" s="6"/>
      <c r="H252" s="6"/>
    </row>
    <row r="253" spans="2:8" x14ac:dyDescent="0.3">
      <c r="B253" s="6">
        <v>250</v>
      </c>
      <c r="C253" s="6"/>
      <c r="D253" s="6"/>
      <c r="E253" s="233"/>
      <c r="F253" s="6"/>
      <c r="G253" s="6"/>
      <c r="H253" s="6"/>
    </row>
    <row r="254" spans="2:8" x14ac:dyDescent="0.3">
      <c r="B254" s="6">
        <v>251</v>
      </c>
      <c r="C254" s="6"/>
      <c r="D254" s="6"/>
      <c r="E254" s="233"/>
      <c r="F254" s="6"/>
      <c r="G254" s="6"/>
      <c r="H254" s="6"/>
    </row>
    <row r="255" spans="2:8" x14ac:dyDescent="0.3">
      <c r="B255" s="6">
        <v>252</v>
      </c>
      <c r="C255" s="6"/>
      <c r="D255" s="6"/>
      <c r="E255" s="233"/>
      <c r="F255" s="6"/>
      <c r="G255" s="6"/>
      <c r="H255" s="6"/>
    </row>
    <row r="256" spans="2:8" x14ac:dyDescent="0.3">
      <c r="B256" s="6">
        <v>253</v>
      </c>
      <c r="C256" s="6"/>
      <c r="D256" s="6"/>
      <c r="E256" s="233"/>
      <c r="F256" s="6"/>
      <c r="G256" s="6"/>
      <c r="H256" s="6"/>
    </row>
    <row r="257" spans="2:8" x14ac:dyDescent="0.3">
      <c r="B257" s="6">
        <v>254</v>
      </c>
      <c r="C257" s="6"/>
      <c r="D257" s="6"/>
      <c r="E257" s="233"/>
      <c r="F257" s="6"/>
      <c r="G257" s="6"/>
      <c r="H257" s="6"/>
    </row>
    <row r="258" spans="2:8" x14ac:dyDescent="0.3">
      <c r="B258" s="6">
        <v>255</v>
      </c>
      <c r="C258" s="6"/>
      <c r="D258" s="6"/>
      <c r="E258" s="233"/>
      <c r="F258" s="6"/>
      <c r="G258" s="6"/>
      <c r="H258" s="6"/>
    </row>
    <row r="259" spans="2:8" x14ac:dyDescent="0.3">
      <c r="B259" s="6">
        <v>256</v>
      </c>
      <c r="C259" s="6"/>
      <c r="D259" s="6"/>
      <c r="E259" s="233"/>
      <c r="F259" s="6"/>
      <c r="G259" s="6"/>
      <c r="H259" s="6"/>
    </row>
    <row r="260" spans="2:8" x14ac:dyDescent="0.3">
      <c r="B260" s="6">
        <v>257</v>
      </c>
      <c r="C260" s="6"/>
      <c r="D260" s="6"/>
      <c r="E260" s="233"/>
      <c r="F260" s="6"/>
      <c r="G260" s="6"/>
      <c r="H260" s="6"/>
    </row>
    <row r="261" spans="2:8" x14ac:dyDescent="0.3">
      <c r="B261" s="6">
        <v>258</v>
      </c>
      <c r="C261" s="6"/>
      <c r="D261" s="6"/>
      <c r="E261" s="233"/>
      <c r="F261" s="6"/>
      <c r="G261" s="6"/>
      <c r="H261" s="6"/>
    </row>
    <row r="262" spans="2:8" x14ac:dyDescent="0.3">
      <c r="B262" s="6">
        <v>259</v>
      </c>
      <c r="C262" s="6"/>
      <c r="D262" s="6"/>
      <c r="E262" s="233"/>
      <c r="F262" s="6"/>
      <c r="G262" s="6"/>
      <c r="H262" s="6"/>
    </row>
    <row r="263" spans="2:8" x14ac:dyDescent="0.3">
      <c r="B263" s="6">
        <v>260</v>
      </c>
      <c r="C263" s="6"/>
      <c r="D263" s="6"/>
      <c r="E263" s="233"/>
      <c r="F263" s="6"/>
      <c r="G263" s="6"/>
      <c r="H263" s="6"/>
    </row>
    <row r="264" spans="2:8" x14ac:dyDescent="0.3">
      <c r="B264" s="6">
        <v>261</v>
      </c>
      <c r="C264" s="6"/>
      <c r="D264" s="6"/>
      <c r="E264" s="233"/>
      <c r="F264" s="6"/>
      <c r="G264" s="6"/>
      <c r="H264" s="6"/>
    </row>
    <row r="265" spans="2:8" x14ac:dyDescent="0.3">
      <c r="B265" s="6">
        <v>262</v>
      </c>
      <c r="C265" s="6"/>
      <c r="D265" s="6"/>
      <c r="E265" s="233"/>
      <c r="F265" s="6"/>
      <c r="G265" s="6"/>
      <c r="H265" s="6"/>
    </row>
    <row r="266" spans="2:8" x14ac:dyDescent="0.3">
      <c r="B266" s="6">
        <v>263</v>
      </c>
      <c r="C266" s="6"/>
      <c r="D266" s="6"/>
      <c r="E266" s="233"/>
      <c r="F266" s="6"/>
      <c r="G266" s="6"/>
      <c r="H266" s="6"/>
    </row>
    <row r="267" spans="2:8" x14ac:dyDescent="0.3">
      <c r="B267" s="6">
        <v>264</v>
      </c>
      <c r="C267" s="6"/>
      <c r="D267" s="6"/>
      <c r="E267" s="233"/>
      <c r="F267" s="6"/>
      <c r="G267" s="6"/>
      <c r="H267" s="6"/>
    </row>
    <row r="268" spans="2:8" x14ac:dyDescent="0.3">
      <c r="B268" s="6">
        <v>265</v>
      </c>
      <c r="C268" s="6"/>
      <c r="D268" s="6"/>
      <c r="E268" s="233"/>
      <c r="F268" s="6"/>
      <c r="G268" s="6"/>
      <c r="H268" s="6"/>
    </row>
    <row r="269" spans="2:8" x14ac:dyDescent="0.3">
      <c r="B269" s="6">
        <v>266</v>
      </c>
      <c r="C269" s="6"/>
      <c r="D269" s="6"/>
      <c r="E269" s="233"/>
      <c r="F269" s="6"/>
      <c r="G269" s="6"/>
      <c r="H269" s="6"/>
    </row>
    <row r="270" spans="2:8" x14ac:dyDescent="0.3">
      <c r="B270" s="6">
        <v>267</v>
      </c>
      <c r="C270" s="6"/>
      <c r="D270" s="6"/>
      <c r="E270" s="233"/>
      <c r="F270" s="6"/>
      <c r="G270" s="6"/>
      <c r="H270" s="6"/>
    </row>
    <row r="271" spans="2:8" x14ac:dyDescent="0.3">
      <c r="B271" s="6">
        <v>268</v>
      </c>
      <c r="C271" s="6"/>
      <c r="D271" s="6"/>
      <c r="E271" s="233"/>
      <c r="F271" s="6"/>
      <c r="G271" s="6"/>
      <c r="H271" s="6"/>
    </row>
    <row r="272" spans="2:8" x14ac:dyDescent="0.3">
      <c r="B272" s="6">
        <v>269</v>
      </c>
      <c r="C272" s="6"/>
      <c r="D272" s="6"/>
      <c r="E272" s="233"/>
      <c r="F272" s="6"/>
      <c r="G272" s="6"/>
      <c r="H272" s="6"/>
    </row>
    <row r="273" spans="2:8" x14ac:dyDescent="0.3">
      <c r="B273" s="6">
        <v>270</v>
      </c>
      <c r="C273" s="6"/>
      <c r="D273" s="6"/>
      <c r="E273" s="233"/>
      <c r="F273" s="6"/>
      <c r="G273" s="6"/>
      <c r="H273" s="6"/>
    </row>
    <row r="274" spans="2:8" x14ac:dyDescent="0.3">
      <c r="B274" s="6">
        <v>271</v>
      </c>
      <c r="C274" s="6"/>
      <c r="D274" s="6"/>
      <c r="E274" s="233"/>
      <c r="F274" s="6"/>
      <c r="G274" s="6"/>
      <c r="H274" s="6"/>
    </row>
    <row r="275" spans="2:8" x14ac:dyDescent="0.3">
      <c r="B275" s="6">
        <v>272</v>
      </c>
      <c r="C275" s="6"/>
      <c r="D275" s="6"/>
      <c r="E275" s="233"/>
      <c r="F275" s="6"/>
      <c r="G275" s="6"/>
      <c r="H275" s="6"/>
    </row>
    <row r="276" spans="2:8" x14ac:dyDescent="0.3">
      <c r="B276" s="6">
        <v>273</v>
      </c>
      <c r="C276" s="6"/>
      <c r="D276" s="6"/>
      <c r="E276" s="233"/>
      <c r="F276" s="6"/>
      <c r="G276" s="6"/>
      <c r="H276" s="6"/>
    </row>
    <row r="277" spans="2:8" x14ac:dyDescent="0.3">
      <c r="B277" s="6">
        <v>274</v>
      </c>
      <c r="C277" s="6"/>
      <c r="D277" s="6"/>
      <c r="E277" s="233"/>
      <c r="F277" s="6"/>
      <c r="G277" s="6"/>
      <c r="H277" s="6"/>
    </row>
    <row r="278" spans="2:8" x14ac:dyDescent="0.3">
      <c r="B278" s="6">
        <v>275</v>
      </c>
      <c r="C278" s="6"/>
      <c r="D278" s="6"/>
      <c r="E278" s="233"/>
      <c r="F278" s="6"/>
      <c r="G278" s="6"/>
      <c r="H278" s="6"/>
    </row>
    <row r="279" spans="2:8" x14ac:dyDescent="0.3">
      <c r="B279" s="6">
        <v>276</v>
      </c>
      <c r="C279" s="6"/>
      <c r="D279" s="6"/>
      <c r="E279" s="233"/>
      <c r="F279" s="6"/>
      <c r="G279" s="6"/>
      <c r="H279" s="6"/>
    </row>
    <row r="280" spans="2:8" x14ac:dyDescent="0.3">
      <c r="B280" s="6">
        <v>277</v>
      </c>
      <c r="C280" s="6"/>
      <c r="D280" s="6"/>
      <c r="E280" s="233"/>
      <c r="F280" s="6"/>
      <c r="G280" s="6"/>
      <c r="H280" s="6"/>
    </row>
    <row r="281" spans="2:8" x14ac:dyDescent="0.3">
      <c r="B281" s="6">
        <v>278</v>
      </c>
      <c r="C281" s="6"/>
      <c r="D281" s="6"/>
      <c r="E281" s="233"/>
      <c r="F281" s="6"/>
      <c r="G281" s="6"/>
      <c r="H281" s="6"/>
    </row>
    <row r="282" spans="2:8" x14ac:dyDescent="0.3">
      <c r="B282" s="6">
        <v>279</v>
      </c>
      <c r="C282" s="6"/>
      <c r="D282" s="6"/>
      <c r="E282" s="233"/>
      <c r="F282" s="6"/>
      <c r="G282" s="6"/>
      <c r="H282" s="6"/>
    </row>
    <row r="283" spans="2:8" x14ac:dyDescent="0.3">
      <c r="B283" s="6">
        <v>280</v>
      </c>
      <c r="C283" s="6"/>
      <c r="D283" s="6"/>
      <c r="E283" s="233"/>
      <c r="F283" s="6"/>
      <c r="G283" s="6"/>
      <c r="H283" s="6"/>
    </row>
    <row r="284" spans="2:8" x14ac:dyDescent="0.3">
      <c r="B284" s="6">
        <v>281</v>
      </c>
      <c r="C284" s="6"/>
      <c r="D284" s="6"/>
      <c r="E284" s="233"/>
      <c r="F284" s="6"/>
      <c r="G284" s="6"/>
      <c r="H284" s="6"/>
    </row>
    <row r="285" spans="2:8" x14ac:dyDescent="0.3">
      <c r="B285" s="6">
        <v>282</v>
      </c>
      <c r="C285" s="6"/>
      <c r="D285" s="6"/>
      <c r="E285" s="233"/>
      <c r="F285" s="6"/>
      <c r="G285" s="6"/>
      <c r="H285" s="6"/>
    </row>
    <row r="286" spans="2:8" x14ac:dyDescent="0.3">
      <c r="B286" s="6">
        <v>283</v>
      </c>
      <c r="C286" s="6"/>
      <c r="D286" s="6"/>
      <c r="E286" s="233"/>
      <c r="F286" s="6"/>
      <c r="G286" s="6"/>
      <c r="H286" s="6"/>
    </row>
    <row r="287" spans="2:8" x14ac:dyDescent="0.3">
      <c r="B287" s="6">
        <v>284</v>
      </c>
      <c r="C287" s="6"/>
      <c r="D287" s="6"/>
      <c r="E287" s="233"/>
      <c r="F287" s="6"/>
      <c r="G287" s="6"/>
      <c r="H287" s="6"/>
    </row>
    <row r="288" spans="2:8" x14ac:dyDescent="0.3">
      <c r="B288" s="6">
        <v>285</v>
      </c>
      <c r="C288" s="6"/>
      <c r="D288" s="6"/>
      <c r="E288" s="233"/>
      <c r="F288" s="6"/>
      <c r="G288" s="6"/>
      <c r="H288" s="6"/>
    </row>
    <row r="289" spans="2:8" x14ac:dyDescent="0.3">
      <c r="B289" s="6">
        <v>286</v>
      </c>
      <c r="C289" s="6"/>
      <c r="D289" s="6"/>
      <c r="E289" s="233"/>
      <c r="F289" s="6"/>
      <c r="G289" s="6"/>
      <c r="H289" s="6"/>
    </row>
    <row r="290" spans="2:8" x14ac:dyDescent="0.3">
      <c r="B290" s="6">
        <v>287</v>
      </c>
      <c r="C290" s="6"/>
      <c r="D290" s="6"/>
      <c r="E290" s="233"/>
      <c r="F290" s="6"/>
      <c r="G290" s="6"/>
      <c r="H290" s="6"/>
    </row>
    <row r="291" spans="2:8" x14ac:dyDescent="0.3">
      <c r="B291" s="6">
        <v>288</v>
      </c>
      <c r="C291" s="6"/>
      <c r="D291" s="6"/>
      <c r="E291" s="233"/>
      <c r="F291" s="6"/>
      <c r="G291" s="6"/>
      <c r="H291" s="6"/>
    </row>
    <row r="292" spans="2:8" x14ac:dyDescent="0.3">
      <c r="B292" s="6">
        <v>289</v>
      </c>
      <c r="C292" s="6"/>
      <c r="D292" s="6"/>
      <c r="E292" s="233"/>
      <c r="F292" s="6"/>
      <c r="G292" s="6"/>
      <c r="H292" s="6"/>
    </row>
    <row r="293" spans="2:8" x14ac:dyDescent="0.3">
      <c r="B293" s="6">
        <v>290</v>
      </c>
      <c r="C293" s="6"/>
      <c r="D293" s="6"/>
      <c r="E293" s="233"/>
      <c r="F293" s="6"/>
      <c r="G293" s="6"/>
      <c r="H293" s="6"/>
    </row>
    <row r="294" spans="2:8" x14ac:dyDescent="0.3">
      <c r="B294" s="6">
        <v>291</v>
      </c>
      <c r="C294" s="6"/>
      <c r="D294" s="6"/>
      <c r="E294" s="233"/>
      <c r="F294" s="6"/>
      <c r="G294" s="6"/>
      <c r="H294" s="6"/>
    </row>
    <row r="295" spans="2:8" x14ac:dyDescent="0.3">
      <c r="B295" s="6">
        <v>292</v>
      </c>
      <c r="C295" s="6"/>
      <c r="D295" s="6"/>
      <c r="E295" s="233"/>
      <c r="F295" s="6"/>
      <c r="G295" s="6"/>
      <c r="H295" s="6"/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6">
    <mergeCell ref="C231:C243"/>
    <mergeCell ref="C202:C210"/>
    <mergeCell ref="C211:C230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</mergeCells>
  <phoneticPr fontId="106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85" zoomScaleNormal="85" workbookViewId="0">
      <pane ySplit="4" topLeftCell="A86" activePane="bottomLeft" state="frozen"/>
      <selection pane="bottomLeft" activeCell="A101" sqref="A101:L102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525" t="s">
        <v>63</v>
      </c>
      <c r="B3" s="1526"/>
      <c r="C3" s="1526"/>
      <c r="D3" s="1526"/>
      <c r="E3" s="1526"/>
      <c r="F3" s="1526"/>
      <c r="G3" s="1526"/>
      <c r="H3" s="1526"/>
      <c r="I3" s="1526"/>
      <c r="J3" s="1526"/>
      <c r="K3" s="1526"/>
      <c r="L3" s="1526"/>
    </row>
    <row r="4" spans="1:36" ht="28.8" x14ac:dyDescent="0.3">
      <c r="A4" s="1527" t="s">
        <v>0</v>
      </c>
      <c r="B4" s="1527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519">
        <v>46265</v>
      </c>
      <c r="B5" s="1520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474">
        <v>1</v>
      </c>
      <c r="J5" s="900">
        <f>(720-G5)/60</f>
        <v>10.433333333333334</v>
      </c>
      <c r="K5" s="901">
        <f>J5/12</f>
        <v>0.86944444444444446</v>
      </c>
      <c r="L5" s="1518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498">
        <v>46265</v>
      </c>
      <c r="B6" s="1499"/>
      <c r="C6" s="769" t="s">
        <v>13</v>
      </c>
      <c r="D6" s="592"/>
      <c r="E6" s="586"/>
      <c r="F6" s="501"/>
      <c r="G6" s="502">
        <f>(F6-E6)*1440</f>
        <v>0</v>
      </c>
      <c r="H6" s="587"/>
      <c r="I6" s="1474"/>
      <c r="J6" s="809">
        <f>(720-G6)/60</f>
        <v>12</v>
      </c>
      <c r="K6" s="812">
        <f t="shared" ref="K6:K8" si="1">J6/12</f>
        <v>1</v>
      </c>
      <c r="L6" s="1518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498">
        <v>46266</v>
      </c>
      <c r="B7" s="1499"/>
      <c r="C7" s="769" t="s">
        <v>12</v>
      </c>
      <c r="D7" s="592"/>
      <c r="E7" s="586"/>
      <c r="F7" s="501"/>
      <c r="G7" s="502">
        <f>(F7-E7)*1440</f>
        <v>0</v>
      </c>
      <c r="H7" s="587"/>
      <c r="I7" s="1474"/>
      <c r="J7" s="809">
        <f>(720-G7)/60</f>
        <v>12</v>
      </c>
      <c r="K7" s="812">
        <f t="shared" si="1"/>
        <v>1</v>
      </c>
      <c r="L7" s="1518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498">
        <v>46266</v>
      </c>
      <c r="B8" s="1499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475"/>
      <c r="J8" s="809">
        <f t="shared" ref="J8:J14" si="5">(720-G8)/60</f>
        <v>10.9</v>
      </c>
      <c r="K8" s="812">
        <f t="shared" si="1"/>
        <v>0.90833333333333333</v>
      </c>
      <c r="L8" s="1518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496">
        <v>46267</v>
      </c>
      <c r="B9" s="1497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470">
        <v>2</v>
      </c>
      <c r="J9" s="810">
        <f t="shared" si="5"/>
        <v>10</v>
      </c>
      <c r="K9" s="813">
        <f>J9/12</f>
        <v>0.83333333333333337</v>
      </c>
      <c r="L9" s="1510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496">
        <v>46267</v>
      </c>
      <c r="B10" s="1497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71"/>
      <c r="J10" s="810">
        <f t="shared" si="5"/>
        <v>12</v>
      </c>
      <c r="K10" s="813">
        <f t="shared" ref="K10:K14" si="6">J10/12</f>
        <v>1</v>
      </c>
      <c r="L10" s="1510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496">
        <v>46268</v>
      </c>
      <c r="B11" s="1497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71"/>
      <c r="J11" s="810">
        <f t="shared" si="5"/>
        <v>12</v>
      </c>
      <c r="K11" s="813">
        <f t="shared" si="6"/>
        <v>1</v>
      </c>
      <c r="L11" s="1510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496">
        <v>46268</v>
      </c>
      <c r="B12" s="1497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471"/>
      <c r="J12" s="810">
        <f t="shared" si="5"/>
        <v>11</v>
      </c>
      <c r="K12" s="813">
        <f t="shared" si="6"/>
        <v>0.91666666666666663</v>
      </c>
      <c r="L12" s="1510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496">
        <v>46269</v>
      </c>
      <c r="B13" s="1497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471"/>
      <c r="J13" s="810">
        <f t="shared" si="5"/>
        <v>0</v>
      </c>
      <c r="K13" s="813">
        <f t="shared" si="6"/>
        <v>0</v>
      </c>
      <c r="L13" s="1510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496">
        <v>46269</v>
      </c>
      <c r="B14" s="1497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472"/>
      <c r="J14" s="810">
        <f t="shared" si="5"/>
        <v>0</v>
      </c>
      <c r="K14" s="813">
        <f t="shared" si="6"/>
        <v>0</v>
      </c>
      <c r="L14" s="1510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498">
        <v>46270</v>
      </c>
      <c r="B15" s="1499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473">
        <v>3</v>
      </c>
      <c r="J15" s="809">
        <f>(720-G15)/60</f>
        <v>0</v>
      </c>
      <c r="K15" s="812">
        <f>J15/12</f>
        <v>0</v>
      </c>
      <c r="L15" s="1518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498">
        <v>46270</v>
      </c>
      <c r="B16" s="1499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474"/>
      <c r="J16" s="809">
        <f t="shared" ref="J16:J19" si="8">(720-G16)/60</f>
        <v>11</v>
      </c>
      <c r="K16" s="812">
        <f t="shared" ref="K16:K19" si="9">J16/12</f>
        <v>0.91666666666666663</v>
      </c>
      <c r="L16" s="1518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498">
        <v>46271</v>
      </c>
      <c r="B17" s="1499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474"/>
      <c r="J17" s="809">
        <f t="shared" si="8"/>
        <v>9.8333333333333339</v>
      </c>
      <c r="K17" s="812">
        <f t="shared" si="9"/>
        <v>0.81944444444444453</v>
      </c>
      <c r="L17" s="1518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498">
        <v>46271</v>
      </c>
      <c r="B18" s="1499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474"/>
      <c r="J18" s="809">
        <f t="shared" si="8"/>
        <v>12</v>
      </c>
      <c r="K18" s="812">
        <f t="shared" si="9"/>
        <v>1</v>
      </c>
      <c r="L18" s="1518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498">
        <v>46272</v>
      </c>
      <c r="B19" s="1499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475"/>
      <c r="J19" s="809">
        <f t="shared" si="8"/>
        <v>11.683333333333334</v>
      </c>
      <c r="K19" s="812">
        <f t="shared" si="9"/>
        <v>0.97361111111111109</v>
      </c>
      <c r="L19" s="1500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496">
        <v>46272</v>
      </c>
      <c r="B20" s="1497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521">
        <v>4</v>
      </c>
      <c r="J20" s="810">
        <f>(720-G20)/60</f>
        <v>10.766666666666667</v>
      </c>
      <c r="K20" s="813">
        <f>J20/12</f>
        <v>0.89722222222222225</v>
      </c>
      <c r="L20" s="1500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496">
        <v>46273</v>
      </c>
      <c r="B21" s="1497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522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10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496">
        <v>46273</v>
      </c>
      <c r="B22" s="1497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522"/>
      <c r="J22" s="810">
        <f t="shared" si="10"/>
        <v>9.4499999999999993</v>
      </c>
      <c r="K22" s="813">
        <f t="shared" si="11"/>
        <v>0.78749999999999998</v>
      </c>
      <c r="L22" s="1510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496">
        <v>46274</v>
      </c>
      <c r="B23" s="1497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523"/>
      <c r="J23" s="810">
        <f t="shared" si="10"/>
        <v>3</v>
      </c>
      <c r="K23" s="813">
        <f t="shared" si="11"/>
        <v>0.25</v>
      </c>
      <c r="L23" s="1510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486">
        <v>46274</v>
      </c>
      <c r="B24" s="1487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510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498">
        <v>46275</v>
      </c>
      <c r="B25" s="1499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501">
        <v>5</v>
      </c>
      <c r="J25" s="809">
        <f>(720-G25)/60</f>
        <v>10.566666666666666</v>
      </c>
      <c r="K25" s="812">
        <f>J25/12</f>
        <v>0.88055555555555554</v>
      </c>
      <c r="L25" s="1518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498">
        <v>46275</v>
      </c>
      <c r="B26" s="1499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502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18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498">
        <v>46276</v>
      </c>
      <c r="B27" s="1499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503"/>
      <c r="J27" s="809">
        <f t="shared" si="13"/>
        <v>10.983333333333333</v>
      </c>
      <c r="K27" s="812">
        <f t="shared" si="14"/>
        <v>0.91527777777777775</v>
      </c>
      <c r="L27" s="1500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508">
        <v>46276</v>
      </c>
      <c r="B28" s="1509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515">
        <v>6</v>
      </c>
      <c r="J28" s="810">
        <f>(720-G28)/60</f>
        <v>2</v>
      </c>
      <c r="K28" s="813">
        <f>J28/12</f>
        <v>0.16666666666666666</v>
      </c>
      <c r="L28" s="1500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504">
        <v>46277</v>
      </c>
      <c r="B29" s="1505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516"/>
      <c r="J29" s="810">
        <f t="shared" ref="J29:J33" si="15">(720-G29)/60</f>
        <v>0</v>
      </c>
      <c r="K29" s="813">
        <f t="shared" ref="K29:K33" si="16">J29/12</f>
        <v>0</v>
      </c>
      <c r="L29" s="1510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506">
        <v>46277</v>
      </c>
      <c r="B30" s="1507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516"/>
      <c r="J30" s="810">
        <f t="shared" si="15"/>
        <v>0</v>
      </c>
      <c r="K30" s="813">
        <f t="shared" si="16"/>
        <v>0</v>
      </c>
      <c r="L30" s="1510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508">
        <v>46278</v>
      </c>
      <c r="B31" s="1509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516"/>
      <c r="J31" s="810">
        <f t="shared" si="15"/>
        <v>0</v>
      </c>
      <c r="K31" s="813">
        <f t="shared" si="16"/>
        <v>0</v>
      </c>
      <c r="L31" s="1510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511">
        <v>46278</v>
      </c>
      <c r="B32" s="1512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16"/>
      <c r="J32" s="810">
        <f t="shared" si="15"/>
        <v>0</v>
      </c>
      <c r="K32" s="813">
        <f t="shared" si="16"/>
        <v>0</v>
      </c>
      <c r="L32" s="1510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13">
        <v>46279</v>
      </c>
      <c r="B33" s="1514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17"/>
      <c r="J33" s="810">
        <f t="shared" si="15"/>
        <v>0</v>
      </c>
      <c r="K33" s="813">
        <f t="shared" si="16"/>
        <v>0</v>
      </c>
      <c r="L33" s="1500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519">
        <v>46279</v>
      </c>
      <c r="B34" s="1520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537">
        <v>7</v>
      </c>
      <c r="J34" s="809">
        <f>(720-G34)/60</f>
        <v>10</v>
      </c>
      <c r="K34" s="812">
        <f>J34/12</f>
        <v>0.83333333333333337</v>
      </c>
      <c r="L34" s="1500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498">
        <v>46280</v>
      </c>
      <c r="B35" s="1499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474"/>
      <c r="J35" s="809">
        <f t="shared" ref="J35:J36" si="20">(720-G35)/60</f>
        <v>12</v>
      </c>
      <c r="K35" s="812">
        <f t="shared" ref="K35:K36" si="21">J35/12</f>
        <v>1</v>
      </c>
      <c r="L35" s="1518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498">
        <v>46280</v>
      </c>
      <c r="B36" s="1499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475"/>
      <c r="J36" s="809">
        <f t="shared" si="20"/>
        <v>12</v>
      </c>
      <c r="K36" s="812">
        <f t="shared" si="21"/>
        <v>1</v>
      </c>
      <c r="L36" s="1518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496">
        <v>46281</v>
      </c>
      <c r="B37" s="1497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541">
        <v>8</v>
      </c>
      <c r="J37" s="810">
        <f>(720-G37)/60</f>
        <v>12</v>
      </c>
      <c r="K37" s="813">
        <f>J37/12</f>
        <v>1</v>
      </c>
      <c r="L37" s="1510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496">
        <v>46281</v>
      </c>
      <c r="B38" s="1497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542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10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496">
        <v>46282</v>
      </c>
      <c r="B39" s="1497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542"/>
      <c r="J39" s="810">
        <f t="shared" si="22"/>
        <v>12</v>
      </c>
      <c r="K39" s="813">
        <f t="shared" si="23"/>
        <v>1</v>
      </c>
      <c r="L39" s="1510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490">
        <v>46282</v>
      </c>
      <c r="B40" s="1491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543"/>
      <c r="J40" s="939">
        <f t="shared" si="22"/>
        <v>12</v>
      </c>
      <c r="K40" s="940">
        <f t="shared" si="23"/>
        <v>1</v>
      </c>
      <c r="L40" s="1510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492">
        <v>46283</v>
      </c>
      <c r="B41" s="1493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538">
        <v>9</v>
      </c>
      <c r="J41" s="994">
        <f t="shared" si="22"/>
        <v>9.0833333333333339</v>
      </c>
      <c r="K41" s="995">
        <f t="shared" si="23"/>
        <v>0.75694444444444453</v>
      </c>
      <c r="L41" s="1535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492">
        <v>46283</v>
      </c>
      <c r="B42" s="1493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539"/>
      <c r="J42" s="994">
        <f t="shared" si="22"/>
        <v>12</v>
      </c>
      <c r="K42" s="995">
        <f t="shared" si="23"/>
        <v>1</v>
      </c>
      <c r="L42" s="1535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492">
        <v>46284</v>
      </c>
      <c r="B43" s="1493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539"/>
      <c r="J43" s="994">
        <f t="shared" si="22"/>
        <v>12</v>
      </c>
      <c r="K43" s="995">
        <f t="shared" si="23"/>
        <v>1</v>
      </c>
      <c r="L43" s="1535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492">
        <v>46284</v>
      </c>
      <c r="B44" s="1493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540"/>
      <c r="J44" s="994">
        <f t="shared" si="22"/>
        <v>6</v>
      </c>
      <c r="K44" s="995">
        <f t="shared" si="23"/>
        <v>0.5</v>
      </c>
      <c r="L44" s="1535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490">
        <v>46285</v>
      </c>
      <c r="B45" s="1491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532">
        <v>10</v>
      </c>
      <c r="J45" s="939">
        <f t="shared" si="22"/>
        <v>0</v>
      </c>
      <c r="K45" s="940">
        <f t="shared" si="23"/>
        <v>0</v>
      </c>
      <c r="L45" s="1536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490">
        <v>46285</v>
      </c>
      <c r="B46" s="1491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533"/>
      <c r="J46" s="939">
        <f t="shared" si="22"/>
        <v>0</v>
      </c>
      <c r="K46" s="940">
        <f t="shared" si="23"/>
        <v>0</v>
      </c>
      <c r="L46" s="1536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490">
        <v>46286</v>
      </c>
      <c r="B47" s="1491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533"/>
      <c r="J47" s="939">
        <f>(720-G47)/60</f>
        <v>2.4166666666666665</v>
      </c>
      <c r="K47" s="940">
        <f t="shared" si="23"/>
        <v>0.20138888888888887</v>
      </c>
      <c r="L47" s="1536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490">
        <v>46286</v>
      </c>
      <c r="B48" s="1491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533"/>
      <c r="J48" s="939">
        <f t="shared" si="22"/>
        <v>11.5</v>
      </c>
      <c r="K48" s="940">
        <f t="shared" si="23"/>
        <v>0.95833333333333337</v>
      </c>
      <c r="L48" s="1536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490">
        <v>46287</v>
      </c>
      <c r="B49" s="1491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533"/>
      <c r="J49" s="939">
        <f t="shared" si="22"/>
        <v>12</v>
      </c>
      <c r="K49" s="940">
        <f t="shared" si="23"/>
        <v>1</v>
      </c>
      <c r="L49" s="1536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490">
        <v>46287</v>
      </c>
      <c r="B50" s="1491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533"/>
      <c r="J50" s="939">
        <f t="shared" si="22"/>
        <v>9.25</v>
      </c>
      <c r="K50" s="940">
        <f t="shared" si="23"/>
        <v>0.77083333333333337</v>
      </c>
      <c r="L50" s="1536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490">
        <v>46288</v>
      </c>
      <c r="B51" s="1491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533"/>
      <c r="J51" s="939">
        <f t="shared" si="22"/>
        <v>7.5</v>
      </c>
      <c r="K51" s="940">
        <f t="shared" si="23"/>
        <v>0.625</v>
      </c>
      <c r="L51" s="1536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490">
        <v>46288</v>
      </c>
      <c r="B52" s="1491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533"/>
      <c r="J52" s="939">
        <f t="shared" si="22"/>
        <v>12</v>
      </c>
      <c r="K52" s="940">
        <f t="shared" si="23"/>
        <v>1</v>
      </c>
      <c r="L52" s="1536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490">
        <v>46289</v>
      </c>
      <c r="B53" s="1491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534"/>
      <c r="J53" s="939">
        <f t="shared" si="22"/>
        <v>12</v>
      </c>
      <c r="K53" s="940">
        <f t="shared" si="23"/>
        <v>1</v>
      </c>
      <c r="L53" s="1536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492">
        <v>46289</v>
      </c>
      <c r="B54" s="1493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538">
        <v>11</v>
      </c>
      <c r="J54" s="994">
        <f t="shared" si="22"/>
        <v>12</v>
      </c>
      <c r="K54" s="995">
        <f t="shared" si="23"/>
        <v>1</v>
      </c>
      <c r="L54" s="1536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492">
        <v>46290</v>
      </c>
      <c r="B55" s="1493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539"/>
      <c r="J55" s="994">
        <f t="shared" si="22"/>
        <v>9.3166666666666664</v>
      </c>
      <c r="K55" s="995">
        <f t="shared" si="23"/>
        <v>0.77638888888888891</v>
      </c>
      <c r="L55" s="1524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492">
        <v>46290</v>
      </c>
      <c r="B56" s="1493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539"/>
      <c r="J56" s="994">
        <f t="shared" si="22"/>
        <v>0</v>
      </c>
      <c r="K56" s="995">
        <f t="shared" si="23"/>
        <v>0</v>
      </c>
      <c r="L56" s="1524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492">
        <v>46291</v>
      </c>
      <c r="B57" s="1493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539"/>
      <c r="J57" s="994">
        <f t="shared" si="22"/>
        <v>0</v>
      </c>
      <c r="K57" s="995">
        <f t="shared" si="23"/>
        <v>0</v>
      </c>
      <c r="L57" s="1524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492">
        <v>46291</v>
      </c>
      <c r="B58" s="1493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540"/>
      <c r="J58" s="994">
        <f t="shared" si="22"/>
        <v>0</v>
      </c>
      <c r="K58" s="995">
        <f t="shared" si="23"/>
        <v>0</v>
      </c>
      <c r="L58" s="1524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490">
        <v>46292</v>
      </c>
      <c r="B59" s="1491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532">
        <v>12</v>
      </c>
      <c r="J59" s="939">
        <f t="shared" si="22"/>
        <v>8</v>
      </c>
      <c r="K59" s="940">
        <f t="shared" si="23"/>
        <v>0.66666666666666663</v>
      </c>
      <c r="L59" s="1544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490">
        <v>46292</v>
      </c>
      <c r="B60" s="1491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533"/>
      <c r="J60" s="939">
        <f t="shared" si="22"/>
        <v>11</v>
      </c>
      <c r="K60" s="940">
        <f t="shared" si="23"/>
        <v>0.91666666666666663</v>
      </c>
      <c r="L60" s="1544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490">
        <v>46293</v>
      </c>
      <c r="B61" s="1491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533"/>
      <c r="J61" s="939">
        <f t="shared" si="22"/>
        <v>12</v>
      </c>
      <c r="K61" s="940">
        <f t="shared" si="23"/>
        <v>1</v>
      </c>
      <c r="L61" s="1544">
        <f>SUM(J61:J62)/24</f>
        <v>1</v>
      </c>
      <c r="M61" s="43"/>
      <c r="Q61" s="10"/>
    </row>
    <row r="62" spans="1:20" ht="28.8" x14ac:dyDescent="0.3">
      <c r="A62" s="1490">
        <v>46293</v>
      </c>
      <c r="B62" s="1491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533"/>
      <c r="J62" s="939">
        <f t="shared" si="22"/>
        <v>12</v>
      </c>
      <c r="K62" s="940">
        <f t="shared" si="23"/>
        <v>1</v>
      </c>
      <c r="L62" s="1544"/>
      <c r="N62" s="10"/>
      <c r="P62" s="10"/>
    </row>
    <row r="63" spans="1:20" x14ac:dyDescent="0.3">
      <c r="A63" s="1490">
        <v>46294</v>
      </c>
      <c r="B63" s="1491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534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486">
        <v>46294</v>
      </c>
      <c r="B64" s="1487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486">
        <v>46295</v>
      </c>
      <c r="B65" s="1487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486">
        <v>46295</v>
      </c>
      <c r="B66" s="1487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490">
        <v>46296</v>
      </c>
      <c r="B67" s="1491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808</v>
      </c>
      <c r="I67" s="106"/>
      <c r="J67" s="939">
        <f t="shared" si="22"/>
        <v>0</v>
      </c>
      <c r="K67" s="940">
        <f t="shared" si="23"/>
        <v>0</v>
      </c>
      <c r="L67" s="1530">
        <f>SUM(J67:J68)/24</f>
        <v>0</v>
      </c>
      <c r="M67" s="29"/>
    </row>
    <row r="68" spans="1:19" x14ac:dyDescent="0.3">
      <c r="A68" s="1490">
        <v>46296</v>
      </c>
      <c r="B68" s="1491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808</v>
      </c>
      <c r="I68" s="106"/>
      <c r="J68" s="939">
        <f t="shared" si="22"/>
        <v>0</v>
      </c>
      <c r="K68" s="940">
        <f t="shared" si="23"/>
        <v>0</v>
      </c>
      <c r="L68" s="1531"/>
      <c r="S68" s="1057" t="s">
        <v>657</v>
      </c>
    </row>
    <row r="69" spans="1:19" x14ac:dyDescent="0.3">
      <c r="A69" s="1490">
        <v>46297</v>
      </c>
      <c r="B69" s="1491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809</v>
      </c>
      <c r="I69" s="106"/>
      <c r="J69" s="939">
        <f t="shared" si="22"/>
        <v>0</v>
      </c>
      <c r="K69" s="940">
        <f t="shared" si="23"/>
        <v>0</v>
      </c>
      <c r="L69" s="1530">
        <f t="shared" ref="L69" si="33">SUM(J69:J70)/24</f>
        <v>0</v>
      </c>
    </row>
    <row r="70" spans="1:19" x14ac:dyDescent="0.3">
      <c r="A70" s="1490">
        <v>46297</v>
      </c>
      <c r="B70" s="1491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810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531"/>
    </row>
    <row r="71" spans="1:19" x14ac:dyDescent="0.3">
      <c r="A71" s="1490">
        <v>46298</v>
      </c>
      <c r="B71" s="1491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810</v>
      </c>
      <c r="I71" s="106"/>
      <c r="J71" s="939">
        <f t="shared" si="35"/>
        <v>0</v>
      </c>
      <c r="K71" s="940">
        <f t="shared" si="36"/>
        <v>0</v>
      </c>
      <c r="L71" s="1530">
        <f t="shared" ref="L71:L73" si="37">SUM(J71:J72)/24</f>
        <v>0</v>
      </c>
    </row>
    <row r="72" spans="1:19" x14ac:dyDescent="0.3">
      <c r="A72" s="1490">
        <v>46298</v>
      </c>
      <c r="B72" s="1491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810</v>
      </c>
      <c r="I72" s="106"/>
      <c r="J72" s="939">
        <f t="shared" si="35"/>
        <v>0</v>
      </c>
      <c r="K72" s="940">
        <f t="shared" si="36"/>
        <v>0</v>
      </c>
      <c r="L72" s="1531"/>
    </row>
    <row r="73" spans="1:19" x14ac:dyDescent="0.3">
      <c r="A73" s="1492">
        <v>46299</v>
      </c>
      <c r="B73" s="1493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812</v>
      </c>
      <c r="I73" s="122"/>
      <c r="J73" s="994">
        <f t="shared" si="35"/>
        <v>12</v>
      </c>
      <c r="K73" s="995">
        <f t="shared" si="36"/>
        <v>1</v>
      </c>
      <c r="L73" s="1528">
        <f t="shared" si="37"/>
        <v>0.99305555555555569</v>
      </c>
    </row>
    <row r="74" spans="1:19" x14ac:dyDescent="0.3">
      <c r="A74" s="1492">
        <v>46299</v>
      </c>
      <c r="B74" s="1493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769</v>
      </c>
      <c r="I74" s="1538">
        <v>13</v>
      </c>
      <c r="J74" s="994">
        <f t="shared" si="35"/>
        <v>11.833333333333334</v>
      </c>
      <c r="K74" s="995">
        <f t="shared" si="36"/>
        <v>0.98611111111111116</v>
      </c>
      <c r="L74" s="1529"/>
    </row>
    <row r="75" spans="1:19" x14ac:dyDescent="0.3">
      <c r="A75" s="1492">
        <v>46300</v>
      </c>
      <c r="B75" s="1493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811</v>
      </c>
      <c r="I75" s="1539"/>
      <c r="J75" s="994">
        <f t="shared" si="35"/>
        <v>12</v>
      </c>
      <c r="K75" s="995">
        <f t="shared" si="36"/>
        <v>1</v>
      </c>
      <c r="L75" s="1528">
        <f>SUM(J75:J76)/24</f>
        <v>0.5</v>
      </c>
    </row>
    <row r="76" spans="1:19" x14ac:dyDescent="0.3">
      <c r="A76" s="1492">
        <v>46300</v>
      </c>
      <c r="B76" s="1493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777</v>
      </c>
      <c r="I76" s="1539"/>
      <c r="J76" s="994">
        <f t="shared" si="35"/>
        <v>0</v>
      </c>
      <c r="K76" s="995">
        <f t="shared" si="36"/>
        <v>0</v>
      </c>
      <c r="L76" s="1529"/>
    </row>
    <row r="77" spans="1:19" x14ac:dyDescent="0.3">
      <c r="A77" s="1492">
        <v>46301</v>
      </c>
      <c r="B77" s="1493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0" si="38">(F77-E77)*1440</f>
        <v>720</v>
      </c>
      <c r="H77" s="1198" t="s">
        <v>779</v>
      </c>
      <c r="I77" s="1540"/>
      <c r="J77" s="994">
        <f t="shared" ref="J77:J140" si="39">(720-G77)/60</f>
        <v>0</v>
      </c>
      <c r="K77" s="995">
        <f t="shared" ref="K77:K140" si="40">J77/12</f>
        <v>0</v>
      </c>
      <c r="L77" s="1528">
        <f>SUM(J77:J78)/24</f>
        <v>0.16666666666666666</v>
      </c>
    </row>
    <row r="78" spans="1:19" x14ac:dyDescent="0.3">
      <c r="A78" s="1490">
        <v>46301</v>
      </c>
      <c r="B78" s="1491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778</v>
      </c>
      <c r="I78" s="1532">
        <v>14</v>
      </c>
      <c r="J78" s="939">
        <f t="shared" si="39"/>
        <v>4</v>
      </c>
      <c r="K78" s="940">
        <f t="shared" si="40"/>
        <v>0.33333333333333331</v>
      </c>
      <c r="L78" s="1529"/>
    </row>
    <row r="79" spans="1:19" ht="28.8" x14ac:dyDescent="0.3">
      <c r="A79" s="1490">
        <v>46302</v>
      </c>
      <c r="B79" s="1491"/>
      <c r="C79" s="907" t="s">
        <v>12</v>
      </c>
      <c r="D79" s="1210" t="s">
        <v>784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782</v>
      </c>
      <c r="I79" s="1533"/>
      <c r="J79" s="939">
        <f t="shared" si="39"/>
        <v>12</v>
      </c>
      <c r="K79" s="940">
        <f t="shared" si="40"/>
        <v>1</v>
      </c>
      <c r="L79" s="1530">
        <f>SUM(J79:J80)/24</f>
        <v>0.98611111111111105</v>
      </c>
    </row>
    <row r="80" spans="1:19" x14ac:dyDescent="0.3">
      <c r="A80" s="1490">
        <v>46302</v>
      </c>
      <c r="B80" s="1491"/>
      <c r="C80" s="907" t="s">
        <v>13</v>
      </c>
      <c r="D80" s="1210" t="s">
        <v>785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783</v>
      </c>
      <c r="I80" s="1534"/>
      <c r="J80" s="939">
        <f t="shared" si="39"/>
        <v>11.666666666666666</v>
      </c>
      <c r="K80" s="940">
        <f t="shared" si="40"/>
        <v>0.97222222222222221</v>
      </c>
      <c r="L80" s="1531"/>
    </row>
    <row r="81" spans="1:12" x14ac:dyDescent="0.3">
      <c r="A81" s="1494">
        <v>46303</v>
      </c>
      <c r="B81" s="1495"/>
      <c r="C81" s="1215" t="s">
        <v>12</v>
      </c>
      <c r="D81" s="1221" t="s">
        <v>784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789</v>
      </c>
      <c r="I81" s="1548">
        <v>15</v>
      </c>
      <c r="J81" s="1219">
        <f t="shared" si="39"/>
        <v>12</v>
      </c>
      <c r="K81" s="1220">
        <f t="shared" si="40"/>
        <v>1</v>
      </c>
      <c r="L81" s="1530">
        <f>SUM(J81:J82)/24</f>
        <v>0.97916666666666663</v>
      </c>
    </row>
    <row r="82" spans="1:12" x14ac:dyDescent="0.3">
      <c r="A82" s="1494">
        <v>46303</v>
      </c>
      <c r="B82" s="1495"/>
      <c r="C82" s="1215" t="s">
        <v>13</v>
      </c>
      <c r="D82" s="1221" t="s">
        <v>790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791</v>
      </c>
      <c r="I82" s="1549"/>
      <c r="J82" s="1219">
        <f t="shared" si="39"/>
        <v>11.5</v>
      </c>
      <c r="K82" s="1220">
        <f t="shared" si="40"/>
        <v>0.95833333333333337</v>
      </c>
      <c r="L82" s="1531"/>
    </row>
    <row r="83" spans="1:12" x14ac:dyDescent="0.3">
      <c r="A83" s="1494">
        <v>46304</v>
      </c>
      <c r="B83" s="1495"/>
      <c r="C83" s="1215" t="s">
        <v>12</v>
      </c>
      <c r="D83" s="1221" t="s">
        <v>792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550"/>
      <c r="J83" s="1219">
        <f t="shared" si="39"/>
        <v>10</v>
      </c>
      <c r="K83" s="1220">
        <f t="shared" si="40"/>
        <v>0.83333333333333337</v>
      </c>
      <c r="L83" s="1530">
        <f>SUM(J83:J84)/24</f>
        <v>0.91666666666666663</v>
      </c>
    </row>
    <row r="84" spans="1:12" x14ac:dyDescent="0.3">
      <c r="A84" s="1486">
        <v>46304</v>
      </c>
      <c r="B84" s="1487"/>
      <c r="C84" s="36" t="s">
        <v>13</v>
      </c>
      <c r="D84" s="65"/>
      <c r="E84" s="67"/>
      <c r="F84" s="67"/>
      <c r="G84" s="496">
        <f t="shared" si="38"/>
        <v>0</v>
      </c>
      <c r="H84" s="1262" t="s">
        <v>804</v>
      </c>
      <c r="I84" s="417"/>
      <c r="J84" s="418">
        <f t="shared" si="39"/>
        <v>12</v>
      </c>
      <c r="K84" s="811">
        <f t="shared" si="40"/>
        <v>1</v>
      </c>
      <c r="L84" s="1531"/>
    </row>
    <row r="85" spans="1:12" ht="28.8" x14ac:dyDescent="0.3">
      <c r="A85" s="1486">
        <v>46305</v>
      </c>
      <c r="B85" s="1487"/>
      <c r="C85" s="36" t="s">
        <v>12</v>
      </c>
      <c r="D85" s="65"/>
      <c r="E85" s="67"/>
      <c r="F85" s="67"/>
      <c r="G85" s="496">
        <f t="shared" si="38"/>
        <v>0</v>
      </c>
      <c r="H85" s="1263" t="s">
        <v>805</v>
      </c>
      <c r="I85" s="417"/>
      <c r="J85" s="418">
        <f t="shared" si="39"/>
        <v>12</v>
      </c>
      <c r="K85" s="811">
        <f t="shared" si="40"/>
        <v>1</v>
      </c>
      <c r="L85" s="1530">
        <f>SUM(J85:J86)/24</f>
        <v>0.8965277777777777</v>
      </c>
    </row>
    <row r="86" spans="1:12" ht="28.8" x14ac:dyDescent="0.3">
      <c r="A86" s="1490">
        <v>46305</v>
      </c>
      <c r="B86" s="1491"/>
      <c r="C86" s="907" t="s">
        <v>13</v>
      </c>
      <c r="D86" s="1264" t="s">
        <v>790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815</v>
      </c>
      <c r="I86" s="1532">
        <v>16</v>
      </c>
      <c r="J86" s="939">
        <f t="shared" si="39"/>
        <v>9.5166666666666675</v>
      </c>
      <c r="K86" s="940">
        <f t="shared" si="40"/>
        <v>0.79305555555555562</v>
      </c>
      <c r="L86" s="1531"/>
    </row>
    <row r="87" spans="1:12" ht="28.8" x14ac:dyDescent="0.3">
      <c r="A87" s="1490">
        <v>46306</v>
      </c>
      <c r="B87" s="1491"/>
      <c r="C87" s="907" t="s">
        <v>12</v>
      </c>
      <c r="D87" s="1264" t="s">
        <v>784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796</v>
      </c>
      <c r="I87" s="1533"/>
      <c r="J87" s="939">
        <f t="shared" si="39"/>
        <v>5.0166666666666675</v>
      </c>
      <c r="K87" s="940">
        <f t="shared" si="40"/>
        <v>0.41805555555555562</v>
      </c>
      <c r="L87" s="1530">
        <f>SUM(J87:J88)/24</f>
        <v>0.7090277777777777</v>
      </c>
    </row>
    <row r="88" spans="1:12" x14ac:dyDescent="0.3">
      <c r="A88" s="1490">
        <v>46306</v>
      </c>
      <c r="B88" s="1491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806</v>
      </c>
      <c r="I88" s="1534"/>
      <c r="J88" s="939">
        <f t="shared" si="39"/>
        <v>12</v>
      </c>
      <c r="K88" s="940">
        <f t="shared" si="40"/>
        <v>1</v>
      </c>
      <c r="L88" s="1531"/>
    </row>
    <row r="89" spans="1:12" x14ac:dyDescent="0.3">
      <c r="A89" s="1488">
        <v>46307</v>
      </c>
      <c r="B89" s="1489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797</v>
      </c>
      <c r="I89" s="1545">
        <v>17</v>
      </c>
      <c r="J89" s="1252">
        <f t="shared" si="39"/>
        <v>12</v>
      </c>
      <c r="K89" s="1271">
        <f t="shared" si="40"/>
        <v>1</v>
      </c>
      <c r="L89" s="1530">
        <f>SUM(J89:J90)/24</f>
        <v>1</v>
      </c>
    </row>
    <row r="90" spans="1:12" x14ac:dyDescent="0.3">
      <c r="A90" s="1488">
        <v>46307</v>
      </c>
      <c r="B90" s="1489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797</v>
      </c>
      <c r="I90" s="1546"/>
      <c r="J90" s="1252">
        <f t="shared" si="39"/>
        <v>12</v>
      </c>
      <c r="K90" s="1271">
        <f t="shared" si="40"/>
        <v>1</v>
      </c>
      <c r="L90" s="1531"/>
    </row>
    <row r="91" spans="1:12" ht="43.2" x14ac:dyDescent="0.3">
      <c r="A91" s="1488">
        <v>46308</v>
      </c>
      <c r="B91" s="1489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807</v>
      </c>
      <c r="I91" s="1547"/>
      <c r="J91" s="1252">
        <f t="shared" si="39"/>
        <v>5.666666666666667</v>
      </c>
      <c r="K91" s="1271">
        <f t="shared" si="40"/>
        <v>0.47222222222222227</v>
      </c>
      <c r="L91" s="1484">
        <f>SUM(J91:J92)/24</f>
        <v>0.73611111111111116</v>
      </c>
    </row>
    <row r="92" spans="1:12" x14ac:dyDescent="0.3">
      <c r="A92" s="1490">
        <v>46308</v>
      </c>
      <c r="B92" s="1491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816</v>
      </c>
      <c r="I92" s="1532">
        <v>18</v>
      </c>
      <c r="J92" s="939">
        <f t="shared" si="39"/>
        <v>12</v>
      </c>
      <c r="K92" s="940">
        <f t="shared" si="40"/>
        <v>1</v>
      </c>
      <c r="L92" s="1485"/>
    </row>
    <row r="93" spans="1:12" s="951" customFormat="1" x14ac:dyDescent="0.3">
      <c r="A93" s="1490">
        <v>46309</v>
      </c>
      <c r="B93" s="1491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806</v>
      </c>
      <c r="I93" s="1533"/>
      <c r="J93" s="939">
        <f t="shared" si="39"/>
        <v>12</v>
      </c>
      <c r="K93" s="940">
        <f t="shared" si="40"/>
        <v>1</v>
      </c>
      <c r="L93" s="1484">
        <f>SUM(J93:J94)/24</f>
        <v>1</v>
      </c>
    </row>
    <row r="94" spans="1:12" s="951" customFormat="1" ht="28.8" x14ac:dyDescent="0.3">
      <c r="A94" s="1490">
        <v>46309</v>
      </c>
      <c r="B94" s="1491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818</v>
      </c>
      <c r="I94" s="1534"/>
      <c r="J94" s="939">
        <f t="shared" si="39"/>
        <v>12</v>
      </c>
      <c r="K94" s="940">
        <f t="shared" si="40"/>
        <v>1</v>
      </c>
      <c r="L94" s="1485"/>
    </row>
    <row r="95" spans="1:12" x14ac:dyDescent="0.3">
      <c r="A95" s="1488">
        <v>46310</v>
      </c>
      <c r="B95" s="1489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822</v>
      </c>
      <c r="I95" s="1545">
        <v>19</v>
      </c>
      <c r="J95" s="1252">
        <f t="shared" si="39"/>
        <v>12</v>
      </c>
      <c r="K95" s="1271">
        <f t="shared" si="40"/>
        <v>1</v>
      </c>
      <c r="L95" s="1482">
        <f>SUM(J95:J96)/24</f>
        <v>1</v>
      </c>
    </row>
    <row r="96" spans="1:12" ht="28.8" x14ac:dyDescent="0.3">
      <c r="A96" s="1488">
        <v>46310</v>
      </c>
      <c r="B96" s="1489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824</v>
      </c>
      <c r="I96" s="1546"/>
      <c r="J96" s="1252">
        <f t="shared" si="39"/>
        <v>12</v>
      </c>
      <c r="K96" s="1271">
        <f t="shared" si="40"/>
        <v>1</v>
      </c>
      <c r="L96" s="1483"/>
    </row>
    <row r="97" spans="1:12" x14ac:dyDescent="0.3">
      <c r="A97" s="1488">
        <v>46311</v>
      </c>
      <c r="B97" s="1489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812</v>
      </c>
      <c r="I97" s="1547"/>
      <c r="J97" s="1252">
        <f t="shared" si="39"/>
        <v>12</v>
      </c>
      <c r="K97" s="1271">
        <f t="shared" si="40"/>
        <v>1</v>
      </c>
      <c r="L97" s="1482">
        <f>SUM(J97:J98)/24</f>
        <v>1</v>
      </c>
    </row>
    <row r="98" spans="1:12" s="951" customFormat="1" x14ac:dyDescent="0.3">
      <c r="A98" s="1490">
        <v>46311</v>
      </c>
      <c r="B98" s="1491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846</v>
      </c>
      <c r="I98" s="1532">
        <v>20</v>
      </c>
      <c r="J98" s="939">
        <f t="shared" si="39"/>
        <v>12</v>
      </c>
      <c r="K98" s="940">
        <f t="shared" si="40"/>
        <v>1</v>
      </c>
      <c r="L98" s="1483"/>
    </row>
    <row r="99" spans="1:12" x14ac:dyDescent="0.3">
      <c r="A99" s="1490">
        <v>46312</v>
      </c>
      <c r="B99" s="1491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848</v>
      </c>
      <c r="I99" s="1533"/>
      <c r="J99" s="939">
        <f t="shared" si="39"/>
        <v>12</v>
      </c>
      <c r="K99" s="940">
        <f t="shared" si="40"/>
        <v>1</v>
      </c>
      <c r="L99" s="1484">
        <f>SUM(J99:J100)/24</f>
        <v>1</v>
      </c>
    </row>
    <row r="100" spans="1:12" x14ac:dyDescent="0.3">
      <c r="A100" s="1490">
        <v>46312</v>
      </c>
      <c r="B100" s="1491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894</v>
      </c>
      <c r="I100" s="1534"/>
      <c r="J100" s="939">
        <f t="shared" si="39"/>
        <v>12</v>
      </c>
      <c r="K100" s="940">
        <f t="shared" si="40"/>
        <v>1</v>
      </c>
      <c r="L100" s="1485"/>
    </row>
    <row r="101" spans="1:12" s="1340" customFormat="1" x14ac:dyDescent="0.3">
      <c r="A101" s="1488">
        <v>46313</v>
      </c>
      <c r="B101" s="1489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895</v>
      </c>
      <c r="I101" s="1480">
        <v>21</v>
      </c>
      <c r="J101" s="1252">
        <f t="shared" si="39"/>
        <v>10.916666666666666</v>
      </c>
      <c r="K101" s="1271">
        <f t="shared" si="40"/>
        <v>0.90972222222222221</v>
      </c>
      <c r="L101" s="1482">
        <f>SUM(J101:J102)/24</f>
        <v>0.67013888888888884</v>
      </c>
    </row>
    <row r="102" spans="1:12" s="1340" customFormat="1" ht="28.8" x14ac:dyDescent="0.3">
      <c r="A102" s="1488">
        <v>46313</v>
      </c>
      <c r="B102" s="1489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909</v>
      </c>
      <c r="I102" s="1481"/>
      <c r="J102" s="1252">
        <f t="shared" si="39"/>
        <v>5.166666666666667</v>
      </c>
      <c r="K102" s="1271">
        <f t="shared" si="40"/>
        <v>0.43055555555555558</v>
      </c>
      <c r="L102" s="1483"/>
    </row>
    <row r="103" spans="1:12" x14ac:dyDescent="0.3">
      <c r="A103" s="1486">
        <v>46314</v>
      </c>
      <c r="B103" s="1487"/>
      <c r="C103" s="36" t="s">
        <v>12</v>
      </c>
      <c r="D103" s="65"/>
      <c r="E103" s="67"/>
      <c r="F103" s="67"/>
      <c r="G103" s="496">
        <f t="shared" si="38"/>
        <v>0</v>
      </c>
      <c r="H103" s="436"/>
      <c r="I103" s="417"/>
      <c r="J103" s="418">
        <f t="shared" si="39"/>
        <v>12</v>
      </c>
      <c r="K103" s="811">
        <f t="shared" si="40"/>
        <v>1</v>
      </c>
      <c r="L103" s="6"/>
    </row>
    <row r="104" spans="1:12" x14ac:dyDescent="0.3">
      <c r="A104" s="1486">
        <v>46314</v>
      </c>
      <c r="B104" s="1487"/>
      <c r="C104" s="36" t="s">
        <v>13</v>
      </c>
      <c r="D104" s="65"/>
      <c r="E104" s="67"/>
      <c r="F104" s="67"/>
      <c r="G104" s="496">
        <f t="shared" si="38"/>
        <v>0</v>
      </c>
      <c r="H104" s="436"/>
      <c r="I104" s="417"/>
      <c r="J104" s="418">
        <f t="shared" si="39"/>
        <v>12</v>
      </c>
      <c r="K104" s="811">
        <f t="shared" si="40"/>
        <v>1</v>
      </c>
      <c r="L104" s="6"/>
    </row>
    <row r="105" spans="1:12" x14ac:dyDescent="0.3">
      <c r="A105" s="1486">
        <v>46315</v>
      </c>
      <c r="B105" s="1487"/>
      <c r="C105" s="36" t="s">
        <v>12</v>
      </c>
      <c r="D105" s="65"/>
      <c r="E105" s="67"/>
      <c r="F105" s="67"/>
      <c r="G105" s="496">
        <f t="shared" si="38"/>
        <v>0</v>
      </c>
      <c r="H105" s="436"/>
      <c r="I105" s="417"/>
      <c r="J105" s="418">
        <f t="shared" si="39"/>
        <v>12</v>
      </c>
      <c r="K105" s="811">
        <f t="shared" si="40"/>
        <v>1</v>
      </c>
      <c r="L105" s="6"/>
    </row>
    <row r="106" spans="1:12" x14ac:dyDescent="0.3">
      <c r="A106" s="1486">
        <v>46315</v>
      </c>
      <c r="B106" s="1487"/>
      <c r="C106" s="36" t="s">
        <v>13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6"/>
    </row>
    <row r="107" spans="1:12" x14ac:dyDescent="0.3">
      <c r="A107" s="1486">
        <v>46316</v>
      </c>
      <c r="B107" s="1487"/>
      <c r="C107" s="36" t="s">
        <v>12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486">
        <v>46316</v>
      </c>
      <c r="B108" s="1487"/>
      <c r="C108" s="36" t="s">
        <v>13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486">
        <v>46317</v>
      </c>
      <c r="B109" s="1487"/>
      <c r="C109" s="36" t="s">
        <v>12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486">
        <v>46317</v>
      </c>
      <c r="B110" s="1487"/>
      <c r="C110" s="36" t="s">
        <v>13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486">
        <v>46318</v>
      </c>
      <c r="B111" s="1487"/>
      <c r="C111" s="36" t="s">
        <v>12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486">
        <v>46318</v>
      </c>
      <c r="B112" s="1487"/>
      <c r="C112" s="36" t="s">
        <v>13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486">
        <v>46319</v>
      </c>
      <c r="B113" s="1487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486">
        <v>46319</v>
      </c>
      <c r="B114" s="1487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486">
        <v>46320</v>
      </c>
      <c r="B115" s="1487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486">
        <v>46320</v>
      </c>
      <c r="B116" s="1487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486">
        <v>46321</v>
      </c>
      <c r="B117" s="1487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486">
        <v>46321</v>
      </c>
      <c r="B118" s="1487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486">
        <v>46322</v>
      </c>
      <c r="B119" s="1487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486">
        <v>46322</v>
      </c>
      <c r="B120" s="1487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486">
        <v>46323</v>
      </c>
      <c r="B121" s="1487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486">
        <v>46323</v>
      </c>
      <c r="B122" s="1487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486">
        <v>46324</v>
      </c>
      <c r="B123" s="1487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486">
        <v>46324</v>
      </c>
      <c r="B124" s="1487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486">
        <v>46325</v>
      </c>
      <c r="B125" s="1487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486">
        <v>46325</v>
      </c>
      <c r="B126" s="1487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486">
        <v>46351</v>
      </c>
      <c r="B127" s="1487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486">
        <v>46352</v>
      </c>
      <c r="B128" s="1487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486">
        <v>46353</v>
      </c>
      <c r="B129" s="1487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486">
        <v>46354</v>
      </c>
      <c r="B130" s="1487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486">
        <v>46355</v>
      </c>
      <c r="B131" s="1487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486">
        <v>46356</v>
      </c>
      <c r="B132" s="1487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486">
        <v>46357</v>
      </c>
      <c r="B133" s="1487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486">
        <v>46358</v>
      </c>
      <c r="B134" s="1487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486">
        <v>46359</v>
      </c>
      <c r="B135" s="1487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486">
        <v>46360</v>
      </c>
      <c r="B136" s="1487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486">
        <v>46361</v>
      </c>
      <c r="B137" s="1487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486">
        <v>46362</v>
      </c>
      <c r="B138" s="1487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486">
        <v>46363</v>
      </c>
      <c r="B139" s="1487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486">
        <v>46364</v>
      </c>
      <c r="B140" s="1487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486">
        <v>46365</v>
      </c>
      <c r="B141" s="1487"/>
      <c r="C141" s="36" t="s">
        <v>12</v>
      </c>
      <c r="D141" s="65"/>
      <c r="E141" s="67"/>
      <c r="F141" s="67"/>
      <c r="G141" s="496">
        <f t="shared" ref="G141:G179" si="41">(F141-E141)*1440</f>
        <v>0</v>
      </c>
      <c r="H141" s="436"/>
      <c r="I141" s="417"/>
      <c r="J141" s="418">
        <f t="shared" ref="J141:J179" si="42">(720-G141)/60</f>
        <v>12</v>
      </c>
      <c r="K141" s="811">
        <f t="shared" ref="K141:K179" si="43">J141/12</f>
        <v>1</v>
      </c>
      <c r="L141" s="6"/>
    </row>
    <row r="142" spans="1:12" x14ac:dyDescent="0.3">
      <c r="A142" s="1486">
        <v>46366</v>
      </c>
      <c r="B142" s="1487"/>
      <c r="C142" s="36" t="s">
        <v>13</v>
      </c>
      <c r="D142" s="65"/>
      <c r="E142" s="67"/>
      <c r="F142" s="67"/>
      <c r="G142" s="496">
        <f t="shared" si="41"/>
        <v>0</v>
      </c>
      <c r="H142" s="436"/>
      <c r="I142" s="417"/>
      <c r="J142" s="418">
        <f t="shared" si="42"/>
        <v>12</v>
      </c>
      <c r="K142" s="811">
        <f t="shared" si="43"/>
        <v>1</v>
      </c>
      <c r="L142" s="6"/>
    </row>
    <row r="143" spans="1:12" x14ac:dyDescent="0.3">
      <c r="A143" s="1486">
        <v>46367</v>
      </c>
      <c r="B143" s="1487"/>
      <c r="C143" s="36" t="s">
        <v>12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486">
        <v>46368</v>
      </c>
      <c r="B144" s="1487"/>
      <c r="C144" s="36" t="s">
        <v>13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486">
        <v>46369</v>
      </c>
      <c r="B145" s="1487"/>
      <c r="C145" s="36" t="s">
        <v>12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486">
        <v>46370</v>
      </c>
      <c r="B146" s="1487"/>
      <c r="C146" s="36" t="s">
        <v>13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486">
        <v>46371</v>
      </c>
      <c r="B147" s="1487"/>
      <c r="C147" s="36" t="s">
        <v>12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486">
        <v>46372</v>
      </c>
      <c r="B148" s="1487"/>
      <c r="C148" s="36" t="s">
        <v>13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486">
        <v>46373</v>
      </c>
      <c r="B149" s="1487"/>
      <c r="C149" s="36" t="s">
        <v>12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486">
        <v>46374</v>
      </c>
      <c r="B150" s="1487"/>
      <c r="C150" s="36" t="s">
        <v>13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486">
        <v>46375</v>
      </c>
      <c r="B151" s="1487"/>
      <c r="C151" s="36" t="s">
        <v>12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486">
        <v>46376</v>
      </c>
      <c r="B152" s="1487"/>
      <c r="C152" s="36" t="s">
        <v>13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486">
        <v>46377</v>
      </c>
      <c r="B153" s="1487"/>
      <c r="C153" s="36" t="s">
        <v>12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486">
        <v>46378</v>
      </c>
      <c r="B154" s="1487"/>
      <c r="C154" s="36" t="s">
        <v>13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486">
        <v>46379</v>
      </c>
      <c r="B155" s="1487"/>
      <c r="C155" s="36" t="s">
        <v>12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486">
        <v>46380</v>
      </c>
      <c r="B156" s="1487"/>
      <c r="C156" s="36" t="s">
        <v>13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486">
        <v>46381</v>
      </c>
      <c r="B157" s="1487"/>
      <c r="C157" s="36" t="s">
        <v>12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486">
        <v>46382</v>
      </c>
      <c r="B158" s="1487"/>
      <c r="C158" s="36" t="s">
        <v>13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486">
        <v>46383</v>
      </c>
      <c r="B159" s="1487"/>
      <c r="C159" s="36" t="s">
        <v>12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486">
        <v>46384</v>
      </c>
      <c r="B160" s="1487"/>
      <c r="C160" s="36" t="s">
        <v>13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486">
        <v>46385</v>
      </c>
      <c r="B161" s="1487"/>
      <c r="C161" s="36" t="s">
        <v>12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486">
        <v>46386</v>
      </c>
      <c r="B162" s="1487"/>
      <c r="C162" s="36" t="s">
        <v>13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486">
        <v>46387</v>
      </c>
      <c r="B163" s="1487"/>
      <c r="C163" s="36" t="s">
        <v>12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486">
        <v>46388</v>
      </c>
      <c r="B164" s="1487"/>
      <c r="C164" s="36" t="s">
        <v>13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486">
        <v>46389</v>
      </c>
      <c r="B165" s="1487"/>
      <c r="C165" s="36" t="s">
        <v>12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486">
        <v>46390</v>
      </c>
      <c r="B166" s="1487"/>
      <c r="C166" s="36" t="s">
        <v>13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486">
        <v>46391</v>
      </c>
      <c r="B167" s="1487"/>
      <c r="C167" s="36" t="s">
        <v>12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486">
        <v>46392</v>
      </c>
      <c r="B168" s="1487"/>
      <c r="C168" s="36" t="s">
        <v>13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486">
        <v>46393</v>
      </c>
      <c r="B169" s="1487"/>
      <c r="C169" s="36" t="s">
        <v>12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486">
        <v>46394</v>
      </c>
      <c r="B170" s="1487"/>
      <c r="C170" s="36" t="s">
        <v>13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486">
        <v>46395</v>
      </c>
      <c r="B171" s="1487"/>
      <c r="C171" s="36" t="s">
        <v>12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486">
        <v>46396</v>
      </c>
      <c r="B172" s="1487"/>
      <c r="C172" s="36" t="s">
        <v>13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486">
        <v>46397</v>
      </c>
      <c r="B173" s="1487"/>
      <c r="C173" s="36" t="s">
        <v>12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486">
        <v>46398</v>
      </c>
      <c r="B174" s="1487"/>
      <c r="C174" s="36" t="s">
        <v>13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486">
        <v>46399</v>
      </c>
      <c r="B175" s="1487"/>
      <c r="C175" s="36" t="s">
        <v>12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486">
        <v>46400</v>
      </c>
      <c r="B176" s="1487"/>
      <c r="C176" s="36" t="s">
        <v>13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486">
        <v>46401</v>
      </c>
      <c r="B177" s="1487"/>
      <c r="C177" s="36" t="s">
        <v>12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486">
        <v>46402</v>
      </c>
      <c r="B178" s="1487"/>
      <c r="C178" s="36" t="s">
        <v>13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486">
        <v>46403</v>
      </c>
      <c r="B179" s="1487"/>
      <c r="C179" s="36" t="s">
        <v>12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</sheetData>
  <mergeCells count="245"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L57:L58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I28:I3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54:B154"/>
    <mergeCell ref="A155:B155"/>
    <mergeCell ref="A156:B156"/>
    <mergeCell ref="A157:B157"/>
    <mergeCell ref="A158:B158"/>
    <mergeCell ref="A152:B152"/>
    <mergeCell ref="A153:B153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I101:I102"/>
    <mergeCell ref="L101:L102"/>
    <mergeCell ref="L99:L100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</mergeCells>
  <phoneticPr fontId="106" type="noConversion"/>
  <dataValidations disablePrompts="1"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13" zoomScale="85" zoomScaleNormal="85" workbookViewId="0">
      <selection activeCell="W140" sqref="W140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553" t="s">
        <v>70</v>
      </c>
      <c r="C3" s="1553" t="s">
        <v>287</v>
      </c>
      <c r="D3" s="1553" t="s">
        <v>288</v>
      </c>
      <c r="E3" s="220" t="s">
        <v>291</v>
      </c>
      <c r="F3" s="220" t="s">
        <v>292</v>
      </c>
      <c r="G3" s="1381" t="s">
        <v>251</v>
      </c>
      <c r="H3" s="1382"/>
      <c r="I3" s="1382"/>
      <c r="J3" s="1383"/>
      <c r="K3" s="1552" t="s">
        <v>258</v>
      </c>
    </row>
    <row r="4" spans="2:20" x14ac:dyDescent="0.3">
      <c r="B4" s="1554"/>
      <c r="C4" s="1554"/>
      <c r="D4" s="1554"/>
      <c r="E4" s="221" t="s">
        <v>54</v>
      </c>
      <c r="F4" s="221" t="s">
        <v>293</v>
      </c>
      <c r="G4" s="1381" t="s">
        <v>264</v>
      </c>
      <c r="H4" s="1382"/>
      <c r="I4" s="1383"/>
      <c r="J4" s="131" t="s">
        <v>257</v>
      </c>
      <c r="K4" s="1552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555"/>
      <c r="C5" s="1555"/>
      <c r="D5" s="1555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552"/>
      <c r="O5" s="482" t="s">
        <v>478</v>
      </c>
      <c r="P5" s="1473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474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474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475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470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471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471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472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473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474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474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474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474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475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470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471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471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471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471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471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"/>
      <c r="H25" s="13"/>
      <c r="I25" s="13"/>
      <c r="J25" s="13"/>
      <c r="K25" s="6"/>
      <c r="O25" s="487" t="s">
        <v>531</v>
      </c>
      <c r="P25" s="1471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471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472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473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474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474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474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474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475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470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471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471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471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471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471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471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471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472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532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533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533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533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533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534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473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474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474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474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474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474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474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474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475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532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533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533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533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533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533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533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533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533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534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473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474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474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474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474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474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474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474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474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474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474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475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532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533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533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533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533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533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533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533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533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533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533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533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533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533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533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533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533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533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533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533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534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473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474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474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474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474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475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532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533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533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533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533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533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798</v>
      </c>
    </row>
    <row r="113" spans="13:22" ht="14.4" customHeight="1" x14ac:dyDescent="0.3">
      <c r="M113" s="1234"/>
      <c r="N113" s="1235"/>
      <c r="O113" s="1236" t="s">
        <v>478</v>
      </c>
      <c r="P113" s="1551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474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474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474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474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474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533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533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533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539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539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539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539"/>
      <c r="Q125" s="1106" t="s">
        <v>799</v>
      </c>
      <c r="R125" s="1106"/>
      <c r="S125" s="1106"/>
      <c r="T125" s="1106"/>
    </row>
    <row r="126" spans="13:22" x14ac:dyDescent="0.3">
      <c r="O126" s="667" t="s">
        <v>532</v>
      </c>
      <c r="P126" s="1539"/>
      <c r="Q126" s="1106" t="s">
        <v>799</v>
      </c>
      <c r="R126" s="1106"/>
      <c r="S126" s="1106"/>
      <c r="T126" s="1106"/>
    </row>
    <row r="127" spans="13:22" x14ac:dyDescent="0.3">
      <c r="O127" s="667" t="s">
        <v>533</v>
      </c>
      <c r="P127" s="1540"/>
      <c r="Q127" s="1106" t="s">
        <v>799</v>
      </c>
      <c r="R127" s="1106"/>
      <c r="S127" s="1106"/>
      <c r="T127" s="1106"/>
    </row>
    <row r="128" spans="13:22" x14ac:dyDescent="0.3">
      <c r="O128" s="451" t="s">
        <v>531</v>
      </c>
      <c r="P128" s="1465">
        <v>17</v>
      </c>
      <c r="Q128" s="452" t="s">
        <v>820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466"/>
      <c r="Q129" s="452" t="s">
        <v>820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466"/>
      <c r="Q130" s="452" t="s">
        <v>820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466"/>
      <c r="Q131" s="452" t="s">
        <v>820</v>
      </c>
      <c r="R131" s="452"/>
      <c r="S131" s="452"/>
      <c r="T131" s="452"/>
    </row>
    <row r="132" spans="15:20" x14ac:dyDescent="0.3">
      <c r="O132" s="451" t="s">
        <v>479</v>
      </c>
      <c r="P132" s="1466"/>
      <c r="Q132" s="452" t="s">
        <v>820</v>
      </c>
      <c r="R132" s="452"/>
      <c r="S132" s="452"/>
      <c r="T132" s="452"/>
    </row>
    <row r="133" spans="15:20" x14ac:dyDescent="0.3">
      <c r="O133" s="1205" t="s">
        <v>480</v>
      </c>
      <c r="P133" s="1467"/>
      <c r="Q133" s="452" t="s">
        <v>820</v>
      </c>
      <c r="R133" s="452"/>
      <c r="S133" s="452"/>
      <c r="T133" s="452"/>
    </row>
    <row r="134" spans="15:20" ht="14.4" customHeight="1" x14ac:dyDescent="0.3">
      <c r="O134" s="1247" t="s">
        <v>478</v>
      </c>
      <c r="P134" s="1556">
        <v>18</v>
      </c>
      <c r="Q134" s="1313" t="s">
        <v>862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557"/>
      <c r="Q135" s="1313" t="s">
        <v>862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557"/>
      <c r="Q136" s="1313" t="s">
        <v>862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557"/>
      <c r="Q137" s="1313" t="s">
        <v>862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863</v>
      </c>
      <c r="P138" s="1557"/>
      <c r="Q138" s="1313" t="s">
        <v>862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864</v>
      </c>
      <c r="P139" s="1557"/>
      <c r="Q139" s="1313" t="s">
        <v>862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865</v>
      </c>
      <c r="P140" s="1557"/>
      <c r="Q140" s="1313" t="s">
        <v>862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866</v>
      </c>
      <c r="P141" s="1557"/>
      <c r="Q141" s="1313" t="s">
        <v>862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557"/>
      <c r="Q142" s="1313" t="s">
        <v>901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557"/>
      <c r="Q143" s="1313" t="s">
        <v>901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558"/>
      <c r="Q144" s="1313" t="s">
        <v>901</v>
      </c>
      <c r="R144" s="1313">
        <v>0.11899999999999999</v>
      </c>
      <c r="S144" s="1313">
        <v>0.24</v>
      </c>
      <c r="T144" s="1313">
        <v>10.57</v>
      </c>
    </row>
    <row r="145" spans="15:20" x14ac:dyDescent="0.3">
      <c r="O145" s="451" t="s">
        <v>531</v>
      </c>
      <c r="P145" s="1459">
        <v>19</v>
      </c>
      <c r="Q145" s="452" t="s">
        <v>908</v>
      </c>
      <c r="R145" s="452">
        <v>0.115</v>
      </c>
      <c r="S145" s="452">
        <v>0.19</v>
      </c>
      <c r="T145" s="452">
        <v>10.49</v>
      </c>
    </row>
    <row r="146" spans="15:20" x14ac:dyDescent="0.3">
      <c r="O146" s="451" t="s">
        <v>532</v>
      </c>
      <c r="P146" s="1460"/>
      <c r="Q146" s="452" t="s">
        <v>908</v>
      </c>
      <c r="R146" s="452">
        <v>0.17</v>
      </c>
      <c r="S146" s="452">
        <v>0.38</v>
      </c>
      <c r="T146" s="452">
        <v>11.6</v>
      </c>
    </row>
    <row r="147" spans="15:20" x14ac:dyDescent="0.3">
      <c r="O147" s="451" t="s">
        <v>533</v>
      </c>
      <c r="P147" s="1460"/>
      <c r="Q147" s="452" t="s">
        <v>908</v>
      </c>
      <c r="R147" s="452">
        <v>0.14099999999999999</v>
      </c>
      <c r="S147" s="452">
        <v>0.15</v>
      </c>
      <c r="T147" s="452">
        <v>11.76</v>
      </c>
    </row>
    <row r="148" spans="15:20" x14ac:dyDescent="0.3">
      <c r="O148" s="451" t="s">
        <v>903</v>
      </c>
      <c r="P148" s="1460"/>
      <c r="Q148" s="452" t="s">
        <v>908</v>
      </c>
      <c r="R148" s="452">
        <v>0.193</v>
      </c>
      <c r="S148" s="452">
        <v>0.24</v>
      </c>
      <c r="T148" s="452">
        <v>11.63</v>
      </c>
    </row>
    <row r="149" spans="15:20" x14ac:dyDescent="0.3">
      <c r="O149" s="451" t="s">
        <v>904</v>
      </c>
      <c r="P149" s="1460"/>
      <c r="Q149" s="452" t="s">
        <v>908</v>
      </c>
      <c r="R149" s="452">
        <v>0.13100000000000001</v>
      </c>
      <c r="S149" s="452">
        <v>0.26</v>
      </c>
      <c r="T149" s="452">
        <v>11.61</v>
      </c>
    </row>
    <row r="150" spans="15:20" x14ac:dyDescent="0.3">
      <c r="O150" s="451" t="s">
        <v>905</v>
      </c>
      <c r="P150" s="1460"/>
      <c r="Q150" s="452" t="s">
        <v>908</v>
      </c>
      <c r="R150" s="452">
        <v>0.182</v>
      </c>
      <c r="S150" s="452">
        <v>0.15</v>
      </c>
      <c r="T150" s="452">
        <v>9.1999999999999993</v>
      </c>
    </row>
    <row r="151" spans="15:20" x14ac:dyDescent="0.3">
      <c r="O151" s="451" t="s">
        <v>906</v>
      </c>
      <c r="P151" s="1460"/>
      <c r="Q151" s="452" t="s">
        <v>908</v>
      </c>
      <c r="R151" s="452">
        <v>0.128</v>
      </c>
      <c r="S151" s="452">
        <v>0.18</v>
      </c>
      <c r="T151" s="452">
        <v>9.31</v>
      </c>
    </row>
    <row r="152" spans="15:20" x14ac:dyDescent="0.3">
      <c r="O152" s="451" t="s">
        <v>907</v>
      </c>
      <c r="P152" s="1461"/>
      <c r="Q152" s="452" t="s">
        <v>908</v>
      </c>
      <c r="R152" s="452">
        <v>0.217</v>
      </c>
      <c r="S152" s="452">
        <v>0.18</v>
      </c>
      <c r="T152" s="452">
        <v>10.29</v>
      </c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5">
    <mergeCell ref="P145:P152"/>
    <mergeCell ref="P107:P112"/>
    <mergeCell ref="P80:P100"/>
    <mergeCell ref="P68:P79"/>
    <mergeCell ref="P58:P67"/>
    <mergeCell ref="P134:P144"/>
    <mergeCell ref="P128:P133"/>
    <mergeCell ref="P122:P127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  <mergeCell ref="P43:P48"/>
    <mergeCell ref="P49:P57"/>
    <mergeCell ref="P101:P106"/>
    <mergeCell ref="P113:P118"/>
    <mergeCell ref="P119:P121"/>
  </mergeCells>
  <phoneticPr fontId="106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35" zoomScale="89" workbookViewId="0">
      <selection activeCell="A60" sqref="A60:XFD6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353" t="s">
        <v>560</v>
      </c>
      <c r="C2" s="1353"/>
      <c r="D2" s="1353"/>
      <c r="E2" s="1353"/>
      <c r="F2" s="1353"/>
      <c r="G2" s="1353"/>
      <c r="H2" s="1353"/>
      <c r="J2" s="1353" t="s">
        <v>561</v>
      </c>
      <c r="K2" s="1353"/>
      <c r="L2" s="1353"/>
      <c r="M2" s="1353"/>
      <c r="N2" s="1353"/>
      <c r="O2" s="1353"/>
      <c r="P2" s="1353"/>
      <c r="R2" s="1345" t="s">
        <v>562</v>
      </c>
      <c r="S2" s="1347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345" t="s">
        <v>565</v>
      </c>
      <c r="S10" s="1346"/>
      <c r="T10" s="1347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348">
        <f>SUM(P4:P234,H4:H233)</f>
        <v>6179.4599999999982</v>
      </c>
      <c r="S11" s="1349"/>
      <c r="T11" s="1350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352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352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352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352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351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351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351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351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351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351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351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351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351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351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351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ref="N61:N70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70" si="19">N64*(1-O64)</f>
        <v>67.2</v>
      </c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 t="shared" si="19"/>
        <v>105.60000000000001</v>
      </c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600"/>
  <sheetViews>
    <sheetView topLeftCell="C4" zoomScale="91" zoomScaleNormal="55" workbookViewId="0">
      <selection activeCell="K13" sqref="K13:K30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935">
        <v>1</v>
      </c>
      <c r="AE1" s="13">
        <v>0.54600000000000004</v>
      </c>
    </row>
    <row r="2" spans="2:31" ht="15" thickBot="1" x14ac:dyDescent="0.35">
      <c r="B2" s="1559" t="s">
        <v>662</v>
      </c>
      <c r="C2" s="1560"/>
      <c r="D2" s="1560"/>
      <c r="E2" s="1560"/>
      <c r="F2" s="1560"/>
      <c r="G2" s="1560"/>
      <c r="H2" s="1560"/>
      <c r="I2" s="1560"/>
      <c r="J2" s="1560"/>
      <c r="K2" s="1560"/>
      <c r="L2" s="1560"/>
      <c r="M2" s="1561"/>
      <c r="AD2" s="935">
        <v>2</v>
      </c>
      <c r="AE2" s="13">
        <v>0.57599999999999996</v>
      </c>
    </row>
    <row r="3" spans="2:31" ht="15" thickBot="1" x14ac:dyDescent="0.35">
      <c r="B3" s="1559" t="s">
        <v>197</v>
      </c>
      <c r="C3" s="1560"/>
      <c r="D3" s="1560"/>
      <c r="E3" s="1560"/>
      <c r="F3" s="1560"/>
      <c r="G3" s="1560"/>
      <c r="H3" s="1560"/>
      <c r="I3" s="1560"/>
      <c r="J3" s="1560"/>
      <c r="K3" s="1560"/>
      <c r="L3" s="1560"/>
      <c r="M3" s="1561"/>
      <c r="AD3" s="935">
        <v>3</v>
      </c>
      <c r="AE3" s="13">
        <v>0.83899999999999997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935">
        <v>4</v>
      </c>
      <c r="AE4" s="13">
        <v>2.0110000000000001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935">
        <v>5</v>
      </c>
      <c r="AE5" s="13">
        <v>0.94399999999999995</v>
      </c>
    </row>
    <row r="6" spans="2:31" x14ac:dyDescent="0.3">
      <c r="AD6" s="935">
        <v>6</v>
      </c>
      <c r="AE6" s="13">
        <v>0.70199999999999996</v>
      </c>
    </row>
    <row r="7" spans="2:31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353" t="s">
        <v>335</v>
      </c>
      <c r="R7" s="1353"/>
      <c r="S7" s="1353"/>
      <c r="T7" s="1353"/>
      <c r="U7" s="1353"/>
      <c r="V7" s="1353"/>
      <c r="AD7" s="935">
        <v>7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D8" s="935">
        <v>8</v>
      </c>
      <c r="AE8" s="13">
        <v>0.56200000000000006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>
        <v>42</v>
      </c>
      <c r="O9" s="117" t="s">
        <v>888</v>
      </c>
      <c r="Q9" s="13">
        <v>1</v>
      </c>
      <c r="R9" s="6" t="s">
        <v>876</v>
      </c>
      <c r="S9" s="62">
        <v>46197</v>
      </c>
      <c r="T9" s="6">
        <v>0.54600000000000004</v>
      </c>
      <c r="U9" s="6"/>
      <c r="V9" s="6"/>
      <c r="Y9" s="252" t="s">
        <v>267</v>
      </c>
      <c r="Z9" s="133">
        <f>AVERAGE(T9:T263)</f>
        <v>0.71545161290322534</v>
      </c>
      <c r="AA9" s="117"/>
      <c r="AD9" s="935">
        <v>9</v>
      </c>
      <c r="AE9" s="13">
        <v>0.79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N10" s="1">
        <v>706.6</v>
      </c>
      <c r="O10" s="1" t="s">
        <v>890</v>
      </c>
      <c r="Q10" s="13">
        <v>2</v>
      </c>
      <c r="R10" s="6" t="s">
        <v>877</v>
      </c>
      <c r="S10" s="62">
        <v>46197</v>
      </c>
      <c r="T10" s="6">
        <v>0.57599999999999996</v>
      </c>
      <c r="U10" s="6"/>
      <c r="V10" s="6"/>
      <c r="Y10" s="252" t="s">
        <v>204</v>
      </c>
      <c r="Z10" s="133">
        <f>MEDIAN(T9:T332)</f>
        <v>0.60199999999999998</v>
      </c>
      <c r="AD10" s="935">
        <v>10</v>
      </c>
      <c r="AE10" s="13">
        <v>1.583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N11" s="1">
        <v>0.68300000000000005</v>
      </c>
      <c r="O11" s="29"/>
      <c r="Q11" s="13">
        <v>3</v>
      </c>
      <c r="R11" s="6" t="s">
        <v>878</v>
      </c>
      <c r="S11" s="62">
        <v>46197</v>
      </c>
      <c r="T11" s="6">
        <v>0.83899999999999997</v>
      </c>
      <c r="U11" s="6"/>
      <c r="V11" s="6"/>
      <c r="Y11" s="252" t="s">
        <v>202</v>
      </c>
      <c r="Z11" s="133">
        <f>MIN(T9:T355)</f>
        <v>4.7E-2</v>
      </c>
      <c r="AD11" s="935">
        <v>11</v>
      </c>
      <c r="AE11" s="13">
        <v>1.9630000000000001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N12" s="1">
        <v>0.56000000000000005</v>
      </c>
      <c r="Q12" s="13">
        <v>4</v>
      </c>
      <c r="R12" s="6" t="s">
        <v>879</v>
      </c>
      <c r="S12" s="62">
        <v>46197</v>
      </c>
      <c r="T12" s="6">
        <v>2.0110000000000001</v>
      </c>
      <c r="U12" s="6"/>
      <c r="V12" s="6"/>
      <c r="Y12" s="252" t="s">
        <v>201</v>
      </c>
      <c r="Z12" s="133">
        <f>MAX(T9:T244)</f>
        <v>2.2559999999999998</v>
      </c>
      <c r="AD12" s="935">
        <v>12</v>
      </c>
      <c r="AE12" s="13">
        <v>0.73499999999999999</v>
      </c>
    </row>
    <row r="13" spans="2:31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N13" s="1">
        <f>N10*N11</f>
        <v>482.60780000000005</v>
      </c>
      <c r="Q13" s="13">
        <v>5</v>
      </c>
      <c r="R13" s="6" t="s">
        <v>880</v>
      </c>
      <c r="S13" s="62">
        <v>46197</v>
      </c>
      <c r="T13" s="6">
        <v>0.94399999999999995</v>
      </c>
      <c r="U13" s="6"/>
      <c r="V13" s="6"/>
      <c r="Y13" s="253" t="s">
        <v>365</v>
      </c>
      <c r="Z13" s="38">
        <f>((Z9-Z10)/(Z9+Z10)/2)</f>
        <v>4.3057221909355646E-2</v>
      </c>
      <c r="AA13" s="117"/>
      <c r="AD13" s="935">
        <v>13</v>
      </c>
      <c r="AE13" s="13">
        <v>0.34799999999999998</v>
      </c>
    </row>
    <row r="14" spans="2:31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881</v>
      </c>
      <c r="S14" s="62">
        <v>46197</v>
      </c>
      <c r="T14" s="6">
        <v>0.70199999999999996</v>
      </c>
      <c r="U14" s="6"/>
      <c r="V14" s="6"/>
      <c r="Y14" s="253" t="s">
        <v>896</v>
      </c>
      <c r="Z14" s="133">
        <f>Z9-Z10</f>
        <v>0.11345161290322536</v>
      </c>
      <c r="AD14" s="935">
        <v>14</v>
      </c>
      <c r="AE14" s="13">
        <v>1.2929999999999999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 t="s">
        <v>891</v>
      </c>
      <c r="Q15" s="13">
        <v>7</v>
      </c>
      <c r="R15" s="6" t="s">
        <v>882</v>
      </c>
      <c r="S15" s="62">
        <v>46197</v>
      </c>
      <c r="T15" s="6"/>
      <c r="U15" s="6"/>
      <c r="V15" s="6"/>
      <c r="Z15" s="222"/>
      <c r="AD15" s="935">
        <v>15</v>
      </c>
      <c r="AE15" s="13">
        <v>0.60399999999999998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883</v>
      </c>
      <c r="S16" s="62">
        <v>46197</v>
      </c>
      <c r="T16" s="6">
        <v>0.56200000000000006</v>
      </c>
      <c r="U16" s="6"/>
      <c r="V16" s="6"/>
      <c r="AD16" s="935">
        <v>16</v>
      </c>
      <c r="AE16" s="13">
        <v>1.2390000000000001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884</v>
      </c>
      <c r="S17" s="62">
        <v>46197</v>
      </c>
      <c r="T17" s="6">
        <v>0.79</v>
      </c>
      <c r="U17" s="6"/>
      <c r="V17" s="6"/>
      <c r="Z17" s="117"/>
      <c r="AD17" s="935">
        <v>17</v>
      </c>
      <c r="AE17" s="13">
        <v>0.79700000000000004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885</v>
      </c>
      <c r="S18" s="62">
        <v>46197</v>
      </c>
      <c r="T18" s="6">
        <v>1.583</v>
      </c>
      <c r="U18" s="6"/>
      <c r="V18" s="6"/>
      <c r="AD18" s="935">
        <v>18</v>
      </c>
      <c r="AE18" s="13">
        <v>1.3919999999999999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D19" s="935">
        <v>19</v>
      </c>
      <c r="AE19" s="13">
        <v>0.70699999999999996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D20" s="935">
        <v>20</v>
      </c>
      <c r="AE20" s="13">
        <v>1.2350000000000001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D21" s="935">
        <v>21</v>
      </c>
      <c r="AE21" s="13">
        <v>1.0349999999999999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D22" s="935">
        <v>22</v>
      </c>
      <c r="AE22" s="13">
        <v>0.52600000000000002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D23" s="935">
        <v>23</v>
      </c>
      <c r="AE23" s="13">
        <v>0.81599999999999995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D24" s="935">
        <v>24</v>
      </c>
      <c r="AE24" s="13">
        <v>0.34399999999999997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D25" s="935">
        <v>25</v>
      </c>
      <c r="AE25" s="13">
        <v>0.30399999999999999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D26" s="935">
        <v>26</v>
      </c>
      <c r="AE26" s="13">
        <v>0.74399999999999999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D27" s="935">
        <v>27</v>
      </c>
      <c r="AE27" s="13">
        <v>0.56299999999999994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D28" s="935">
        <v>28</v>
      </c>
      <c r="AE28" s="13">
        <v>0.438</v>
      </c>
    </row>
    <row r="29" spans="2:31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867</v>
      </c>
      <c r="S29" s="73">
        <v>46251</v>
      </c>
      <c r="T29" s="13">
        <v>1.0349999999999999</v>
      </c>
      <c r="U29" s="6"/>
      <c r="V29" s="6"/>
      <c r="AD29" s="935">
        <v>29</v>
      </c>
      <c r="AE29" s="13">
        <v>0.45800000000000002</v>
      </c>
    </row>
    <row r="30" spans="2:31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868</v>
      </c>
      <c r="S30" s="73">
        <v>46251</v>
      </c>
      <c r="T30" s="13">
        <v>0.52600000000000002</v>
      </c>
      <c r="U30" s="6"/>
      <c r="V30" s="6"/>
      <c r="AD30" s="935">
        <v>30</v>
      </c>
      <c r="AE30" s="13">
        <v>0.55800000000000005</v>
      </c>
    </row>
    <row r="31" spans="2:31" x14ac:dyDescent="0.3">
      <c r="B31" s="13">
        <v>34</v>
      </c>
      <c r="C31" s="397">
        <v>46291</v>
      </c>
      <c r="D31" s="6"/>
      <c r="E31" s="6"/>
      <c r="F31" s="13" t="s">
        <v>767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869</v>
      </c>
      <c r="S31" s="73">
        <v>46251</v>
      </c>
      <c r="T31" s="13">
        <v>0.81599999999999995</v>
      </c>
      <c r="U31" s="6"/>
      <c r="V31" s="6"/>
      <c r="AD31" s="935">
        <v>31</v>
      </c>
      <c r="AE31" s="13">
        <v>0.501</v>
      </c>
    </row>
    <row r="32" spans="2:31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870</v>
      </c>
      <c r="S32" s="73">
        <v>46251</v>
      </c>
      <c r="T32" s="13">
        <v>0.34399999999999997</v>
      </c>
      <c r="U32" s="6"/>
      <c r="V32" s="6"/>
      <c r="AD32" s="935">
        <v>32</v>
      </c>
      <c r="AE32" s="6">
        <v>1.25</v>
      </c>
    </row>
    <row r="33" spans="2:38" x14ac:dyDescent="0.3">
      <c r="B33" s="13">
        <v>36</v>
      </c>
      <c r="C33" s="397">
        <v>46294</v>
      </c>
      <c r="D33" s="6"/>
      <c r="E33" s="6"/>
      <c r="F33" s="13" t="s">
        <v>767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871</v>
      </c>
      <c r="S33" s="73">
        <v>46251</v>
      </c>
      <c r="T33" s="13">
        <v>0.30399999999999999</v>
      </c>
      <c r="U33" s="6"/>
      <c r="V33" s="6"/>
      <c r="AD33" s="935">
        <v>33</v>
      </c>
      <c r="AE33" s="13">
        <v>0.35099999999999998</v>
      </c>
    </row>
    <row r="34" spans="2:38" x14ac:dyDescent="0.3">
      <c r="B34" s="13">
        <v>37</v>
      </c>
      <c r="C34" s="397">
        <v>46298</v>
      </c>
      <c r="D34" s="6"/>
      <c r="E34" s="6"/>
      <c r="F34" s="13" t="s">
        <v>767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872</v>
      </c>
      <c r="S34" s="73">
        <v>46251</v>
      </c>
      <c r="T34" s="13">
        <v>0.74399999999999999</v>
      </c>
      <c r="U34" s="6"/>
      <c r="V34" s="6"/>
      <c r="AD34" s="935">
        <v>34</v>
      </c>
      <c r="AE34" s="13">
        <v>2.028</v>
      </c>
    </row>
    <row r="35" spans="2:38" x14ac:dyDescent="0.3">
      <c r="B35" s="13">
        <v>38</v>
      </c>
      <c r="C35" s="397">
        <v>46300</v>
      </c>
      <c r="D35" s="6"/>
      <c r="E35" s="6"/>
      <c r="F35" s="13" t="s">
        <v>767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873</v>
      </c>
      <c r="S35" s="73">
        <v>46251</v>
      </c>
      <c r="T35" s="13">
        <v>0.56299999999999994</v>
      </c>
      <c r="U35" s="6"/>
      <c r="V35" s="6"/>
      <c r="AD35" s="935">
        <v>35</v>
      </c>
      <c r="AE35" s="13">
        <v>1.8380000000000001</v>
      </c>
    </row>
    <row r="36" spans="2:38" x14ac:dyDescent="0.3">
      <c r="B36" s="13">
        <v>39</v>
      </c>
      <c r="C36" s="397">
        <v>46301</v>
      </c>
      <c r="D36" s="6"/>
      <c r="E36" s="6"/>
      <c r="F36" s="13" t="s">
        <v>767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874</v>
      </c>
      <c r="S36" s="73">
        <v>46251</v>
      </c>
      <c r="T36" s="13">
        <v>0.438</v>
      </c>
      <c r="U36" s="6"/>
      <c r="V36" s="6"/>
      <c r="AD36" s="935">
        <v>36</v>
      </c>
      <c r="AE36" s="13">
        <v>1.3220000000000001</v>
      </c>
    </row>
    <row r="37" spans="2:38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875</v>
      </c>
      <c r="S37" s="73">
        <v>46251</v>
      </c>
      <c r="T37" s="13">
        <v>0.45800000000000002</v>
      </c>
      <c r="U37" s="6"/>
      <c r="V37" s="6"/>
      <c r="AD37" s="935">
        <v>37</v>
      </c>
      <c r="AE37" s="13">
        <v>0.65100000000000002</v>
      </c>
    </row>
    <row r="38" spans="2:38" x14ac:dyDescent="0.3">
      <c r="B38" s="13">
        <v>41</v>
      </c>
      <c r="C38" s="397">
        <v>46305</v>
      </c>
      <c r="D38" s="6"/>
      <c r="E38" s="6"/>
      <c r="F38" s="13" t="s">
        <v>892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D38" s="935">
        <v>38</v>
      </c>
      <c r="AE38" s="13">
        <v>0.50600000000000001</v>
      </c>
    </row>
    <row r="39" spans="2:38" x14ac:dyDescent="0.3">
      <c r="B39" s="13">
        <v>42</v>
      </c>
      <c r="C39" s="397">
        <v>46308</v>
      </c>
      <c r="D39" s="6"/>
      <c r="E39" s="6"/>
      <c r="F39" s="13" t="s">
        <v>892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D39" s="935">
        <v>39</v>
      </c>
      <c r="AE39" s="13">
        <v>0.67300000000000004</v>
      </c>
    </row>
    <row r="40" spans="2:38" x14ac:dyDescent="0.3">
      <c r="B40" s="13">
        <v>43</v>
      </c>
      <c r="C40" s="397">
        <v>46310</v>
      </c>
      <c r="D40" s="6"/>
      <c r="E40" s="6"/>
      <c r="F40" s="13" t="s">
        <v>910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/>
      <c r="R40" s="208"/>
      <c r="S40" s="73"/>
      <c r="T40" s="13"/>
      <c r="U40" s="6"/>
      <c r="V40" s="6"/>
      <c r="AD40" s="935"/>
    </row>
    <row r="41" spans="2:38" x14ac:dyDescent="0.3">
      <c r="B41" s="13">
        <v>44</v>
      </c>
      <c r="C41" s="397">
        <v>46311</v>
      </c>
      <c r="D41" s="6"/>
      <c r="E41" s="6"/>
      <c r="F41" s="13" t="s">
        <v>892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/>
      <c r="R41" s="208"/>
      <c r="S41" s="73"/>
      <c r="T41" s="13"/>
      <c r="U41" s="6"/>
      <c r="V41" s="6"/>
      <c r="AD41" s="935"/>
    </row>
    <row r="42" spans="2:38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32</v>
      </c>
      <c r="R42" s="208" t="s">
        <v>383</v>
      </c>
      <c r="S42" s="73">
        <v>46252</v>
      </c>
      <c r="T42" s="13">
        <v>1.25</v>
      </c>
      <c r="U42" s="6"/>
      <c r="V42" s="6"/>
      <c r="AD42" s="935">
        <v>40</v>
      </c>
      <c r="AE42" s="13">
        <v>0.66200000000000003</v>
      </c>
      <c r="AG42" s="1562"/>
      <c r="AH42" s="1563"/>
      <c r="AI42" s="1563"/>
      <c r="AJ42" s="1563"/>
      <c r="AK42" s="1563"/>
      <c r="AL42" s="1564"/>
    </row>
    <row r="43" spans="2:38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33</v>
      </c>
      <c r="R43" s="208" t="s">
        <v>387</v>
      </c>
      <c r="S43" s="73">
        <v>46253</v>
      </c>
      <c r="T43" s="13">
        <v>0.35099999999999998</v>
      </c>
      <c r="U43" s="208"/>
      <c r="V43" s="208"/>
      <c r="AD43" s="935">
        <v>41</v>
      </c>
      <c r="AE43" s="6">
        <v>0.55500000000000005</v>
      </c>
      <c r="AG43" s="368">
        <v>1</v>
      </c>
      <c r="AH43" s="29">
        <v>0.81</v>
      </c>
      <c r="AJ43" s="1">
        <v>1</v>
      </c>
      <c r="AK43" s="174">
        <v>1.6</v>
      </c>
      <c r="AL43" s="369"/>
    </row>
    <row r="44" spans="2:38" x14ac:dyDescent="0.3">
      <c r="J44" s="362"/>
      <c r="L44" s="366"/>
      <c r="O44" s="29"/>
      <c r="Q44" s="13">
        <v>34</v>
      </c>
      <c r="R44" s="208" t="s">
        <v>388</v>
      </c>
      <c r="S44" s="73">
        <v>46253</v>
      </c>
      <c r="T44" s="13">
        <v>2.028</v>
      </c>
      <c r="U44" s="208"/>
      <c r="V44" s="208"/>
      <c r="Y44" s="2"/>
      <c r="AD44" s="935">
        <v>42</v>
      </c>
      <c r="AE44" s="13">
        <v>0.81299999999999994</v>
      </c>
      <c r="AG44" s="368">
        <v>2</v>
      </c>
      <c r="AH44" s="29">
        <v>0.81</v>
      </c>
      <c r="AJ44" s="1">
        <v>2</v>
      </c>
      <c r="AK44" s="174">
        <v>1.6</v>
      </c>
      <c r="AL44" s="369"/>
    </row>
    <row r="45" spans="2:38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888</v>
      </c>
      <c r="J45" s="362">
        <v>766.6</v>
      </c>
      <c r="K45" s="357" t="s">
        <v>889</v>
      </c>
      <c r="L45" s="383" t="s">
        <v>425</v>
      </c>
      <c r="M45" s="1058">
        <f>M42/J43</f>
        <v>0.96532743577370816</v>
      </c>
      <c r="N45" s="222"/>
      <c r="Q45" s="13">
        <v>35</v>
      </c>
      <c r="R45" s="208" t="s">
        <v>389</v>
      </c>
      <c r="S45" s="73">
        <v>46253</v>
      </c>
      <c r="T45" s="13">
        <v>1.8380000000000001</v>
      </c>
      <c r="U45" s="208"/>
      <c r="V45" s="208"/>
      <c r="AD45" s="935">
        <v>43</v>
      </c>
      <c r="AE45" s="13">
        <v>1.147</v>
      </c>
      <c r="AG45" s="368">
        <v>3</v>
      </c>
      <c r="AH45" s="29">
        <v>0.81</v>
      </c>
      <c r="AJ45" s="1">
        <v>3</v>
      </c>
      <c r="AK45" s="174">
        <v>1.6</v>
      </c>
      <c r="AL45" s="369"/>
    </row>
    <row r="46" spans="2:38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36</v>
      </c>
      <c r="R46" s="208" t="s">
        <v>390</v>
      </c>
      <c r="S46" s="73">
        <v>46253</v>
      </c>
      <c r="T46" s="13">
        <v>1.3220000000000001</v>
      </c>
      <c r="U46" s="208"/>
      <c r="V46" s="208"/>
      <c r="AD46" s="935">
        <v>44</v>
      </c>
      <c r="AE46" s="13">
        <v>1.9410000000000001</v>
      </c>
      <c r="AG46" s="368">
        <v>4</v>
      </c>
      <c r="AH46" s="29">
        <v>0.81</v>
      </c>
      <c r="AJ46" s="1">
        <v>4</v>
      </c>
      <c r="AK46" s="174">
        <v>1.6</v>
      </c>
      <c r="AL46" s="369"/>
    </row>
    <row r="47" spans="2:38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886</v>
      </c>
      <c r="H47" s="1338">
        <f>G46/F45</f>
        <v>0.39344262295081966</v>
      </c>
      <c r="I47" s="362"/>
      <c r="J47" s="357">
        <v>0.56000000000000005</v>
      </c>
      <c r="Q47" s="13">
        <v>37</v>
      </c>
      <c r="R47" s="208" t="s">
        <v>391</v>
      </c>
      <c r="S47" s="73">
        <v>46253</v>
      </c>
      <c r="T47" s="13">
        <v>0.65100000000000002</v>
      </c>
      <c r="U47" s="208"/>
      <c r="V47" s="208"/>
      <c r="AD47" s="935">
        <v>45</v>
      </c>
      <c r="AE47" s="13">
        <v>0.48899999999999999</v>
      </c>
      <c r="AG47" s="368">
        <v>5</v>
      </c>
      <c r="AH47" s="29">
        <v>0.81</v>
      </c>
      <c r="AJ47" s="1">
        <v>5</v>
      </c>
      <c r="AK47" s="174">
        <v>1.6</v>
      </c>
      <c r="AL47" s="369"/>
    </row>
    <row r="48" spans="2:38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887</v>
      </c>
      <c r="J48" s="362"/>
      <c r="Q48" s="13">
        <v>38</v>
      </c>
      <c r="R48" s="208" t="s">
        <v>392</v>
      </c>
      <c r="S48" s="73">
        <v>46253</v>
      </c>
      <c r="T48" s="13">
        <v>0.50600000000000001</v>
      </c>
      <c r="U48" s="208"/>
      <c r="V48" s="208"/>
      <c r="AD48" s="935">
        <v>46</v>
      </c>
      <c r="AE48" s="6">
        <v>0.55600000000000005</v>
      </c>
      <c r="AG48" s="368">
        <v>6</v>
      </c>
      <c r="AH48" s="29">
        <v>0.81</v>
      </c>
      <c r="AJ48" s="1">
        <v>6</v>
      </c>
      <c r="AK48" s="174">
        <v>1.6</v>
      </c>
      <c r="AL48" s="369"/>
    </row>
    <row r="49" spans="2:38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39</v>
      </c>
      <c r="R49" s="208" t="s">
        <v>393</v>
      </c>
      <c r="S49" s="262">
        <v>46253</v>
      </c>
      <c r="T49" s="208">
        <v>0.67300000000000004</v>
      </c>
      <c r="U49" s="208"/>
      <c r="V49" s="208"/>
      <c r="AD49" s="935">
        <v>47</v>
      </c>
      <c r="AG49" s="368">
        <v>7</v>
      </c>
      <c r="AH49" s="29">
        <v>0.81</v>
      </c>
      <c r="AJ49" s="1">
        <v>7</v>
      </c>
      <c r="AK49" s="174">
        <v>1.6</v>
      </c>
      <c r="AL49" s="369"/>
    </row>
    <row r="50" spans="2:38" x14ac:dyDescent="0.3">
      <c r="J50" s="362"/>
      <c r="Q50" s="13">
        <v>40</v>
      </c>
      <c r="R50" s="208" t="s">
        <v>394</v>
      </c>
      <c r="S50" s="262">
        <v>46253</v>
      </c>
      <c r="T50" s="208">
        <v>0.66200000000000003</v>
      </c>
      <c r="U50" s="208"/>
      <c r="V50" s="208"/>
      <c r="AD50" s="935">
        <v>48</v>
      </c>
      <c r="AE50" s="13">
        <v>0.63200000000000001</v>
      </c>
      <c r="AG50" s="368">
        <v>8</v>
      </c>
      <c r="AH50" s="29">
        <v>0.81</v>
      </c>
      <c r="AJ50" s="1">
        <v>8</v>
      </c>
      <c r="AK50" s="174">
        <v>1.6</v>
      </c>
      <c r="AL50" s="369"/>
    </row>
    <row r="51" spans="2:38" x14ac:dyDescent="0.3">
      <c r="Q51" s="13">
        <v>41</v>
      </c>
      <c r="R51" s="208" t="s">
        <v>395</v>
      </c>
      <c r="S51" s="262">
        <v>46253</v>
      </c>
      <c r="T51" s="208">
        <v>0.55500000000000005</v>
      </c>
      <c r="U51" s="208"/>
      <c r="V51" s="208"/>
      <c r="AD51" s="935">
        <v>49</v>
      </c>
      <c r="AE51" s="13">
        <v>1.0429999999999999</v>
      </c>
      <c r="AG51" s="368">
        <v>9</v>
      </c>
      <c r="AH51" s="29">
        <v>0.81</v>
      </c>
      <c r="AJ51" s="1">
        <v>9</v>
      </c>
      <c r="AK51" s="174">
        <v>1.6</v>
      </c>
      <c r="AL51" s="369"/>
    </row>
    <row r="52" spans="2:38" x14ac:dyDescent="0.3">
      <c r="G52" s="13">
        <v>41</v>
      </c>
      <c r="J52" s="362"/>
      <c r="Q52" s="13">
        <v>42</v>
      </c>
      <c r="R52" s="208" t="s">
        <v>396</v>
      </c>
      <c r="S52" s="262">
        <v>46253</v>
      </c>
      <c r="T52" s="208">
        <v>0.81299999999999994</v>
      </c>
      <c r="U52" s="208"/>
      <c r="V52" s="208"/>
      <c r="AD52" s="935">
        <v>50</v>
      </c>
      <c r="AE52" s="13">
        <v>1.59</v>
      </c>
      <c r="AG52" s="368">
        <v>10</v>
      </c>
      <c r="AH52" s="29">
        <v>0.81</v>
      </c>
      <c r="AJ52" s="1">
        <v>10</v>
      </c>
      <c r="AK52" s="174">
        <v>1.6</v>
      </c>
      <c r="AL52" s="369"/>
    </row>
    <row r="53" spans="2:38" x14ac:dyDescent="0.3">
      <c r="G53" s="13">
        <v>16</v>
      </c>
      <c r="Q53" s="13">
        <v>43</v>
      </c>
      <c r="R53" s="208" t="s">
        <v>397</v>
      </c>
      <c r="S53" s="262">
        <v>46253</v>
      </c>
      <c r="T53" s="208">
        <v>1.147</v>
      </c>
      <c r="U53" s="208"/>
      <c r="V53" s="208"/>
      <c r="AD53" s="935">
        <v>51</v>
      </c>
      <c r="AE53" s="13">
        <v>0.33700000000000002</v>
      </c>
      <c r="AG53" s="368">
        <v>11</v>
      </c>
      <c r="AH53" s="29">
        <v>0.81</v>
      </c>
      <c r="AJ53" s="1">
        <v>11</v>
      </c>
      <c r="AK53" s="174">
        <v>1.6</v>
      </c>
      <c r="AL53" s="369"/>
    </row>
    <row r="54" spans="2:38" x14ac:dyDescent="0.3">
      <c r="G54" s="13">
        <v>93</v>
      </c>
      <c r="I54" s="362"/>
      <c r="Q54" s="13">
        <v>44</v>
      </c>
      <c r="R54" s="208" t="s">
        <v>398</v>
      </c>
      <c r="S54" s="262">
        <v>46253</v>
      </c>
      <c r="T54" s="208">
        <v>1.9410000000000001</v>
      </c>
      <c r="U54" s="208"/>
      <c r="V54" s="208"/>
      <c r="AD54" s="935">
        <v>52</v>
      </c>
      <c r="AE54" s="6">
        <v>0.252</v>
      </c>
      <c r="AG54" s="368">
        <v>12</v>
      </c>
      <c r="AH54" s="29">
        <v>0.81</v>
      </c>
      <c r="AJ54" s="1">
        <v>12</v>
      </c>
      <c r="AK54" s="174">
        <v>1.6</v>
      </c>
      <c r="AL54" s="369"/>
    </row>
    <row r="55" spans="2:38" x14ac:dyDescent="0.3">
      <c r="G55" s="13">
        <v>40</v>
      </c>
      <c r="H55" s="357">
        <f>1800+1000</f>
        <v>2800</v>
      </c>
      <c r="Q55" s="13">
        <v>45</v>
      </c>
      <c r="R55" s="208" t="s">
        <v>399</v>
      </c>
      <c r="S55" s="262">
        <v>46253</v>
      </c>
      <c r="T55" s="208">
        <v>0.48899999999999999</v>
      </c>
      <c r="U55" s="208"/>
      <c r="V55" s="208"/>
      <c r="AD55" s="935">
        <v>53</v>
      </c>
      <c r="AE55" s="13">
        <v>0.90500000000000003</v>
      </c>
      <c r="AG55" s="368">
        <v>13</v>
      </c>
      <c r="AH55" s="29">
        <v>0.81</v>
      </c>
      <c r="AJ55" s="1">
        <v>13</v>
      </c>
      <c r="AK55" s="174">
        <v>1.6</v>
      </c>
      <c r="AL55" s="369"/>
    </row>
    <row r="56" spans="2:38" x14ac:dyDescent="0.3">
      <c r="G56" s="13">
        <v>13</v>
      </c>
      <c r="Q56" s="13">
        <v>46</v>
      </c>
      <c r="R56" s="208" t="s">
        <v>400</v>
      </c>
      <c r="S56" s="262">
        <v>46253</v>
      </c>
      <c r="T56" s="208">
        <v>0.55600000000000005</v>
      </c>
      <c r="U56" s="208"/>
      <c r="V56" s="208"/>
      <c r="AD56" s="935">
        <v>54</v>
      </c>
      <c r="AE56" s="13">
        <v>0.91200000000000003</v>
      </c>
      <c r="AG56" s="368">
        <v>14</v>
      </c>
      <c r="AH56" s="29">
        <v>0.81</v>
      </c>
      <c r="AJ56" s="1">
        <v>14</v>
      </c>
      <c r="AK56" s="174">
        <v>1.6</v>
      </c>
      <c r="AL56" s="369"/>
    </row>
    <row r="57" spans="2:38" x14ac:dyDescent="0.3">
      <c r="G57" s="13">
        <v>190</v>
      </c>
      <c r="Q57" s="13">
        <v>47</v>
      </c>
      <c r="R57" s="208" t="s">
        <v>401</v>
      </c>
      <c r="S57" s="262">
        <v>46253</v>
      </c>
      <c r="T57" s="208"/>
      <c r="U57" s="208"/>
      <c r="V57" s="208"/>
      <c r="AD57" s="935">
        <v>55</v>
      </c>
      <c r="AE57" s="13">
        <v>0.21199999999999999</v>
      </c>
      <c r="AG57" s="368">
        <v>15</v>
      </c>
      <c r="AH57" s="29">
        <v>0.81</v>
      </c>
      <c r="AJ57" s="1">
        <v>15</v>
      </c>
      <c r="AK57" s="174">
        <v>1.6</v>
      </c>
      <c r="AL57" s="369"/>
    </row>
    <row r="58" spans="2:38" x14ac:dyDescent="0.3">
      <c r="G58" s="13">
        <v>220</v>
      </c>
      <c r="Q58" s="13">
        <v>48</v>
      </c>
      <c r="R58" s="208" t="s">
        <v>381</v>
      </c>
      <c r="S58" s="262">
        <v>46253</v>
      </c>
      <c r="T58" s="208">
        <v>0.63200000000000001</v>
      </c>
      <c r="U58" s="208"/>
      <c r="V58" s="208"/>
      <c r="AD58" s="935">
        <v>56</v>
      </c>
      <c r="AE58" s="13">
        <v>0.32300000000000001</v>
      </c>
      <c r="AG58" s="368">
        <v>16</v>
      </c>
      <c r="AH58" s="29">
        <v>0.81</v>
      </c>
      <c r="AJ58" s="1">
        <v>16</v>
      </c>
      <c r="AK58" s="174">
        <v>1.6</v>
      </c>
      <c r="AL58" s="369"/>
    </row>
    <row r="59" spans="2:38" x14ac:dyDescent="0.3">
      <c r="Q59" s="13">
        <v>49</v>
      </c>
      <c r="R59" s="208" t="s">
        <v>382</v>
      </c>
      <c r="S59" s="262">
        <v>46253</v>
      </c>
      <c r="T59" s="208">
        <v>1.0429999999999999</v>
      </c>
      <c r="U59" s="208"/>
      <c r="V59" s="208"/>
      <c r="AD59" s="935">
        <v>57</v>
      </c>
      <c r="AE59" s="13">
        <v>0.63500000000000001</v>
      </c>
      <c r="AG59" s="368">
        <v>17</v>
      </c>
      <c r="AH59" s="29">
        <v>0.81</v>
      </c>
      <c r="AJ59" s="1">
        <v>17</v>
      </c>
      <c r="AK59" s="174">
        <v>1.6</v>
      </c>
      <c r="AL59" s="369"/>
    </row>
    <row r="60" spans="2:38" x14ac:dyDescent="0.3">
      <c r="Q60" s="13">
        <v>50</v>
      </c>
      <c r="R60" s="208" t="s">
        <v>383</v>
      </c>
      <c r="S60" s="262">
        <v>46253</v>
      </c>
      <c r="T60" s="208">
        <v>1.59</v>
      </c>
      <c r="U60" s="208"/>
      <c r="V60" s="208"/>
      <c r="AD60" s="935">
        <v>58</v>
      </c>
      <c r="AE60" s="13">
        <v>0.45500000000000002</v>
      </c>
      <c r="AG60" s="368">
        <v>18</v>
      </c>
      <c r="AH60" s="29">
        <v>0.81</v>
      </c>
      <c r="AJ60" s="1">
        <v>18</v>
      </c>
      <c r="AK60" s="174">
        <v>1.6</v>
      </c>
      <c r="AL60" s="369"/>
    </row>
    <row r="61" spans="2:38" x14ac:dyDescent="0.3">
      <c r="Q61" s="13">
        <v>51</v>
      </c>
      <c r="R61" s="208" t="s">
        <v>402</v>
      </c>
      <c r="S61" s="262">
        <v>46253</v>
      </c>
      <c r="T61" s="208">
        <v>0.33700000000000002</v>
      </c>
      <c r="U61" s="208"/>
      <c r="V61" s="208"/>
      <c r="AD61" s="935">
        <v>59</v>
      </c>
      <c r="AE61" s="13">
        <v>9.9000000000000005E-2</v>
      </c>
      <c r="AG61" s="368">
        <v>19</v>
      </c>
      <c r="AH61" s="29">
        <v>0.81</v>
      </c>
      <c r="AJ61" s="1">
        <v>19</v>
      </c>
      <c r="AK61" s="174">
        <v>1.6</v>
      </c>
      <c r="AL61" s="369"/>
    </row>
    <row r="62" spans="2:38" x14ac:dyDescent="0.3">
      <c r="Q62" s="13">
        <v>52</v>
      </c>
      <c r="R62" s="208" t="s">
        <v>403</v>
      </c>
      <c r="S62" s="262">
        <v>46253</v>
      </c>
      <c r="T62" s="208">
        <v>0.252</v>
      </c>
      <c r="U62" s="208"/>
      <c r="V62" s="208"/>
      <c r="AD62" s="935">
        <v>60</v>
      </c>
      <c r="AE62" s="13">
        <v>0.69599999999999995</v>
      </c>
      <c r="AG62" s="368">
        <v>20</v>
      </c>
      <c r="AH62" s="29">
        <v>0.81</v>
      </c>
      <c r="AJ62" s="1">
        <v>20</v>
      </c>
      <c r="AK62" s="174">
        <v>1.6</v>
      </c>
      <c r="AL62" s="369"/>
    </row>
    <row r="63" spans="2:38" x14ac:dyDescent="0.3">
      <c r="Q63" s="13">
        <v>53</v>
      </c>
      <c r="R63" s="208" t="s">
        <v>387</v>
      </c>
      <c r="S63" s="262">
        <v>46254</v>
      </c>
      <c r="T63" s="6">
        <v>0.90500000000000003</v>
      </c>
      <c r="U63" s="208"/>
      <c r="V63" s="208"/>
      <c r="AD63" s="935">
        <v>61</v>
      </c>
      <c r="AE63" s="13">
        <v>0.34</v>
      </c>
      <c r="AG63" s="368">
        <v>21</v>
      </c>
      <c r="AH63" s="29">
        <v>0.81</v>
      </c>
      <c r="AJ63" s="1">
        <v>21</v>
      </c>
      <c r="AK63" s="174">
        <v>1.6</v>
      </c>
      <c r="AL63" s="369"/>
    </row>
    <row r="64" spans="2:38" x14ac:dyDescent="0.3">
      <c r="Q64" s="13">
        <v>54</v>
      </c>
      <c r="R64" s="208" t="s">
        <v>389</v>
      </c>
      <c r="S64" s="262">
        <v>46254</v>
      </c>
      <c r="T64" s="6">
        <v>0.91200000000000003</v>
      </c>
      <c r="U64" s="208"/>
      <c r="V64" s="208"/>
      <c r="AD64" s="935">
        <v>62</v>
      </c>
      <c r="AE64" s="13">
        <v>0.98199999999999998</v>
      </c>
      <c r="AG64" s="368">
        <v>22</v>
      </c>
      <c r="AH64" s="29">
        <v>0.81</v>
      </c>
      <c r="AJ64" s="1">
        <v>22</v>
      </c>
      <c r="AK64" s="174">
        <v>1.6</v>
      </c>
      <c r="AL64" s="369"/>
    </row>
    <row r="65" spans="17:38" x14ac:dyDescent="0.3">
      <c r="Q65" s="13">
        <v>55</v>
      </c>
      <c r="R65" s="208" t="s">
        <v>391</v>
      </c>
      <c r="S65" s="262">
        <v>46254</v>
      </c>
      <c r="T65" s="6">
        <v>0.21199999999999999</v>
      </c>
      <c r="U65" s="208"/>
      <c r="V65" s="208"/>
      <c r="AD65" s="935">
        <v>63</v>
      </c>
      <c r="AE65" s="6">
        <v>1.0880000000000001</v>
      </c>
      <c r="AG65" s="368">
        <v>23</v>
      </c>
      <c r="AH65" s="29">
        <v>0.81</v>
      </c>
      <c r="AJ65" s="1">
        <v>23</v>
      </c>
      <c r="AK65" s="174">
        <v>1.6</v>
      </c>
      <c r="AL65" s="369"/>
    </row>
    <row r="66" spans="17:38" x14ac:dyDescent="0.3">
      <c r="Q66" s="13">
        <v>56</v>
      </c>
      <c r="R66" s="208" t="s">
        <v>393</v>
      </c>
      <c r="S66" s="262">
        <v>46254</v>
      </c>
      <c r="T66" s="6">
        <v>0.32300000000000001</v>
      </c>
      <c r="U66" s="208"/>
      <c r="V66" s="208"/>
      <c r="AD66" s="935">
        <v>64</v>
      </c>
      <c r="AE66" s="13">
        <v>0.57399999999999995</v>
      </c>
      <c r="AG66" s="368">
        <v>24</v>
      </c>
      <c r="AH66" s="29">
        <v>0.81</v>
      </c>
      <c r="AJ66" s="1">
        <v>24</v>
      </c>
      <c r="AK66" s="174">
        <v>1.6</v>
      </c>
      <c r="AL66" s="369"/>
    </row>
    <row r="67" spans="17:38" x14ac:dyDescent="0.3">
      <c r="Q67" s="13">
        <v>57</v>
      </c>
      <c r="R67" s="208" t="s">
        <v>395</v>
      </c>
      <c r="S67" s="262">
        <v>46254</v>
      </c>
      <c r="T67" s="6">
        <v>0.63500000000000001</v>
      </c>
      <c r="U67" s="208"/>
      <c r="V67" s="208"/>
      <c r="AD67" s="935">
        <v>65</v>
      </c>
      <c r="AE67" s="13">
        <v>0.35399999999999998</v>
      </c>
      <c r="AG67" s="368">
        <v>25</v>
      </c>
      <c r="AH67" s="29">
        <v>0.81</v>
      </c>
      <c r="AJ67" s="1">
        <v>25</v>
      </c>
      <c r="AK67" s="174">
        <v>1.6</v>
      </c>
      <c r="AL67" s="369"/>
    </row>
    <row r="68" spans="17:38" x14ac:dyDescent="0.3">
      <c r="Q68" s="13">
        <v>58</v>
      </c>
      <c r="R68" s="208" t="s">
        <v>397</v>
      </c>
      <c r="S68" s="262">
        <v>46254</v>
      </c>
      <c r="T68" s="6">
        <v>0.45500000000000002</v>
      </c>
      <c r="U68" s="208"/>
      <c r="V68" s="208"/>
      <c r="AD68" s="935">
        <v>66</v>
      </c>
      <c r="AE68" s="13">
        <v>0.80200000000000005</v>
      </c>
      <c r="AG68" s="368">
        <v>26</v>
      </c>
      <c r="AH68" s="29">
        <v>0.81</v>
      </c>
      <c r="AJ68" s="1">
        <v>26</v>
      </c>
      <c r="AK68" s="174">
        <v>1.6</v>
      </c>
      <c r="AL68" s="369"/>
    </row>
    <row r="69" spans="17:38" x14ac:dyDescent="0.3">
      <c r="Q69" s="13">
        <v>59</v>
      </c>
      <c r="R69" s="208" t="s">
        <v>399</v>
      </c>
      <c r="S69" s="262">
        <v>46254</v>
      </c>
      <c r="T69" s="6">
        <v>9.9000000000000005E-2</v>
      </c>
      <c r="U69" s="6"/>
      <c r="V69" s="6"/>
      <c r="AD69" s="935">
        <v>67</v>
      </c>
      <c r="AE69" s="13">
        <v>0.16</v>
      </c>
      <c r="AG69" s="368">
        <v>27</v>
      </c>
      <c r="AH69" s="29">
        <v>0.81</v>
      </c>
      <c r="AJ69" s="1">
        <v>27</v>
      </c>
      <c r="AK69" s="174">
        <v>1.6</v>
      </c>
      <c r="AL69" s="369"/>
    </row>
    <row r="70" spans="17:38" x14ac:dyDescent="0.3">
      <c r="Q70" s="13">
        <v>60</v>
      </c>
      <c r="R70" s="208" t="s">
        <v>401</v>
      </c>
      <c r="S70" s="262">
        <v>46254</v>
      </c>
      <c r="T70" s="6">
        <v>0.69599999999999995</v>
      </c>
      <c r="U70" s="6"/>
      <c r="V70" s="6"/>
      <c r="AD70" s="935">
        <v>68</v>
      </c>
      <c r="AE70" s="13">
        <v>0.96199999999999997</v>
      </c>
      <c r="AG70" s="368">
        <v>28</v>
      </c>
      <c r="AH70" s="29">
        <v>0.81</v>
      </c>
      <c r="AJ70" s="1">
        <v>28</v>
      </c>
      <c r="AK70" s="174">
        <v>1.6</v>
      </c>
      <c r="AL70" s="369"/>
    </row>
    <row r="71" spans="17:38" x14ac:dyDescent="0.3">
      <c r="Q71" s="13">
        <v>61</v>
      </c>
      <c r="R71" s="208" t="s">
        <v>382</v>
      </c>
      <c r="S71" s="262">
        <v>46254</v>
      </c>
      <c r="T71" s="6">
        <v>0.34</v>
      </c>
      <c r="U71" s="6"/>
      <c r="V71" s="6"/>
      <c r="AD71" s="935">
        <v>69</v>
      </c>
      <c r="AE71" s="13">
        <v>0.42199999999999999</v>
      </c>
      <c r="AG71" s="368">
        <v>29</v>
      </c>
      <c r="AH71" s="29">
        <v>0.81</v>
      </c>
      <c r="AJ71" s="1">
        <v>29</v>
      </c>
      <c r="AK71" s="174">
        <v>1.6</v>
      </c>
      <c r="AL71" s="369"/>
    </row>
    <row r="72" spans="17:38" x14ac:dyDescent="0.3">
      <c r="Q72" s="13">
        <v>62</v>
      </c>
      <c r="R72" s="208" t="s">
        <v>402</v>
      </c>
      <c r="S72" s="262">
        <v>46254</v>
      </c>
      <c r="T72" s="6">
        <v>0.98199999999999998</v>
      </c>
      <c r="U72" s="6"/>
      <c r="V72" s="6"/>
      <c r="AD72" s="935">
        <v>70</v>
      </c>
      <c r="AE72" s="13">
        <v>0.16700000000000001</v>
      </c>
      <c r="AG72" s="368">
        <v>30</v>
      </c>
      <c r="AH72" s="29">
        <v>0.81</v>
      </c>
      <c r="AJ72" s="1">
        <v>30</v>
      </c>
      <c r="AK72" s="174">
        <v>1.6</v>
      </c>
      <c r="AL72" s="369"/>
    </row>
    <row r="73" spans="17:38" x14ac:dyDescent="0.3">
      <c r="Q73" s="13">
        <v>63</v>
      </c>
      <c r="R73" s="208" t="s">
        <v>404</v>
      </c>
      <c r="S73" s="262">
        <v>46254</v>
      </c>
      <c r="T73" s="6">
        <v>1.0880000000000001</v>
      </c>
      <c r="U73" s="6"/>
      <c r="V73" s="6"/>
      <c r="AD73" s="935">
        <v>71</v>
      </c>
      <c r="AE73" s="13">
        <v>0.31</v>
      </c>
      <c r="AG73" s="368">
        <v>31</v>
      </c>
      <c r="AH73" s="29">
        <v>0.81</v>
      </c>
      <c r="AJ73" s="1">
        <v>31</v>
      </c>
      <c r="AK73" s="174">
        <v>1.6</v>
      </c>
      <c r="AL73" s="369"/>
    </row>
    <row r="74" spans="17:38" x14ac:dyDescent="0.3">
      <c r="Q74" s="13">
        <v>64</v>
      </c>
      <c r="R74" s="208" t="s">
        <v>387</v>
      </c>
      <c r="S74" s="262">
        <v>46255</v>
      </c>
      <c r="T74" s="6">
        <v>0.57399999999999995</v>
      </c>
      <c r="U74" s="6"/>
      <c r="V74" s="6"/>
      <c r="AD74" s="935">
        <v>72</v>
      </c>
      <c r="AE74" s="13">
        <v>0.23100000000000001</v>
      </c>
      <c r="AG74" s="368">
        <v>32</v>
      </c>
      <c r="AH74" s="29">
        <v>0.81</v>
      </c>
      <c r="AJ74" s="1">
        <v>32</v>
      </c>
      <c r="AK74" s="174">
        <v>1.6</v>
      </c>
      <c r="AL74" s="369"/>
    </row>
    <row r="75" spans="17:38" x14ac:dyDescent="0.3">
      <c r="Q75" s="13">
        <v>65</v>
      </c>
      <c r="R75" s="208" t="s">
        <v>389</v>
      </c>
      <c r="S75" s="262">
        <v>46255</v>
      </c>
      <c r="T75" s="6">
        <v>0.35399999999999998</v>
      </c>
      <c r="U75" s="6"/>
      <c r="V75" s="6"/>
      <c r="AD75" s="935">
        <v>73</v>
      </c>
      <c r="AG75" s="368">
        <v>33</v>
      </c>
      <c r="AH75" s="29">
        <v>0.81</v>
      </c>
      <c r="AJ75" s="1">
        <v>33</v>
      </c>
      <c r="AK75" s="174">
        <v>1.6</v>
      </c>
      <c r="AL75" s="369"/>
    </row>
    <row r="76" spans="17:38" x14ac:dyDescent="0.3">
      <c r="Q76" s="13">
        <v>66</v>
      </c>
      <c r="R76" s="208" t="s">
        <v>391</v>
      </c>
      <c r="S76" s="262">
        <v>46255</v>
      </c>
      <c r="T76" s="6">
        <v>0.80200000000000005</v>
      </c>
      <c r="U76" s="6"/>
      <c r="V76" s="6"/>
      <c r="AD76" s="935">
        <v>74</v>
      </c>
      <c r="AE76" s="13">
        <v>0.308</v>
      </c>
      <c r="AG76" s="368">
        <v>34</v>
      </c>
      <c r="AH76" s="29">
        <v>0.81</v>
      </c>
      <c r="AJ76" s="1">
        <v>34</v>
      </c>
      <c r="AK76" s="174">
        <v>1.6</v>
      </c>
      <c r="AL76" s="369"/>
    </row>
    <row r="77" spans="17:38" x14ac:dyDescent="0.3">
      <c r="Q77" s="13">
        <v>67</v>
      </c>
      <c r="R77" s="208" t="s">
        <v>393</v>
      </c>
      <c r="S77" s="262">
        <v>46255</v>
      </c>
      <c r="T77" s="6">
        <v>0.16</v>
      </c>
      <c r="U77" s="6"/>
      <c r="V77" s="6"/>
      <c r="AD77" s="935">
        <v>75</v>
      </c>
      <c r="AE77" s="13">
        <v>0.35099999999999998</v>
      </c>
      <c r="AG77" s="368">
        <v>35</v>
      </c>
      <c r="AH77" s="29">
        <v>0.81</v>
      </c>
      <c r="AJ77" s="1">
        <v>35</v>
      </c>
      <c r="AK77" s="174">
        <v>1.6</v>
      </c>
      <c r="AL77" s="369"/>
    </row>
    <row r="78" spans="17:38" x14ac:dyDescent="0.3">
      <c r="Q78" s="13">
        <v>68</v>
      </c>
      <c r="R78" s="208" t="s">
        <v>395</v>
      </c>
      <c r="S78" s="262">
        <v>46255</v>
      </c>
      <c r="T78" s="6">
        <v>0.96199999999999997</v>
      </c>
      <c r="U78" s="6"/>
      <c r="V78" s="6"/>
      <c r="AD78" s="935">
        <v>76</v>
      </c>
      <c r="AE78" s="13">
        <v>0.751</v>
      </c>
      <c r="AG78" s="368">
        <v>36</v>
      </c>
      <c r="AH78" s="29">
        <v>0.81</v>
      </c>
      <c r="AJ78" s="1">
        <v>36</v>
      </c>
      <c r="AK78" s="174">
        <v>1.6</v>
      </c>
      <c r="AL78" s="369"/>
    </row>
    <row r="79" spans="17:38" x14ac:dyDescent="0.3">
      <c r="Q79" s="13">
        <v>69</v>
      </c>
      <c r="R79" s="208" t="s">
        <v>397</v>
      </c>
      <c r="S79" s="262">
        <v>46255</v>
      </c>
      <c r="T79" s="6">
        <v>0.42199999999999999</v>
      </c>
      <c r="U79" s="6"/>
      <c r="V79" s="6"/>
      <c r="AD79" s="935">
        <v>77</v>
      </c>
      <c r="AE79" s="13">
        <v>0.60399999999999998</v>
      </c>
      <c r="AG79" s="368">
        <v>37</v>
      </c>
      <c r="AH79" s="29">
        <v>0.81</v>
      </c>
      <c r="AJ79" s="1">
        <v>37</v>
      </c>
      <c r="AK79" s="174">
        <v>1.6</v>
      </c>
      <c r="AL79" s="369"/>
    </row>
    <row r="80" spans="17:38" x14ac:dyDescent="0.3">
      <c r="Q80" s="13">
        <v>70</v>
      </c>
      <c r="R80" s="208" t="s">
        <v>399</v>
      </c>
      <c r="S80" s="262">
        <v>46255</v>
      </c>
      <c r="T80" s="6">
        <v>0.16700000000000001</v>
      </c>
      <c r="U80" s="6"/>
      <c r="V80" s="6"/>
      <c r="AD80" s="935">
        <v>78</v>
      </c>
      <c r="AE80" s="6">
        <v>4.7E-2</v>
      </c>
      <c r="AG80" s="368">
        <v>38</v>
      </c>
      <c r="AH80" s="29">
        <v>0.81</v>
      </c>
      <c r="AJ80" s="1">
        <v>38</v>
      </c>
      <c r="AK80" s="174">
        <v>1.6</v>
      </c>
      <c r="AL80" s="369"/>
    </row>
    <row r="81" spans="17:38" x14ac:dyDescent="0.3">
      <c r="Q81" s="13">
        <v>71</v>
      </c>
      <c r="R81" s="208" t="s">
        <v>401</v>
      </c>
      <c r="S81" s="262">
        <v>46255</v>
      </c>
      <c r="T81" s="6">
        <v>0.31</v>
      </c>
      <c r="U81" s="6"/>
      <c r="V81" s="6"/>
      <c r="AD81" s="935">
        <v>79</v>
      </c>
      <c r="AE81" s="13">
        <v>0.35699999999999998</v>
      </c>
      <c r="AG81" s="368">
        <v>39</v>
      </c>
      <c r="AH81" s="29">
        <v>0.81</v>
      </c>
      <c r="AJ81" s="1">
        <v>39</v>
      </c>
      <c r="AK81" s="174">
        <v>1.6</v>
      </c>
      <c r="AL81" s="369"/>
    </row>
    <row r="82" spans="17:38" x14ac:dyDescent="0.3">
      <c r="Q82" s="13">
        <v>72</v>
      </c>
      <c r="R82" s="208" t="s">
        <v>382</v>
      </c>
      <c r="S82" s="262">
        <v>46255</v>
      </c>
      <c r="T82" s="6">
        <v>0.23100000000000001</v>
      </c>
      <c r="U82" s="6"/>
      <c r="V82" s="6"/>
      <c r="AD82" s="935">
        <v>80</v>
      </c>
      <c r="AE82" s="13">
        <v>0.40699999999999997</v>
      </c>
      <c r="AG82" s="368">
        <v>40</v>
      </c>
      <c r="AH82" s="29">
        <v>0.81</v>
      </c>
      <c r="AJ82" s="1">
        <v>40</v>
      </c>
      <c r="AK82" s="174">
        <v>1.6</v>
      </c>
      <c r="AL82" s="369"/>
    </row>
    <row r="83" spans="17:38" x14ac:dyDescent="0.3">
      <c r="Q83" s="13">
        <v>73</v>
      </c>
      <c r="R83" s="208" t="s">
        <v>389</v>
      </c>
      <c r="S83" s="262">
        <v>46256</v>
      </c>
      <c r="T83" s="6"/>
      <c r="U83" s="6"/>
      <c r="V83" s="6"/>
      <c r="AD83" s="935">
        <v>81</v>
      </c>
      <c r="AE83" s="13">
        <v>0.318</v>
      </c>
      <c r="AG83" s="368">
        <v>41</v>
      </c>
      <c r="AH83" s="29">
        <v>0.81</v>
      </c>
      <c r="AJ83" s="1">
        <v>41</v>
      </c>
      <c r="AK83" s="174">
        <v>1.6</v>
      </c>
      <c r="AL83" s="369"/>
    </row>
    <row r="84" spans="17:38" x14ac:dyDescent="0.3">
      <c r="Q84" s="13">
        <v>74</v>
      </c>
      <c r="R84" s="208" t="s">
        <v>391</v>
      </c>
      <c r="S84" s="262">
        <v>46256</v>
      </c>
      <c r="T84" s="6">
        <v>0.308</v>
      </c>
      <c r="U84" s="6"/>
      <c r="V84" s="6"/>
      <c r="AD84" s="935">
        <v>82</v>
      </c>
      <c r="AE84" s="13">
        <v>0.502</v>
      </c>
      <c r="AG84" s="368">
        <v>42</v>
      </c>
      <c r="AH84" s="29">
        <v>0.81</v>
      </c>
      <c r="AJ84" s="1">
        <v>42</v>
      </c>
      <c r="AK84" s="174">
        <v>1.6</v>
      </c>
      <c r="AL84" s="369"/>
    </row>
    <row r="85" spans="17:38" x14ac:dyDescent="0.3">
      <c r="Q85" s="13">
        <v>75</v>
      </c>
      <c r="R85" s="208" t="s">
        <v>393</v>
      </c>
      <c r="S85" s="262">
        <v>46256</v>
      </c>
      <c r="T85" s="6">
        <v>0.35099999999999998</v>
      </c>
      <c r="U85" s="6"/>
      <c r="V85" s="6"/>
      <c r="AD85" s="935">
        <v>83</v>
      </c>
      <c r="AE85" s="13">
        <v>0.38800000000000001</v>
      </c>
      <c r="AG85" s="368">
        <v>43</v>
      </c>
      <c r="AH85" s="29">
        <v>0.81</v>
      </c>
      <c r="AJ85" s="1">
        <v>43</v>
      </c>
      <c r="AK85" s="174">
        <v>1.6</v>
      </c>
      <c r="AL85" s="369"/>
    </row>
    <row r="86" spans="17:38" x14ac:dyDescent="0.3">
      <c r="Q86" s="13">
        <v>76</v>
      </c>
      <c r="R86" s="208" t="s">
        <v>395</v>
      </c>
      <c r="S86" s="262">
        <v>46256</v>
      </c>
      <c r="T86" s="6">
        <v>0.751</v>
      </c>
      <c r="U86" s="6"/>
      <c r="V86" s="6"/>
      <c r="AD86" s="935">
        <v>84</v>
      </c>
      <c r="AE86" s="13">
        <v>1.0409999999999999</v>
      </c>
      <c r="AG86" s="368">
        <v>44</v>
      </c>
      <c r="AH86" s="29">
        <v>0.81</v>
      </c>
      <c r="AJ86" s="1">
        <v>44</v>
      </c>
      <c r="AK86" s="174">
        <v>1.6</v>
      </c>
      <c r="AL86" s="369"/>
    </row>
    <row r="87" spans="17:38" x14ac:dyDescent="0.3">
      <c r="Q87" s="13">
        <v>77</v>
      </c>
      <c r="R87" s="208" t="s">
        <v>397</v>
      </c>
      <c r="S87" s="262">
        <v>46256</v>
      </c>
      <c r="T87" s="6">
        <v>0.60399999999999998</v>
      </c>
      <c r="U87" s="6"/>
      <c r="V87" s="6"/>
      <c r="AD87" s="935">
        <v>85</v>
      </c>
      <c r="AE87" s="13">
        <v>1.47</v>
      </c>
      <c r="AG87" s="368">
        <v>45</v>
      </c>
      <c r="AH87" s="29">
        <v>0.81</v>
      </c>
      <c r="AJ87" s="1">
        <v>45</v>
      </c>
      <c r="AK87" s="174">
        <v>1.6</v>
      </c>
      <c r="AL87" s="369"/>
    </row>
    <row r="88" spans="17:38" x14ac:dyDescent="0.3">
      <c r="Q88" s="13">
        <v>78</v>
      </c>
      <c r="R88" s="208" t="s">
        <v>399</v>
      </c>
      <c r="S88" s="262">
        <v>46256</v>
      </c>
      <c r="T88" s="6">
        <v>4.7E-2</v>
      </c>
      <c r="U88" s="6"/>
      <c r="V88" s="6"/>
      <c r="AD88" s="935">
        <v>86</v>
      </c>
      <c r="AG88" s="368">
        <v>46</v>
      </c>
      <c r="AH88" s="29">
        <v>0.81</v>
      </c>
      <c r="AJ88" s="1">
        <v>46</v>
      </c>
      <c r="AK88" s="174">
        <v>1.6</v>
      </c>
      <c r="AL88" s="369"/>
    </row>
    <row r="89" spans="17:38" x14ac:dyDescent="0.3">
      <c r="Q89" s="13">
        <v>79</v>
      </c>
      <c r="R89" s="208" t="s">
        <v>401</v>
      </c>
      <c r="S89" s="262">
        <v>46256</v>
      </c>
      <c r="T89" s="6">
        <v>0.35699999999999998</v>
      </c>
      <c r="U89" s="6"/>
      <c r="V89" s="6"/>
      <c r="AD89" s="935">
        <v>87</v>
      </c>
      <c r="AE89" s="13">
        <v>0.35099999999999998</v>
      </c>
      <c r="AG89" s="368">
        <v>47</v>
      </c>
      <c r="AH89" s="29">
        <v>0.81</v>
      </c>
      <c r="AJ89" s="1">
        <v>47</v>
      </c>
      <c r="AK89" s="174">
        <v>1.6</v>
      </c>
      <c r="AL89" s="369"/>
    </row>
    <row r="90" spans="17:38" x14ac:dyDescent="0.3">
      <c r="Q90" s="13">
        <v>80</v>
      </c>
      <c r="R90" s="208" t="s">
        <v>382</v>
      </c>
      <c r="S90" s="262">
        <v>46256</v>
      </c>
      <c r="T90" s="6">
        <v>0.40699999999999997</v>
      </c>
      <c r="U90" s="6"/>
      <c r="V90" s="6"/>
      <c r="AD90" s="935">
        <v>88</v>
      </c>
      <c r="AE90" s="13">
        <v>0.32600000000000001</v>
      </c>
      <c r="AG90" s="368">
        <v>48</v>
      </c>
      <c r="AH90" s="29">
        <v>0.81</v>
      </c>
      <c r="AJ90" s="1">
        <v>48</v>
      </c>
      <c r="AK90" s="174">
        <v>1.6</v>
      </c>
      <c r="AL90" s="369"/>
    </row>
    <row r="91" spans="17:38" x14ac:dyDescent="0.3">
      <c r="Q91" s="13">
        <v>81</v>
      </c>
      <c r="R91" s="208" t="s">
        <v>402</v>
      </c>
      <c r="S91" s="262">
        <v>46256</v>
      </c>
      <c r="T91" s="6">
        <v>0.318</v>
      </c>
      <c r="U91" s="6"/>
      <c r="V91" s="6"/>
      <c r="AD91" s="935">
        <v>89</v>
      </c>
      <c r="AE91" s="6">
        <v>0.24</v>
      </c>
      <c r="AG91" s="368">
        <v>49</v>
      </c>
      <c r="AH91" s="29">
        <v>0.81</v>
      </c>
      <c r="AJ91" s="1">
        <v>49</v>
      </c>
      <c r="AK91" s="174">
        <v>1.6</v>
      </c>
      <c r="AL91" s="369"/>
    </row>
    <row r="92" spans="17:38" x14ac:dyDescent="0.3">
      <c r="Q92" s="13">
        <v>82</v>
      </c>
      <c r="R92" s="208" t="s">
        <v>387</v>
      </c>
      <c r="S92" s="262">
        <v>46258</v>
      </c>
      <c r="T92" s="6">
        <v>0.502</v>
      </c>
      <c r="U92" s="6"/>
      <c r="V92" s="6"/>
      <c r="AD92" s="935">
        <v>90</v>
      </c>
      <c r="AE92" s="13">
        <v>1.077</v>
      </c>
      <c r="AG92" s="368">
        <v>50</v>
      </c>
      <c r="AH92" s="29">
        <v>0.81</v>
      </c>
      <c r="AJ92" s="1">
        <v>50</v>
      </c>
      <c r="AK92" s="174">
        <v>1.6</v>
      </c>
      <c r="AL92" s="369"/>
    </row>
    <row r="93" spans="17:38" x14ac:dyDescent="0.3">
      <c r="Q93" s="13">
        <v>83</v>
      </c>
      <c r="R93" s="208" t="s">
        <v>389</v>
      </c>
      <c r="S93" s="262">
        <v>46258</v>
      </c>
      <c r="T93" s="6">
        <v>0.38800000000000001</v>
      </c>
      <c r="U93" s="6"/>
      <c r="V93" s="6"/>
      <c r="AD93" s="935">
        <v>91</v>
      </c>
      <c r="AE93" s="13">
        <v>0.253</v>
      </c>
      <c r="AG93" s="368">
        <v>51</v>
      </c>
      <c r="AH93" s="29">
        <v>0.81</v>
      </c>
      <c r="AJ93" s="1">
        <v>51</v>
      </c>
      <c r="AK93" s="174">
        <v>1.6</v>
      </c>
      <c r="AL93" s="369"/>
    </row>
    <row r="94" spans="17:38" x14ac:dyDescent="0.3">
      <c r="Q94" s="13">
        <v>84</v>
      </c>
      <c r="R94" s="208" t="s">
        <v>391</v>
      </c>
      <c r="S94" s="262">
        <v>46258</v>
      </c>
      <c r="T94" s="6">
        <v>1.0409999999999999</v>
      </c>
      <c r="U94" s="6"/>
      <c r="V94" s="6"/>
      <c r="AD94" s="935">
        <v>92</v>
      </c>
      <c r="AE94" s="13">
        <v>0.73199999999999998</v>
      </c>
      <c r="AG94" s="368">
        <v>52</v>
      </c>
      <c r="AH94" s="29">
        <v>0.81</v>
      </c>
      <c r="AJ94" s="1">
        <v>52</v>
      </c>
      <c r="AK94" s="174">
        <v>1.6</v>
      </c>
      <c r="AL94" s="369"/>
    </row>
    <row r="95" spans="17:38" x14ac:dyDescent="0.3">
      <c r="Q95" s="13">
        <v>85</v>
      </c>
      <c r="R95" s="208" t="s">
        <v>393</v>
      </c>
      <c r="S95" s="262">
        <v>46258</v>
      </c>
      <c r="T95" s="6">
        <v>1.47</v>
      </c>
      <c r="U95" s="6">
        <f>T95*18</f>
        <v>26.46</v>
      </c>
      <c r="V95" s="6"/>
      <c r="AD95" s="935">
        <v>93</v>
      </c>
      <c r="AE95" s="13">
        <v>0.45400000000000001</v>
      </c>
      <c r="AG95" s="368">
        <v>53</v>
      </c>
      <c r="AH95" s="29">
        <v>0.81</v>
      </c>
      <c r="AJ95" s="1">
        <v>53</v>
      </c>
      <c r="AK95" s="174">
        <v>1.6</v>
      </c>
      <c r="AL95" s="369"/>
    </row>
    <row r="96" spans="17:38" x14ac:dyDescent="0.3">
      <c r="Q96" s="13">
        <v>86</v>
      </c>
      <c r="R96" s="208" t="s">
        <v>395</v>
      </c>
      <c r="S96" s="262">
        <v>46258</v>
      </c>
      <c r="T96" s="6"/>
      <c r="U96" s="6">
        <f t="shared" ref="U96:U103" si="5">T96*18</f>
        <v>0</v>
      </c>
      <c r="V96" s="6"/>
      <c r="AD96" s="935">
        <v>94</v>
      </c>
      <c r="AE96" s="13">
        <v>0.61599999999999999</v>
      </c>
      <c r="AG96" s="368">
        <v>54</v>
      </c>
      <c r="AH96" s="29">
        <v>0.81</v>
      </c>
      <c r="AJ96" s="1">
        <v>54</v>
      </c>
      <c r="AK96" s="174">
        <v>1.6</v>
      </c>
      <c r="AL96" s="369"/>
    </row>
    <row r="97" spans="17:38" x14ac:dyDescent="0.3">
      <c r="Q97" s="13">
        <v>87</v>
      </c>
      <c r="R97" s="208" t="s">
        <v>397</v>
      </c>
      <c r="S97" s="262">
        <v>46258</v>
      </c>
      <c r="T97" s="6">
        <v>0.35099999999999998</v>
      </c>
      <c r="U97" s="6">
        <f t="shared" si="5"/>
        <v>6.3179999999999996</v>
      </c>
      <c r="V97" s="6"/>
      <c r="AD97" s="935">
        <v>95</v>
      </c>
      <c r="AE97" s="13">
        <v>0.24199999999999999</v>
      </c>
      <c r="AG97" s="368">
        <v>55</v>
      </c>
      <c r="AH97" s="29">
        <v>0.81</v>
      </c>
      <c r="AJ97" s="1">
        <v>55</v>
      </c>
      <c r="AK97" s="174">
        <v>1.6</v>
      </c>
      <c r="AL97" s="369"/>
    </row>
    <row r="98" spans="17:38" x14ac:dyDescent="0.3">
      <c r="Q98" s="13">
        <v>88</v>
      </c>
      <c r="R98" s="208" t="s">
        <v>399</v>
      </c>
      <c r="S98" s="262">
        <v>46258</v>
      </c>
      <c r="T98" s="6">
        <v>0.32600000000000001</v>
      </c>
      <c r="U98" s="6">
        <f t="shared" si="5"/>
        <v>5.8680000000000003</v>
      </c>
      <c r="V98" s="6"/>
      <c r="AD98" s="935">
        <v>96</v>
      </c>
      <c r="AE98" s="13">
        <v>2.0979999999999999</v>
      </c>
      <c r="AG98" s="368">
        <v>56</v>
      </c>
      <c r="AH98" s="29">
        <v>0.81</v>
      </c>
      <c r="AJ98" s="1">
        <v>56</v>
      </c>
      <c r="AK98" s="174">
        <v>1.6</v>
      </c>
      <c r="AL98" s="369"/>
    </row>
    <row r="99" spans="17:38" x14ac:dyDescent="0.3">
      <c r="Q99" s="13">
        <v>89</v>
      </c>
      <c r="R99" s="208" t="s">
        <v>401</v>
      </c>
      <c r="S99" s="262">
        <v>46258</v>
      </c>
      <c r="T99" s="6">
        <v>0.24</v>
      </c>
      <c r="U99" s="6">
        <f t="shared" si="5"/>
        <v>4.32</v>
      </c>
      <c r="V99" s="6"/>
      <c r="AD99" s="935">
        <v>97</v>
      </c>
      <c r="AE99" s="13">
        <v>0.86299999999999999</v>
      </c>
      <c r="AG99" s="368">
        <v>57</v>
      </c>
      <c r="AH99" s="29">
        <v>0.81</v>
      </c>
      <c r="AJ99" s="1">
        <v>57</v>
      </c>
      <c r="AK99" s="174">
        <v>1.6</v>
      </c>
      <c r="AL99" s="369"/>
    </row>
    <row r="100" spans="17:38" x14ac:dyDescent="0.3">
      <c r="Q100" s="13">
        <v>90</v>
      </c>
      <c r="R100" s="208" t="s">
        <v>382</v>
      </c>
      <c r="S100" s="262">
        <v>46258</v>
      </c>
      <c r="T100" s="6">
        <v>1.077</v>
      </c>
      <c r="U100" s="6">
        <f t="shared" si="5"/>
        <v>19.385999999999999</v>
      </c>
      <c r="V100" s="6"/>
      <c r="AD100" s="935">
        <v>98</v>
      </c>
      <c r="AE100" s="13">
        <v>0.17899999999999999</v>
      </c>
      <c r="AG100" s="368">
        <v>58</v>
      </c>
      <c r="AH100" s="29">
        <v>0.81</v>
      </c>
      <c r="AJ100" s="1">
        <v>58</v>
      </c>
      <c r="AK100" s="174">
        <v>1.6</v>
      </c>
      <c r="AL100" s="369"/>
    </row>
    <row r="101" spans="17:38" x14ac:dyDescent="0.3">
      <c r="Q101" s="13">
        <v>91</v>
      </c>
      <c r="R101" s="208" t="s">
        <v>395</v>
      </c>
      <c r="S101" s="262">
        <v>46261</v>
      </c>
      <c r="T101" s="6">
        <v>0.253</v>
      </c>
      <c r="U101" s="6">
        <f t="shared" si="5"/>
        <v>4.5540000000000003</v>
      </c>
      <c r="V101" s="6"/>
      <c r="AD101" s="935">
        <v>99</v>
      </c>
      <c r="AE101" s="13">
        <v>0.17799999999999999</v>
      </c>
      <c r="AG101" s="368">
        <v>59</v>
      </c>
      <c r="AH101" s="29">
        <v>0.81</v>
      </c>
      <c r="AJ101" s="1">
        <v>59</v>
      </c>
      <c r="AK101" s="174">
        <v>1.6</v>
      </c>
      <c r="AL101" s="369"/>
    </row>
    <row r="102" spans="17:38" x14ac:dyDescent="0.3">
      <c r="Q102" s="13">
        <v>92</v>
      </c>
      <c r="R102" s="208" t="s">
        <v>397</v>
      </c>
      <c r="S102" s="262">
        <v>46261</v>
      </c>
      <c r="T102" s="6">
        <v>0.73199999999999998</v>
      </c>
      <c r="U102" s="6">
        <f t="shared" si="5"/>
        <v>13.176</v>
      </c>
      <c r="V102" s="6"/>
      <c r="AD102" s="935">
        <v>100</v>
      </c>
      <c r="AE102" s="13">
        <v>1.1000000000000001</v>
      </c>
      <c r="AG102" s="368">
        <v>60</v>
      </c>
      <c r="AH102" s="29">
        <v>0.81</v>
      </c>
      <c r="AJ102" s="1">
        <v>60</v>
      </c>
      <c r="AK102" s="174">
        <v>1.6</v>
      </c>
      <c r="AL102" s="369"/>
    </row>
    <row r="103" spans="17:38" x14ac:dyDescent="0.3">
      <c r="Q103" s="13">
        <v>93</v>
      </c>
      <c r="R103" s="208" t="s">
        <v>399</v>
      </c>
      <c r="S103" s="262">
        <v>46261</v>
      </c>
      <c r="T103" s="6">
        <v>0.45400000000000001</v>
      </c>
      <c r="U103" s="6">
        <f t="shared" si="5"/>
        <v>8.1720000000000006</v>
      </c>
      <c r="V103" s="6"/>
      <c r="AD103" s="935">
        <v>101</v>
      </c>
      <c r="AE103" s="13">
        <v>0.61299999999999999</v>
      </c>
      <c r="AG103" s="368">
        <v>61</v>
      </c>
      <c r="AH103" s="29">
        <v>0.81</v>
      </c>
      <c r="AJ103" s="1">
        <v>61</v>
      </c>
      <c r="AK103" s="174">
        <v>1.6</v>
      </c>
      <c r="AL103" s="369"/>
    </row>
    <row r="104" spans="17:38" x14ac:dyDescent="0.3">
      <c r="Q104" s="13">
        <v>94</v>
      </c>
      <c r="R104" s="208" t="s">
        <v>401</v>
      </c>
      <c r="S104" s="262">
        <v>46261</v>
      </c>
      <c r="T104" s="6">
        <v>0.61599999999999999</v>
      </c>
      <c r="U104" s="6"/>
      <c r="V104" s="6"/>
      <c r="AD104" s="935">
        <v>102</v>
      </c>
      <c r="AE104" s="13">
        <v>0.33600000000000002</v>
      </c>
      <c r="AG104" s="368">
        <v>62</v>
      </c>
      <c r="AH104" s="29">
        <v>0.81</v>
      </c>
      <c r="AJ104" s="1">
        <v>62</v>
      </c>
      <c r="AK104" s="174">
        <v>1.6</v>
      </c>
      <c r="AL104" s="369"/>
    </row>
    <row r="105" spans="17:38" x14ac:dyDescent="0.3">
      <c r="Q105" s="13">
        <v>95</v>
      </c>
      <c r="R105" s="208" t="s">
        <v>382</v>
      </c>
      <c r="S105" s="262">
        <v>46261</v>
      </c>
      <c r="T105" s="6">
        <v>0.24199999999999999</v>
      </c>
      <c r="U105" s="6"/>
      <c r="V105" s="6"/>
      <c r="AD105" s="935">
        <v>103</v>
      </c>
      <c r="AE105" s="13">
        <v>0.61299999999999999</v>
      </c>
      <c r="AG105" s="368">
        <v>63</v>
      </c>
      <c r="AH105" s="29">
        <v>0.81</v>
      </c>
      <c r="AJ105" s="1">
        <v>63</v>
      </c>
      <c r="AK105" s="174">
        <v>1.6</v>
      </c>
      <c r="AL105" s="369"/>
    </row>
    <row r="106" spans="17:38" x14ac:dyDescent="0.3">
      <c r="Q106" s="13">
        <v>96</v>
      </c>
      <c r="R106" s="208" t="s">
        <v>402</v>
      </c>
      <c r="S106" s="262">
        <v>46261</v>
      </c>
      <c r="T106" s="6">
        <v>2.0979999999999999</v>
      </c>
      <c r="U106" s="6"/>
      <c r="V106" s="6"/>
      <c r="AD106" s="935">
        <v>104</v>
      </c>
      <c r="AE106" s="13">
        <v>1.125</v>
      </c>
      <c r="AG106" s="368">
        <v>64</v>
      </c>
      <c r="AH106" s="29">
        <v>0.81</v>
      </c>
      <c r="AJ106" s="1">
        <v>64</v>
      </c>
      <c r="AK106" s="174">
        <v>1.6</v>
      </c>
      <c r="AL106" s="369"/>
    </row>
    <row r="107" spans="17:38" x14ac:dyDescent="0.3">
      <c r="Q107" s="13">
        <v>97</v>
      </c>
      <c r="R107" s="208" t="s">
        <v>404</v>
      </c>
      <c r="S107" s="262">
        <v>46261</v>
      </c>
      <c r="T107" s="6">
        <v>0.86299999999999999</v>
      </c>
      <c r="U107" s="6"/>
      <c r="V107" s="6"/>
      <c r="AD107" s="935">
        <v>105</v>
      </c>
      <c r="AE107" s="13">
        <v>1.2949999999999999</v>
      </c>
      <c r="AG107" s="368">
        <v>65</v>
      </c>
      <c r="AH107" s="29">
        <v>0.81</v>
      </c>
      <c r="AJ107" s="1">
        <v>65</v>
      </c>
      <c r="AK107" s="174">
        <v>1.6</v>
      </c>
      <c r="AL107" s="369"/>
    </row>
    <row r="108" spans="17:38" x14ac:dyDescent="0.3">
      <c r="Q108" s="13">
        <v>98</v>
      </c>
      <c r="R108" s="208" t="s">
        <v>387</v>
      </c>
      <c r="S108" s="262">
        <v>46262</v>
      </c>
      <c r="T108" s="6">
        <v>0.17899999999999999</v>
      </c>
      <c r="U108" s="6"/>
      <c r="V108" s="6"/>
      <c r="AD108" s="935">
        <v>106</v>
      </c>
      <c r="AE108" s="13">
        <v>0.53800000000000003</v>
      </c>
      <c r="AG108" s="368">
        <v>66</v>
      </c>
      <c r="AH108" s="29">
        <v>0.81</v>
      </c>
      <c r="AJ108" s="1">
        <v>66</v>
      </c>
      <c r="AK108" s="174">
        <v>1.6</v>
      </c>
      <c r="AL108" s="369"/>
    </row>
    <row r="109" spans="17:38" x14ac:dyDescent="0.3">
      <c r="Q109" s="13">
        <v>99</v>
      </c>
      <c r="R109" s="208" t="s">
        <v>389</v>
      </c>
      <c r="S109" s="262">
        <v>46262</v>
      </c>
      <c r="T109" s="6">
        <v>0.17799999999999999</v>
      </c>
      <c r="U109" s="6"/>
      <c r="V109" s="6"/>
      <c r="AD109" s="935">
        <v>107</v>
      </c>
      <c r="AE109" s="13">
        <v>1.3080000000000001</v>
      </c>
      <c r="AG109" s="368">
        <v>67</v>
      </c>
      <c r="AH109" s="29">
        <v>0.81</v>
      </c>
      <c r="AJ109" s="1">
        <v>67</v>
      </c>
      <c r="AK109" s="174">
        <v>1.6</v>
      </c>
      <c r="AL109" s="369"/>
    </row>
    <row r="110" spans="17:38" x14ac:dyDescent="0.3">
      <c r="Q110" s="13">
        <v>100</v>
      </c>
      <c r="R110" s="208" t="s">
        <v>391</v>
      </c>
      <c r="S110" s="262">
        <v>46262</v>
      </c>
      <c r="T110" s="6">
        <v>1.1000000000000001</v>
      </c>
      <c r="U110" s="6"/>
      <c r="V110" s="6"/>
      <c r="AD110" s="935">
        <v>108</v>
      </c>
      <c r="AE110" s="13">
        <v>0.48799999999999999</v>
      </c>
      <c r="AG110" s="368">
        <v>68</v>
      </c>
      <c r="AH110" s="29">
        <v>0.81</v>
      </c>
      <c r="AJ110" s="1">
        <v>68</v>
      </c>
      <c r="AK110" s="174">
        <v>1.6</v>
      </c>
      <c r="AL110" s="369"/>
    </row>
    <row r="111" spans="17:38" x14ac:dyDescent="0.3">
      <c r="Q111" s="13">
        <v>101</v>
      </c>
      <c r="R111" s="208" t="s">
        <v>395</v>
      </c>
      <c r="S111" s="262">
        <v>46262</v>
      </c>
      <c r="T111" s="6">
        <v>0.61299999999999999</v>
      </c>
      <c r="U111" s="6"/>
      <c r="V111" s="6"/>
      <c r="AD111" s="935">
        <v>109</v>
      </c>
      <c r="AE111" s="13">
        <v>1.7190000000000001</v>
      </c>
      <c r="AG111" s="368">
        <v>69</v>
      </c>
      <c r="AH111" s="29">
        <v>0.81</v>
      </c>
      <c r="AJ111" s="1">
        <v>69</v>
      </c>
      <c r="AK111" s="174">
        <v>1.6</v>
      </c>
      <c r="AL111" s="369"/>
    </row>
    <row r="112" spans="17:38" x14ac:dyDescent="0.3">
      <c r="Q112" s="13">
        <v>102</v>
      </c>
      <c r="R112" s="208" t="s">
        <v>397</v>
      </c>
      <c r="S112" s="262">
        <v>46262</v>
      </c>
      <c r="T112" s="6">
        <v>0.33600000000000002</v>
      </c>
      <c r="U112" s="6"/>
      <c r="V112" s="6"/>
      <c r="AD112" s="935">
        <v>110</v>
      </c>
      <c r="AE112" s="13">
        <v>1.718</v>
      </c>
      <c r="AG112" s="368">
        <v>70</v>
      </c>
      <c r="AH112" s="29">
        <v>0.81</v>
      </c>
      <c r="AJ112" s="1">
        <v>70</v>
      </c>
      <c r="AK112" s="174">
        <v>1.6</v>
      </c>
      <c r="AL112" s="369"/>
    </row>
    <row r="113" spans="2:38" x14ac:dyDescent="0.3">
      <c r="Q113" s="13">
        <v>103</v>
      </c>
      <c r="R113" s="208" t="s">
        <v>399</v>
      </c>
      <c r="S113" s="262">
        <v>46262</v>
      </c>
      <c r="T113" s="6">
        <v>0.61299999999999999</v>
      </c>
      <c r="U113" s="6"/>
      <c r="V113" s="6"/>
      <c r="AD113" s="935">
        <v>111</v>
      </c>
      <c r="AE113" s="13">
        <v>1.3280000000000001</v>
      </c>
      <c r="AG113" s="368">
        <v>71</v>
      </c>
      <c r="AH113" s="29">
        <v>0.81</v>
      </c>
      <c r="AJ113" s="1">
        <v>71</v>
      </c>
      <c r="AK113" s="174">
        <v>1.6</v>
      </c>
      <c r="AL113" s="369"/>
    </row>
    <row r="114" spans="2:38" x14ac:dyDescent="0.3">
      <c r="B114" s="1565" t="s">
        <v>420</v>
      </c>
      <c r="C114" s="1565"/>
      <c r="D114" s="1565"/>
      <c r="E114" s="1565"/>
      <c r="F114" s="1565"/>
      <c r="G114" s="1565"/>
      <c r="H114" s="1565"/>
      <c r="I114" s="1565"/>
      <c r="J114" s="1565"/>
      <c r="Q114" s="13">
        <v>104</v>
      </c>
      <c r="R114" s="208" t="s">
        <v>401</v>
      </c>
      <c r="S114" s="262">
        <v>46262</v>
      </c>
      <c r="T114" s="6">
        <v>1.125</v>
      </c>
      <c r="U114" s="6"/>
      <c r="V114" s="6"/>
      <c r="AD114" s="935">
        <v>112</v>
      </c>
      <c r="AE114" s="13">
        <v>0.61099999999999999</v>
      </c>
      <c r="AG114" s="368">
        <v>72</v>
      </c>
      <c r="AH114" s="29">
        <v>0.81</v>
      </c>
      <c r="AJ114" s="1">
        <v>72</v>
      </c>
      <c r="AK114" s="174">
        <v>1.6</v>
      </c>
      <c r="AL114" s="369"/>
    </row>
    <row r="115" spans="2:38" x14ac:dyDescent="0.3">
      <c r="B115" s="1565"/>
      <c r="C115" s="1565"/>
      <c r="D115" s="1565"/>
      <c r="E115" s="1565"/>
      <c r="F115" s="1565"/>
      <c r="G115" s="1565"/>
      <c r="H115" s="1565"/>
      <c r="I115" s="1565"/>
      <c r="J115" s="1565"/>
      <c r="Q115" s="13">
        <v>105</v>
      </c>
      <c r="R115" s="208" t="s">
        <v>382</v>
      </c>
      <c r="S115" s="262">
        <v>46262</v>
      </c>
      <c r="T115" s="6">
        <v>1.2949999999999999</v>
      </c>
      <c r="U115" s="6"/>
      <c r="V115" s="6"/>
      <c r="AD115" s="935">
        <v>113</v>
      </c>
      <c r="AE115" s="13">
        <v>0.35799999999999998</v>
      </c>
      <c r="AG115" s="368">
        <v>73</v>
      </c>
      <c r="AH115" s="29">
        <v>0.81</v>
      </c>
      <c r="AJ115" s="1">
        <v>73</v>
      </c>
      <c r="AK115" s="174">
        <v>1.6</v>
      </c>
      <c r="AL115" s="369"/>
    </row>
    <row r="116" spans="2:38" x14ac:dyDescent="0.3">
      <c r="Q116" s="13">
        <v>106</v>
      </c>
      <c r="R116" s="208" t="s">
        <v>402</v>
      </c>
      <c r="S116" s="262">
        <v>46262</v>
      </c>
      <c r="T116" s="6">
        <v>0.53800000000000003</v>
      </c>
      <c r="U116" s="6"/>
      <c r="V116" s="6"/>
      <c r="AD116" s="935">
        <v>114</v>
      </c>
      <c r="AE116" s="13">
        <v>0.21</v>
      </c>
      <c r="AG116" s="368">
        <v>74</v>
      </c>
      <c r="AH116" s="29">
        <v>0.81</v>
      </c>
      <c r="AJ116" s="1">
        <v>74</v>
      </c>
      <c r="AK116" s="174">
        <v>1.6</v>
      </c>
      <c r="AL116" s="369"/>
    </row>
    <row r="117" spans="2:38" x14ac:dyDescent="0.3">
      <c r="Q117" s="13">
        <v>107</v>
      </c>
      <c r="R117" s="208" t="s">
        <v>387</v>
      </c>
      <c r="S117" s="262">
        <v>46263</v>
      </c>
      <c r="T117" s="6">
        <v>1.3080000000000001</v>
      </c>
      <c r="U117" s="6"/>
      <c r="V117" s="6"/>
      <c r="AD117" s="935">
        <v>115</v>
      </c>
      <c r="AE117" s="13">
        <v>0.42</v>
      </c>
      <c r="AG117" s="368">
        <v>75</v>
      </c>
      <c r="AH117" s="29">
        <v>0.81</v>
      </c>
      <c r="AJ117" s="1">
        <v>75</v>
      </c>
      <c r="AK117" s="174">
        <v>1.6</v>
      </c>
      <c r="AL117" s="369"/>
    </row>
    <row r="118" spans="2:38" x14ac:dyDescent="0.3">
      <c r="Q118" s="13">
        <v>108</v>
      </c>
      <c r="R118" s="208" t="s">
        <v>389</v>
      </c>
      <c r="S118" s="262">
        <v>46263</v>
      </c>
      <c r="T118" s="6">
        <v>0.48799999999999999</v>
      </c>
      <c r="U118" s="6"/>
      <c r="V118" s="6"/>
      <c r="AD118" s="935">
        <v>116</v>
      </c>
      <c r="AE118" s="13">
        <v>1.044</v>
      </c>
      <c r="AG118" s="368">
        <v>76</v>
      </c>
      <c r="AH118" s="29">
        <v>0.81</v>
      </c>
      <c r="AJ118" s="1">
        <v>76</v>
      </c>
      <c r="AK118" s="174">
        <v>1.6</v>
      </c>
      <c r="AL118" s="369"/>
    </row>
    <row r="119" spans="2:38" x14ac:dyDescent="0.3">
      <c r="Q119" s="13">
        <v>109</v>
      </c>
      <c r="R119" s="208" t="s">
        <v>391</v>
      </c>
      <c r="S119" s="262">
        <v>46263</v>
      </c>
      <c r="T119" s="6">
        <v>1.7190000000000001</v>
      </c>
      <c r="U119" s="6"/>
      <c r="V119" s="6"/>
      <c r="AD119" s="935">
        <v>117</v>
      </c>
      <c r="AE119" s="13">
        <v>0.38800000000000001</v>
      </c>
      <c r="AG119" s="368">
        <v>77</v>
      </c>
      <c r="AH119" s="29">
        <v>0.81</v>
      </c>
      <c r="AJ119" s="1">
        <v>77</v>
      </c>
      <c r="AK119" s="174">
        <v>1.6</v>
      </c>
      <c r="AL119" s="369"/>
    </row>
    <row r="120" spans="2:38" x14ac:dyDescent="0.3">
      <c r="Q120" s="13">
        <v>110</v>
      </c>
      <c r="R120" s="208" t="s">
        <v>393</v>
      </c>
      <c r="S120" s="262">
        <v>46263</v>
      </c>
      <c r="T120" s="6">
        <v>1.718</v>
      </c>
      <c r="U120" s="6"/>
      <c r="V120" s="6"/>
      <c r="AD120" s="935">
        <v>118</v>
      </c>
      <c r="AE120" s="13">
        <v>0.91700000000000004</v>
      </c>
      <c r="AG120" s="368">
        <v>78</v>
      </c>
      <c r="AH120" s="29">
        <v>0.81</v>
      </c>
      <c r="AJ120" s="1">
        <v>78</v>
      </c>
      <c r="AK120" s="174">
        <v>1.6</v>
      </c>
      <c r="AL120" s="369"/>
    </row>
    <row r="121" spans="2:38" x14ac:dyDescent="0.3">
      <c r="Q121" s="13">
        <v>111</v>
      </c>
      <c r="R121" s="208" t="s">
        <v>395</v>
      </c>
      <c r="S121" s="262">
        <v>46263</v>
      </c>
      <c r="T121" s="6">
        <v>1.3280000000000001</v>
      </c>
      <c r="U121" s="6"/>
      <c r="V121" s="6"/>
      <c r="AD121" s="935">
        <v>119</v>
      </c>
      <c r="AE121" s="13">
        <v>0.98599999999999999</v>
      </c>
      <c r="AG121" s="368">
        <v>79</v>
      </c>
      <c r="AH121" s="29">
        <v>0.81</v>
      </c>
      <c r="AJ121" s="1">
        <v>79</v>
      </c>
      <c r="AK121" s="174">
        <v>1.6</v>
      </c>
      <c r="AL121" s="369"/>
    </row>
    <row r="122" spans="2:38" x14ac:dyDescent="0.3">
      <c r="Q122" s="13">
        <v>112</v>
      </c>
      <c r="R122" s="208" t="s">
        <v>397</v>
      </c>
      <c r="S122" s="262">
        <v>46263</v>
      </c>
      <c r="T122" s="6">
        <v>0.61099999999999999</v>
      </c>
      <c r="U122" s="6"/>
      <c r="V122" s="6"/>
      <c r="AD122" s="935">
        <v>120</v>
      </c>
      <c r="AE122" s="13">
        <v>1.2170000000000001</v>
      </c>
      <c r="AG122" s="368">
        <v>80</v>
      </c>
      <c r="AH122" s="29">
        <v>0.81</v>
      </c>
      <c r="AJ122" s="1">
        <v>80</v>
      </c>
      <c r="AK122" s="174">
        <v>1.6</v>
      </c>
      <c r="AL122" s="369"/>
    </row>
    <row r="123" spans="2:38" x14ac:dyDescent="0.3">
      <c r="Q123" s="13">
        <v>113</v>
      </c>
      <c r="R123" s="208" t="s">
        <v>399</v>
      </c>
      <c r="S123" s="262">
        <v>46263</v>
      </c>
      <c r="T123" s="6">
        <v>0.35799999999999998</v>
      </c>
      <c r="U123" s="6"/>
      <c r="V123" s="6"/>
      <c r="AD123" s="935">
        <v>121</v>
      </c>
      <c r="AE123" s="13">
        <v>0.83599999999999997</v>
      </c>
      <c r="AG123" s="368">
        <v>81</v>
      </c>
      <c r="AH123" s="29">
        <v>0.81</v>
      </c>
      <c r="AJ123" s="1">
        <v>81</v>
      </c>
      <c r="AK123" s="174">
        <v>1.6</v>
      </c>
      <c r="AL123" s="369"/>
    </row>
    <row r="124" spans="2:38" x14ac:dyDescent="0.3">
      <c r="Q124" s="13">
        <v>114</v>
      </c>
      <c r="R124" s="208" t="s">
        <v>401</v>
      </c>
      <c r="S124" s="262">
        <v>46263</v>
      </c>
      <c r="T124" s="6">
        <v>0.21</v>
      </c>
      <c r="U124" s="6"/>
      <c r="V124" s="6"/>
      <c r="AD124" s="935">
        <v>122</v>
      </c>
      <c r="AE124" s="13">
        <v>0.217</v>
      </c>
      <c r="AG124" s="368">
        <v>82</v>
      </c>
      <c r="AH124" s="29">
        <v>0.81</v>
      </c>
      <c r="AJ124" s="1">
        <v>82</v>
      </c>
      <c r="AK124" s="174">
        <v>1.6</v>
      </c>
      <c r="AL124" s="369"/>
    </row>
    <row r="125" spans="2:38" x14ac:dyDescent="0.3">
      <c r="Q125" s="13">
        <v>115</v>
      </c>
      <c r="R125" s="208" t="s">
        <v>382</v>
      </c>
      <c r="S125" s="262">
        <v>46263</v>
      </c>
      <c r="T125" s="6">
        <v>0.42</v>
      </c>
      <c r="U125" s="6"/>
      <c r="V125" s="6"/>
      <c r="AD125" s="935">
        <v>123</v>
      </c>
      <c r="AE125" s="13">
        <v>7.5999999999999998E-2</v>
      </c>
      <c r="AG125" s="368">
        <v>83</v>
      </c>
      <c r="AH125" s="29">
        <v>0.81</v>
      </c>
      <c r="AJ125" s="1">
        <v>83</v>
      </c>
      <c r="AK125" s="174">
        <v>1.6</v>
      </c>
      <c r="AL125" s="369"/>
    </row>
    <row r="126" spans="2:38" x14ac:dyDescent="0.3">
      <c r="Q126" s="13">
        <v>116</v>
      </c>
      <c r="R126" s="208" t="s">
        <v>402</v>
      </c>
      <c r="S126" s="262">
        <v>46263</v>
      </c>
      <c r="T126" s="6">
        <v>1.044</v>
      </c>
      <c r="U126" s="6"/>
      <c r="V126" s="6"/>
      <c r="AD126" s="935">
        <v>124</v>
      </c>
      <c r="AE126" s="13">
        <v>0.35099999999999998</v>
      </c>
      <c r="AG126" s="368">
        <v>84</v>
      </c>
      <c r="AH126" s="29">
        <v>0.81</v>
      </c>
      <c r="AJ126" s="1">
        <v>84</v>
      </c>
      <c r="AK126" s="174">
        <v>1.6</v>
      </c>
      <c r="AL126" s="369"/>
    </row>
    <row r="127" spans="2:38" ht="15" thickBot="1" x14ac:dyDescent="0.35">
      <c r="Q127" s="13">
        <v>117</v>
      </c>
      <c r="R127" s="208" t="s">
        <v>404</v>
      </c>
      <c r="S127" s="262">
        <v>46263</v>
      </c>
      <c r="T127" s="6">
        <v>0.38800000000000001</v>
      </c>
      <c r="U127" s="6"/>
      <c r="V127" s="6"/>
      <c r="AD127" s="935">
        <v>125</v>
      </c>
      <c r="AE127" s="13">
        <v>0.184</v>
      </c>
      <c r="AG127" s="370">
        <v>85</v>
      </c>
      <c r="AH127" s="29">
        <v>0.81</v>
      </c>
      <c r="AI127" s="371"/>
      <c r="AJ127" s="1">
        <v>85</v>
      </c>
      <c r="AK127" s="174">
        <v>1.6</v>
      </c>
      <c r="AL127" s="372"/>
    </row>
    <row r="128" spans="2:38" x14ac:dyDescent="0.3">
      <c r="Q128" s="13">
        <v>118</v>
      </c>
      <c r="R128" s="208" t="s">
        <v>389</v>
      </c>
      <c r="S128" s="262">
        <v>46264</v>
      </c>
      <c r="T128" s="6">
        <v>0.91700000000000004</v>
      </c>
      <c r="U128" s="6"/>
      <c r="V128" s="6"/>
      <c r="AD128" s="935">
        <v>126</v>
      </c>
      <c r="AE128" s="13">
        <v>0.373</v>
      </c>
      <c r="AG128" s="368">
        <v>86</v>
      </c>
      <c r="AH128" s="29">
        <v>0.81</v>
      </c>
    </row>
    <row r="129" spans="17:34" x14ac:dyDescent="0.3">
      <c r="Q129" s="13">
        <v>119</v>
      </c>
      <c r="R129" s="208" t="s">
        <v>431</v>
      </c>
      <c r="S129" s="262">
        <v>46264</v>
      </c>
      <c r="T129" s="6">
        <v>0.98599999999999999</v>
      </c>
      <c r="U129" s="6"/>
      <c r="V129" s="6"/>
      <c r="AD129" s="935">
        <v>127</v>
      </c>
      <c r="AE129" s="13">
        <v>0.50600000000000001</v>
      </c>
      <c r="AG129" s="368">
        <v>87</v>
      </c>
      <c r="AH129" s="29">
        <v>0.81</v>
      </c>
    </row>
    <row r="130" spans="17:34" ht="15" thickBot="1" x14ac:dyDescent="0.35">
      <c r="Q130" s="13">
        <v>120</v>
      </c>
      <c r="R130" s="208" t="s">
        <v>432</v>
      </c>
      <c r="S130" s="262">
        <v>46264</v>
      </c>
      <c r="T130" s="6">
        <v>1.2170000000000001</v>
      </c>
      <c r="U130" s="6"/>
      <c r="V130" s="6"/>
      <c r="AD130" s="935">
        <v>128</v>
      </c>
      <c r="AE130" s="13">
        <v>0.39500000000000002</v>
      </c>
      <c r="AG130" s="370">
        <v>88</v>
      </c>
      <c r="AH130" s="29">
        <v>0.81</v>
      </c>
    </row>
    <row r="131" spans="17:34" x14ac:dyDescent="0.3">
      <c r="Q131" s="13">
        <v>121</v>
      </c>
      <c r="R131" s="208" t="s">
        <v>433</v>
      </c>
      <c r="S131" s="262">
        <v>46264</v>
      </c>
      <c r="T131" s="6">
        <v>0.83599999999999997</v>
      </c>
      <c r="U131" s="6"/>
      <c r="V131" s="6"/>
      <c r="AD131" s="935">
        <v>129</v>
      </c>
      <c r="AE131" s="13">
        <v>0.29399999999999998</v>
      </c>
      <c r="AG131" s="368">
        <v>89</v>
      </c>
      <c r="AH131" s="29">
        <v>0.81</v>
      </c>
    </row>
    <row r="132" spans="17:34" x14ac:dyDescent="0.3">
      <c r="Q132" s="13">
        <v>122</v>
      </c>
      <c r="R132" s="208" t="s">
        <v>387</v>
      </c>
      <c r="S132" s="262">
        <v>46274</v>
      </c>
      <c r="T132" s="6">
        <v>0.217</v>
      </c>
      <c r="U132" s="6"/>
      <c r="V132" s="6"/>
      <c r="AD132" s="935">
        <v>130</v>
      </c>
      <c r="AE132" s="13">
        <v>0.78800000000000003</v>
      </c>
      <c r="AG132" s="368">
        <v>90</v>
      </c>
      <c r="AH132" s="29">
        <v>0.81</v>
      </c>
    </row>
    <row r="133" spans="17:34" ht="15" thickBot="1" x14ac:dyDescent="0.35">
      <c r="Q133" s="13">
        <v>123</v>
      </c>
      <c r="R133" s="208" t="s">
        <v>389</v>
      </c>
      <c r="S133" s="262">
        <v>46274</v>
      </c>
      <c r="T133" s="6">
        <v>7.5999999999999998E-2</v>
      </c>
      <c r="U133" s="6"/>
      <c r="V133" s="6"/>
      <c r="AD133" s="935">
        <v>131</v>
      </c>
      <c r="AE133" s="13">
        <v>0.371</v>
      </c>
      <c r="AG133" s="370">
        <v>91</v>
      </c>
      <c r="AH133" s="29">
        <v>0.81</v>
      </c>
    </row>
    <row r="134" spans="17:34" x14ac:dyDescent="0.3">
      <c r="Q134" s="13">
        <v>124</v>
      </c>
      <c r="R134" s="6" t="s">
        <v>391</v>
      </c>
      <c r="S134" s="262">
        <v>46274</v>
      </c>
      <c r="T134" s="6">
        <v>0.35099999999999998</v>
      </c>
      <c r="U134" s="6"/>
      <c r="V134" s="6"/>
      <c r="AD134" s="935">
        <v>132</v>
      </c>
      <c r="AE134" s="13">
        <v>0.39400000000000002</v>
      </c>
      <c r="AG134" s="368">
        <v>92</v>
      </c>
      <c r="AH134" s="29">
        <v>0.81</v>
      </c>
    </row>
    <row r="135" spans="17:34" x14ac:dyDescent="0.3">
      <c r="Q135" s="13">
        <v>125</v>
      </c>
      <c r="R135" s="6" t="s">
        <v>393</v>
      </c>
      <c r="S135" s="262">
        <v>46274</v>
      </c>
      <c r="T135" s="6">
        <v>0.184</v>
      </c>
      <c r="U135" s="6"/>
      <c r="V135" s="6"/>
      <c r="AD135" s="935">
        <v>133</v>
      </c>
      <c r="AE135" s="13">
        <v>0.504</v>
      </c>
      <c r="AG135" s="368">
        <v>93</v>
      </c>
      <c r="AH135" s="29">
        <v>0.81</v>
      </c>
    </row>
    <row r="136" spans="17:34" x14ac:dyDescent="0.3">
      <c r="Q136" s="13">
        <v>126</v>
      </c>
      <c r="R136" s="6" t="s">
        <v>395</v>
      </c>
      <c r="S136" s="262">
        <v>46274</v>
      </c>
      <c r="T136" s="6">
        <v>0.373</v>
      </c>
      <c r="U136" s="6"/>
      <c r="V136" s="6"/>
      <c r="AD136" s="935">
        <v>134</v>
      </c>
      <c r="AE136" s="13">
        <v>0.39300000000000002</v>
      </c>
      <c r="AG136" s="368">
        <v>94</v>
      </c>
      <c r="AH136" s="29">
        <v>0.81</v>
      </c>
    </row>
    <row r="137" spans="17:34" ht="15" thickBot="1" x14ac:dyDescent="0.35">
      <c r="Q137" s="13">
        <v>127</v>
      </c>
      <c r="R137" s="6" t="s">
        <v>397</v>
      </c>
      <c r="S137" s="262">
        <v>46274</v>
      </c>
      <c r="T137" s="6">
        <v>0.50600000000000001</v>
      </c>
      <c r="U137" s="6"/>
      <c r="V137" s="6"/>
      <c r="AD137" s="935">
        <v>135</v>
      </c>
      <c r="AE137" s="13">
        <v>0.46200000000000002</v>
      </c>
      <c r="AG137" s="370">
        <v>95</v>
      </c>
      <c r="AH137" s="29">
        <v>0.81</v>
      </c>
    </row>
    <row r="138" spans="17:34" x14ac:dyDescent="0.3">
      <c r="Q138" s="13">
        <v>128</v>
      </c>
      <c r="R138" s="208" t="s">
        <v>629</v>
      </c>
      <c r="S138" s="262">
        <v>46277</v>
      </c>
      <c r="T138" s="6">
        <v>0.39500000000000002</v>
      </c>
      <c r="U138" s="6"/>
      <c r="V138" s="6"/>
      <c r="AD138" s="935">
        <v>136</v>
      </c>
      <c r="AE138" s="13">
        <v>0.70299999999999996</v>
      </c>
      <c r="AG138" s="368">
        <v>96</v>
      </c>
      <c r="AH138" s="29">
        <v>0.81</v>
      </c>
    </row>
    <row r="139" spans="17:34" x14ac:dyDescent="0.3">
      <c r="Q139" s="13">
        <v>129</v>
      </c>
      <c r="R139" s="208" t="s">
        <v>387</v>
      </c>
      <c r="S139" s="262">
        <v>46277</v>
      </c>
      <c r="T139" s="6">
        <v>0.29399999999999998</v>
      </c>
      <c r="U139" s="6"/>
      <c r="V139" s="6"/>
      <c r="AD139" s="935">
        <v>137</v>
      </c>
      <c r="AE139" s="13">
        <v>0.753</v>
      </c>
      <c r="AG139" s="368">
        <v>97</v>
      </c>
      <c r="AH139" s="29">
        <v>0.81</v>
      </c>
    </row>
    <row r="140" spans="17:34" x14ac:dyDescent="0.3">
      <c r="Q140" s="13">
        <v>130</v>
      </c>
      <c r="R140" s="208" t="s">
        <v>389</v>
      </c>
      <c r="S140" s="262">
        <v>46277</v>
      </c>
      <c r="T140" s="6">
        <v>0.78800000000000003</v>
      </c>
      <c r="U140" s="6"/>
      <c r="V140" s="6"/>
      <c r="AD140" s="935">
        <v>138</v>
      </c>
      <c r="AE140" s="13">
        <v>0.92600000000000005</v>
      </c>
      <c r="AG140" s="368">
        <v>98</v>
      </c>
      <c r="AH140" s="29">
        <v>0.81</v>
      </c>
    </row>
    <row r="141" spans="17:34" ht="15" thickBot="1" x14ac:dyDescent="0.35">
      <c r="Q141" s="13">
        <v>131</v>
      </c>
      <c r="R141" s="208" t="s">
        <v>391</v>
      </c>
      <c r="S141" s="262">
        <v>46277</v>
      </c>
      <c r="T141" s="6">
        <v>0.371</v>
      </c>
      <c r="U141" s="6"/>
      <c r="V141" s="6"/>
      <c r="AD141" s="935">
        <v>139</v>
      </c>
      <c r="AE141" s="13">
        <v>0.33</v>
      </c>
      <c r="AG141" s="370">
        <v>99</v>
      </c>
      <c r="AH141" s="29">
        <v>0.81</v>
      </c>
    </row>
    <row r="142" spans="17:34" x14ac:dyDescent="0.3">
      <c r="Q142" s="13">
        <v>132</v>
      </c>
      <c r="R142" s="208" t="s">
        <v>393</v>
      </c>
      <c r="S142" s="262">
        <v>46277</v>
      </c>
      <c r="T142" s="6">
        <v>0.39400000000000002</v>
      </c>
      <c r="U142" s="6"/>
      <c r="V142" s="6"/>
      <c r="AD142" s="935">
        <v>140</v>
      </c>
      <c r="AE142" s="13">
        <v>1.4</v>
      </c>
      <c r="AG142" s="368">
        <v>100</v>
      </c>
      <c r="AH142" s="29">
        <v>0.81</v>
      </c>
    </row>
    <row r="143" spans="17:34" x14ac:dyDescent="0.3">
      <c r="Q143" s="13">
        <v>133</v>
      </c>
      <c r="R143" s="208" t="s">
        <v>630</v>
      </c>
      <c r="S143" s="262">
        <v>46277</v>
      </c>
      <c r="T143" s="6">
        <v>0.504</v>
      </c>
      <c r="U143" s="6"/>
      <c r="V143" s="6"/>
      <c r="AD143" s="935">
        <v>141</v>
      </c>
      <c r="AE143" s="13">
        <v>1.139</v>
      </c>
      <c r="AG143" s="368">
        <v>101</v>
      </c>
      <c r="AH143" s="29">
        <v>0.81</v>
      </c>
    </row>
    <row r="144" spans="17:34" x14ac:dyDescent="0.3">
      <c r="Q144" s="13">
        <v>134</v>
      </c>
      <c r="R144" s="208" t="s">
        <v>395</v>
      </c>
      <c r="S144" s="262">
        <v>46277</v>
      </c>
      <c r="T144" s="6">
        <v>0.39300000000000002</v>
      </c>
      <c r="U144" s="6"/>
      <c r="V144" s="6"/>
      <c r="AD144" s="935">
        <v>142</v>
      </c>
      <c r="AE144" s="13">
        <v>0.36399999999999999</v>
      </c>
      <c r="AG144" s="368">
        <v>102</v>
      </c>
      <c r="AH144" s="29">
        <v>0.81</v>
      </c>
    </row>
    <row r="145" spans="2:34" ht="15" thickBot="1" x14ac:dyDescent="0.35">
      <c r="Q145" s="13">
        <v>135</v>
      </c>
      <c r="R145" s="208" t="s">
        <v>397</v>
      </c>
      <c r="S145" s="262">
        <v>46277</v>
      </c>
      <c r="T145" s="6">
        <v>0.46200000000000002</v>
      </c>
      <c r="U145" s="6"/>
      <c r="V145" s="6"/>
      <c r="AD145" s="935">
        <v>143</v>
      </c>
      <c r="AE145" s="13">
        <v>0.34200000000000003</v>
      </c>
      <c r="AG145" s="370">
        <v>103</v>
      </c>
      <c r="AH145" s="29">
        <v>0.81</v>
      </c>
    </row>
    <row r="146" spans="2:34" x14ac:dyDescent="0.3">
      <c r="Q146" s="13">
        <v>136</v>
      </c>
      <c r="R146" s="208" t="s">
        <v>399</v>
      </c>
      <c r="S146" s="262">
        <v>46277</v>
      </c>
      <c r="T146" s="6">
        <v>0.70299999999999996</v>
      </c>
      <c r="U146" s="6"/>
      <c r="V146" s="6"/>
      <c r="AD146" s="935">
        <v>144</v>
      </c>
      <c r="AE146" s="13">
        <v>0.36699999999999999</v>
      </c>
      <c r="AG146" s="368">
        <v>104</v>
      </c>
      <c r="AH146" s="29">
        <v>0.81</v>
      </c>
    </row>
    <row r="147" spans="2:34" x14ac:dyDescent="0.3">
      <c r="Q147" s="13">
        <v>137</v>
      </c>
      <c r="R147" s="208" t="s">
        <v>401</v>
      </c>
      <c r="S147" s="262">
        <v>46277</v>
      </c>
      <c r="T147" s="6">
        <v>0.753</v>
      </c>
      <c r="U147" s="6"/>
      <c r="V147" s="6"/>
      <c r="AD147" s="935">
        <v>145</v>
      </c>
      <c r="AE147" s="6">
        <v>0.68400000000000005</v>
      </c>
      <c r="AG147" s="368">
        <v>105</v>
      </c>
      <c r="AH147" s="29">
        <v>0.81</v>
      </c>
    </row>
    <row r="148" spans="2:34" x14ac:dyDescent="0.3">
      <c r="Q148" s="13">
        <v>138</v>
      </c>
      <c r="R148" s="208" t="s">
        <v>382</v>
      </c>
      <c r="S148" s="262">
        <v>46277</v>
      </c>
      <c r="T148" s="6">
        <v>0.92600000000000005</v>
      </c>
      <c r="U148" s="6"/>
      <c r="V148" s="6"/>
      <c r="AD148" s="935">
        <v>146</v>
      </c>
      <c r="AE148" s="13">
        <v>0.35599999999999998</v>
      </c>
      <c r="AG148" s="368">
        <v>106</v>
      </c>
      <c r="AH148" s="29">
        <v>0.81</v>
      </c>
    </row>
    <row r="149" spans="2:34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139</v>
      </c>
      <c r="R149" s="208" t="s">
        <v>402</v>
      </c>
      <c r="S149" s="262">
        <v>46277</v>
      </c>
      <c r="T149" s="6">
        <v>0.33</v>
      </c>
      <c r="U149" s="6"/>
      <c r="V149" s="6"/>
      <c r="AD149" s="935">
        <v>147</v>
      </c>
      <c r="AE149" s="13">
        <v>0.52500000000000002</v>
      </c>
      <c r="AG149" s="370">
        <v>107</v>
      </c>
      <c r="AH149" s="29">
        <v>0.81</v>
      </c>
    </row>
    <row r="150" spans="2:34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140</v>
      </c>
      <c r="R150" s="208" t="s">
        <v>629</v>
      </c>
      <c r="S150" s="262">
        <v>46278</v>
      </c>
      <c r="T150" s="6">
        <v>1.4</v>
      </c>
      <c r="U150" s="6"/>
      <c r="V150" s="6"/>
      <c r="AD150" s="935">
        <v>148</v>
      </c>
      <c r="AE150" s="13">
        <v>0.82299999999999995</v>
      </c>
      <c r="AG150" s="368">
        <v>108</v>
      </c>
      <c r="AH150" s="29">
        <v>0.81</v>
      </c>
    </row>
    <row r="151" spans="2:34" x14ac:dyDescent="0.3">
      <c r="B151" s="13"/>
      <c r="C151" s="73"/>
      <c r="D151" s="13"/>
      <c r="E151" s="13"/>
      <c r="F151" s="13"/>
      <c r="G151" s="13"/>
      <c r="Q151" s="13">
        <v>141</v>
      </c>
      <c r="R151" s="208" t="s">
        <v>382</v>
      </c>
      <c r="S151" s="262">
        <v>46278</v>
      </c>
      <c r="T151" s="6">
        <v>1.139</v>
      </c>
      <c r="U151" s="6"/>
      <c r="V151" s="6"/>
      <c r="AD151" s="935">
        <v>149</v>
      </c>
      <c r="AE151" s="13">
        <v>0.72699999999999998</v>
      </c>
      <c r="AG151" s="368">
        <v>109</v>
      </c>
      <c r="AH151" s="29">
        <v>0.81</v>
      </c>
    </row>
    <row r="152" spans="2:34" x14ac:dyDescent="0.3">
      <c r="Q152" s="13">
        <v>142</v>
      </c>
      <c r="R152" s="208" t="s">
        <v>389</v>
      </c>
      <c r="S152" s="262">
        <v>46284</v>
      </c>
      <c r="T152" s="6">
        <v>0.36399999999999999</v>
      </c>
      <c r="U152" s="6"/>
      <c r="V152" s="6"/>
      <c r="AD152" s="935">
        <v>150</v>
      </c>
      <c r="AE152" s="13">
        <v>1.0780000000000001</v>
      </c>
      <c r="AG152" s="368">
        <v>110</v>
      </c>
      <c r="AH152" s="29">
        <v>0.81</v>
      </c>
    </row>
    <row r="153" spans="2:34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143</v>
      </c>
      <c r="R153" s="208" t="s">
        <v>391</v>
      </c>
      <c r="S153" s="262">
        <v>46284</v>
      </c>
      <c r="T153" s="6">
        <v>0.34200000000000003</v>
      </c>
      <c r="U153" s="6"/>
      <c r="V153" s="6"/>
      <c r="AD153" s="935">
        <v>151</v>
      </c>
      <c r="AE153" s="13">
        <v>0.872</v>
      </c>
      <c r="AG153" s="370">
        <v>111</v>
      </c>
      <c r="AH153" s="29">
        <v>0.81</v>
      </c>
    </row>
    <row r="154" spans="2:34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144</v>
      </c>
      <c r="R154" s="208" t="s">
        <v>393</v>
      </c>
      <c r="S154" s="262">
        <v>46284</v>
      </c>
      <c r="T154" s="6">
        <v>0.36699999999999999</v>
      </c>
      <c r="U154" s="6"/>
      <c r="V154" s="6"/>
      <c r="AD154" s="935">
        <v>152</v>
      </c>
      <c r="AE154" s="13">
        <v>0.24399999999999999</v>
      </c>
      <c r="AG154" s="368">
        <v>112</v>
      </c>
      <c r="AH154" s="29">
        <v>0.81</v>
      </c>
    </row>
    <row r="155" spans="2:34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145</v>
      </c>
      <c r="R155" s="208" t="s">
        <v>630</v>
      </c>
      <c r="S155" s="262">
        <v>46284</v>
      </c>
      <c r="T155" s="6">
        <v>0.68400000000000005</v>
      </c>
      <c r="U155" s="6"/>
      <c r="V155" s="6"/>
      <c r="AD155" s="935">
        <v>153</v>
      </c>
      <c r="AE155" s="6">
        <v>0.42799999999999999</v>
      </c>
      <c r="AG155" s="368">
        <v>113</v>
      </c>
      <c r="AH155" s="29">
        <v>0.81</v>
      </c>
    </row>
    <row r="156" spans="2:34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146</v>
      </c>
      <c r="R156" s="6" t="s">
        <v>395</v>
      </c>
      <c r="S156" s="262">
        <v>46284</v>
      </c>
      <c r="T156" s="933">
        <v>0.35599999999999998</v>
      </c>
      <c r="U156" s="6"/>
      <c r="V156" s="6"/>
      <c r="AD156" s="935">
        <v>154</v>
      </c>
      <c r="AE156" s="13">
        <v>0.88100000000000001</v>
      </c>
      <c r="AG156" s="368">
        <v>114</v>
      </c>
      <c r="AH156" s="29">
        <v>0.81</v>
      </c>
    </row>
    <row r="157" spans="2:34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147</v>
      </c>
      <c r="R157" s="6" t="s">
        <v>397</v>
      </c>
      <c r="S157" s="262">
        <v>46284</v>
      </c>
      <c r="T157" s="6">
        <v>0.52500000000000002</v>
      </c>
      <c r="U157" s="6"/>
      <c r="V157" s="6"/>
      <c r="AD157" s="935">
        <v>155</v>
      </c>
      <c r="AE157" s="13">
        <v>0.4</v>
      </c>
      <c r="AG157" s="370">
        <v>115</v>
      </c>
      <c r="AH157" s="29">
        <v>0.81</v>
      </c>
    </row>
    <row r="158" spans="2:34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148</v>
      </c>
      <c r="R158" s="208" t="s">
        <v>399</v>
      </c>
      <c r="S158" s="262">
        <v>46284</v>
      </c>
      <c r="T158" s="6">
        <v>0.82299999999999995</v>
      </c>
      <c r="U158" s="6"/>
      <c r="V158" s="6"/>
      <c r="AD158" s="935">
        <v>156</v>
      </c>
      <c r="AE158" s="13">
        <v>0.58399999999999996</v>
      </c>
      <c r="AG158" s="368">
        <v>116</v>
      </c>
      <c r="AH158" s="29">
        <v>0.81</v>
      </c>
    </row>
    <row r="159" spans="2:34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149</v>
      </c>
      <c r="R159" s="208" t="s">
        <v>667</v>
      </c>
      <c r="S159" s="262">
        <v>46284</v>
      </c>
      <c r="T159" s="6">
        <v>0.72699999999999998</v>
      </c>
      <c r="U159" s="6"/>
      <c r="V159" s="6"/>
      <c r="AD159" s="935">
        <v>157</v>
      </c>
      <c r="AE159" s="13">
        <v>0.501</v>
      </c>
      <c r="AG159" s="368">
        <v>117</v>
      </c>
      <c r="AH159" s="29">
        <v>0.81</v>
      </c>
    </row>
    <row r="160" spans="2:34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150</v>
      </c>
      <c r="R160" s="208" t="s">
        <v>668</v>
      </c>
      <c r="S160" s="262">
        <v>46284</v>
      </c>
      <c r="T160" s="6">
        <v>1.0780000000000001</v>
      </c>
      <c r="U160" s="6"/>
      <c r="V160" s="6"/>
      <c r="AD160" s="935">
        <v>158</v>
      </c>
      <c r="AE160" s="13">
        <v>0.78500000000000003</v>
      </c>
      <c r="AG160" s="368">
        <v>118</v>
      </c>
      <c r="AH160" s="29">
        <v>0.81</v>
      </c>
    </row>
    <row r="161" spans="6:34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151</v>
      </c>
      <c r="R161" s="208" t="s">
        <v>669</v>
      </c>
      <c r="S161" s="262">
        <v>46284</v>
      </c>
      <c r="T161" s="6">
        <v>0.872</v>
      </c>
      <c r="U161" s="6"/>
      <c r="V161" s="6"/>
      <c r="AD161" s="935">
        <v>159</v>
      </c>
      <c r="AE161" s="13">
        <v>0.81599999999999995</v>
      </c>
      <c r="AG161" s="370">
        <v>119</v>
      </c>
      <c r="AH161" s="29">
        <v>0.81</v>
      </c>
    </row>
    <row r="162" spans="6:34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152</v>
      </c>
      <c r="R162" s="208" t="s">
        <v>670</v>
      </c>
      <c r="S162" s="262">
        <v>46284</v>
      </c>
      <c r="T162" s="6">
        <v>0.24399999999999999</v>
      </c>
      <c r="U162" s="6"/>
      <c r="V162" s="6"/>
      <c r="AD162" s="935">
        <v>160</v>
      </c>
      <c r="AE162" s="13">
        <v>0.82599999999999996</v>
      </c>
      <c r="AG162" s="368">
        <v>120</v>
      </c>
      <c r="AH162" s="29">
        <v>0.81</v>
      </c>
    </row>
    <row r="163" spans="6:34" x14ac:dyDescent="0.3">
      <c r="F163" s="117">
        <f>G160/F162</f>
        <v>0.26179989994997499</v>
      </c>
      <c r="M163" s="362">
        <f>SUM(M154:M162)</f>
        <v>653.86230000000012</v>
      </c>
      <c r="Q163" s="13">
        <v>153</v>
      </c>
      <c r="R163" s="208" t="s">
        <v>671</v>
      </c>
      <c r="S163" s="262">
        <v>46285</v>
      </c>
      <c r="T163" s="6">
        <v>0.42799999999999999</v>
      </c>
      <c r="U163" s="6"/>
      <c r="V163" s="6"/>
      <c r="AD163" s="935">
        <v>161</v>
      </c>
      <c r="AE163" s="13">
        <v>0.63700000000000001</v>
      </c>
      <c r="AG163" s="368">
        <v>121</v>
      </c>
      <c r="AH163" s="29">
        <v>0.81</v>
      </c>
    </row>
    <row r="164" spans="6:34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154</v>
      </c>
      <c r="R164" s="208" t="s">
        <v>672</v>
      </c>
      <c r="S164" s="262">
        <v>46285</v>
      </c>
      <c r="T164" s="933">
        <v>0.88100000000000001</v>
      </c>
      <c r="U164" s="6"/>
      <c r="V164" s="6"/>
      <c r="AD164" s="935">
        <v>162</v>
      </c>
      <c r="AE164" s="13">
        <v>0.59099999999999997</v>
      </c>
      <c r="AG164" s="368">
        <v>122</v>
      </c>
      <c r="AH164" s="29">
        <v>0.81</v>
      </c>
    </row>
    <row r="165" spans="6:34" ht="15" thickBot="1" x14ac:dyDescent="0.35">
      <c r="Q165" s="13">
        <v>155</v>
      </c>
      <c r="R165" s="208" t="s">
        <v>673</v>
      </c>
      <c r="S165" s="262">
        <v>46285</v>
      </c>
      <c r="T165" s="6">
        <v>0.4</v>
      </c>
      <c r="U165" s="6"/>
      <c r="V165" s="6"/>
      <c r="AD165" s="935">
        <v>163</v>
      </c>
      <c r="AE165" s="13">
        <v>0.54200000000000004</v>
      </c>
      <c r="AG165" s="370">
        <v>123</v>
      </c>
      <c r="AH165" s="29">
        <v>0.81</v>
      </c>
    </row>
    <row r="166" spans="6:34" x14ac:dyDescent="0.3">
      <c r="Q166" s="13">
        <v>156</v>
      </c>
      <c r="R166" s="6" t="s">
        <v>674</v>
      </c>
      <c r="S166" s="262">
        <v>46285</v>
      </c>
      <c r="T166" s="6">
        <v>0.58399999999999996</v>
      </c>
      <c r="U166" s="6"/>
      <c r="V166" s="6"/>
      <c r="AD166" s="935">
        <v>164</v>
      </c>
      <c r="AE166" s="13">
        <v>0.755</v>
      </c>
      <c r="AG166" s="368">
        <v>124</v>
      </c>
      <c r="AH166" s="29">
        <v>0.81</v>
      </c>
    </row>
    <row r="167" spans="6:34" x14ac:dyDescent="0.3">
      <c r="Q167" s="13">
        <v>157</v>
      </c>
      <c r="R167" s="6" t="s">
        <v>675</v>
      </c>
      <c r="S167" s="262">
        <v>46285</v>
      </c>
      <c r="T167" s="6">
        <v>0.501</v>
      </c>
      <c r="U167" s="6"/>
      <c r="V167" s="6"/>
      <c r="AD167" s="935">
        <v>165</v>
      </c>
      <c r="AE167" s="13">
        <v>1.1060000000000001</v>
      </c>
      <c r="AG167" s="368">
        <v>125</v>
      </c>
      <c r="AH167" s="29">
        <v>0.81</v>
      </c>
    </row>
    <row r="168" spans="6:34" x14ac:dyDescent="0.3">
      <c r="Q168" s="13">
        <v>158</v>
      </c>
      <c r="R168" s="6" t="s">
        <v>676</v>
      </c>
      <c r="S168" s="262">
        <v>46285</v>
      </c>
      <c r="T168" s="6">
        <v>0.78500000000000003</v>
      </c>
      <c r="U168" s="6"/>
      <c r="V168" s="6"/>
      <c r="AD168" s="935">
        <v>166</v>
      </c>
      <c r="AE168" s="13">
        <v>1.097</v>
      </c>
      <c r="AG168" s="368">
        <v>126</v>
      </c>
      <c r="AH168" s="29">
        <v>0.81</v>
      </c>
    </row>
    <row r="169" spans="6:34" ht="15" thickBot="1" x14ac:dyDescent="0.35">
      <c r="Q169" s="13">
        <v>159</v>
      </c>
      <c r="R169" s="6" t="s">
        <v>629</v>
      </c>
      <c r="S169" s="262">
        <v>46285</v>
      </c>
      <c r="T169" s="6">
        <v>0.81599999999999995</v>
      </c>
      <c r="U169" s="6"/>
      <c r="V169" s="6"/>
      <c r="AD169" s="935">
        <v>167</v>
      </c>
      <c r="AE169" s="13">
        <v>0.77700000000000002</v>
      </c>
      <c r="AG169" s="370">
        <v>127</v>
      </c>
      <c r="AH169" s="29">
        <v>0.81</v>
      </c>
    </row>
    <row r="170" spans="6:34" x14ac:dyDescent="0.3">
      <c r="Q170" s="13">
        <v>160</v>
      </c>
      <c r="R170" s="6" t="s">
        <v>387</v>
      </c>
      <c r="S170" s="262">
        <v>46285</v>
      </c>
      <c r="T170" s="6">
        <v>0.82599999999999996</v>
      </c>
      <c r="U170" s="6"/>
      <c r="V170" s="6"/>
      <c r="AD170" s="935">
        <v>168</v>
      </c>
      <c r="AE170" s="13">
        <v>1.2330000000000001</v>
      </c>
      <c r="AG170" s="368">
        <v>128</v>
      </c>
      <c r="AH170" s="29">
        <v>0.81</v>
      </c>
    </row>
    <row r="171" spans="6:34" x14ac:dyDescent="0.3">
      <c r="Q171" s="13">
        <v>161</v>
      </c>
      <c r="R171" s="6" t="s">
        <v>389</v>
      </c>
      <c r="S171" s="262">
        <v>46285</v>
      </c>
      <c r="T171" s="6">
        <v>0.63700000000000001</v>
      </c>
      <c r="U171" s="6"/>
      <c r="V171" s="6"/>
      <c r="AD171" s="935">
        <v>169</v>
      </c>
      <c r="AE171" s="13">
        <v>1.0569999999999999</v>
      </c>
      <c r="AG171" s="368">
        <v>129</v>
      </c>
      <c r="AH171" s="29">
        <v>0.81</v>
      </c>
    </row>
    <row r="172" spans="6:34" x14ac:dyDescent="0.3">
      <c r="Q172" s="13">
        <v>162</v>
      </c>
      <c r="R172" s="6" t="s">
        <v>391</v>
      </c>
      <c r="S172" s="262">
        <v>46285</v>
      </c>
      <c r="T172" s="6">
        <v>0.59099999999999997</v>
      </c>
      <c r="U172" s="6"/>
      <c r="V172" s="6"/>
      <c r="AD172" s="935">
        <v>170</v>
      </c>
      <c r="AE172" s="13">
        <v>0.59299999999999997</v>
      </c>
      <c r="AG172" s="368">
        <v>130</v>
      </c>
      <c r="AH172" s="29">
        <v>0.81</v>
      </c>
    </row>
    <row r="173" spans="6:34" ht="15" thickBot="1" x14ac:dyDescent="0.35">
      <c r="Q173" s="13">
        <v>163</v>
      </c>
      <c r="R173" s="6" t="s">
        <v>393</v>
      </c>
      <c r="S173" s="262">
        <v>46285</v>
      </c>
      <c r="T173" s="6">
        <v>0.54200000000000004</v>
      </c>
      <c r="U173" s="6"/>
      <c r="V173" s="6"/>
      <c r="AD173" s="935">
        <v>171</v>
      </c>
      <c r="AE173" s="13">
        <v>1.234</v>
      </c>
      <c r="AG173" s="370">
        <v>131</v>
      </c>
      <c r="AH173" s="29">
        <v>0.81</v>
      </c>
    </row>
    <row r="174" spans="6:34" x14ac:dyDescent="0.3">
      <c r="Q174" s="13">
        <v>164</v>
      </c>
      <c r="R174" s="6" t="s">
        <v>630</v>
      </c>
      <c r="S174" s="262">
        <v>46285</v>
      </c>
      <c r="T174" s="6">
        <v>0.755</v>
      </c>
      <c r="U174" s="6"/>
      <c r="V174" s="6"/>
      <c r="AD174" s="935">
        <v>172</v>
      </c>
      <c r="AE174" s="13">
        <v>0.46899999999999997</v>
      </c>
      <c r="AG174" s="368">
        <v>132</v>
      </c>
      <c r="AH174" s="29">
        <v>0.81</v>
      </c>
    </row>
    <row r="175" spans="6:34" x14ac:dyDescent="0.3">
      <c r="Q175" s="13">
        <v>165</v>
      </c>
      <c r="R175" s="6" t="s">
        <v>670</v>
      </c>
      <c r="S175" s="262">
        <v>46285</v>
      </c>
      <c r="T175" s="6">
        <v>1.1060000000000001</v>
      </c>
      <c r="U175" s="6"/>
      <c r="V175" s="6"/>
      <c r="AD175" s="935">
        <v>173</v>
      </c>
      <c r="AE175" s="13">
        <v>0.52300000000000002</v>
      </c>
      <c r="AG175" s="368">
        <v>133</v>
      </c>
      <c r="AH175" s="29">
        <v>0.81</v>
      </c>
    </row>
    <row r="176" spans="6:34" x14ac:dyDescent="0.3">
      <c r="Q176" s="13">
        <v>166</v>
      </c>
      <c r="R176" s="6" t="s">
        <v>742</v>
      </c>
      <c r="S176" s="262">
        <v>46285</v>
      </c>
      <c r="T176" s="6">
        <v>1.097</v>
      </c>
      <c r="U176" s="6"/>
      <c r="V176" s="6"/>
      <c r="AD176" s="935">
        <v>174</v>
      </c>
      <c r="AE176" s="13">
        <v>1.629</v>
      </c>
      <c r="AG176" s="368">
        <v>134</v>
      </c>
      <c r="AH176" s="29">
        <v>0.81</v>
      </c>
    </row>
    <row r="177" spans="17:34" x14ac:dyDescent="0.3">
      <c r="Q177" s="13">
        <v>167</v>
      </c>
      <c r="R177" s="208" t="s">
        <v>743</v>
      </c>
      <c r="S177" s="262">
        <v>46286</v>
      </c>
      <c r="T177" s="6">
        <v>0.77700000000000002</v>
      </c>
      <c r="U177" s="6"/>
      <c r="V177" s="6"/>
      <c r="AD177" s="935">
        <v>175</v>
      </c>
      <c r="AE177" s="13">
        <v>0.50800000000000001</v>
      </c>
      <c r="AG177" s="368">
        <v>135</v>
      </c>
      <c r="AH177" s="29">
        <v>0.81</v>
      </c>
    </row>
    <row r="178" spans="17:34" x14ac:dyDescent="0.3">
      <c r="Q178" s="13">
        <v>168</v>
      </c>
      <c r="R178" s="208" t="s">
        <v>672</v>
      </c>
      <c r="S178" s="262">
        <v>46286</v>
      </c>
      <c r="T178" s="6">
        <v>1.2330000000000001</v>
      </c>
      <c r="U178" s="6"/>
      <c r="V178" s="6"/>
      <c r="AD178" s="935">
        <v>176</v>
      </c>
      <c r="AE178" s="13">
        <v>0.51300000000000001</v>
      </c>
      <c r="AG178" s="368">
        <v>136</v>
      </c>
      <c r="AH178" s="29">
        <v>0.81</v>
      </c>
    </row>
    <row r="179" spans="17:34" ht="15" thickBot="1" x14ac:dyDescent="0.35">
      <c r="Q179" s="13">
        <v>169</v>
      </c>
      <c r="R179" s="208" t="s">
        <v>673</v>
      </c>
      <c r="S179" s="262">
        <v>46286</v>
      </c>
      <c r="T179" s="6">
        <v>1.0569999999999999</v>
      </c>
      <c r="U179" s="6"/>
      <c r="V179" s="6"/>
      <c r="AD179" s="935">
        <v>177</v>
      </c>
      <c r="AE179" s="13">
        <v>0.996</v>
      </c>
      <c r="AG179" s="370">
        <v>137</v>
      </c>
      <c r="AH179" s="29">
        <v>0.81</v>
      </c>
    </row>
    <row r="180" spans="17:34" x14ac:dyDescent="0.3">
      <c r="Q180" s="13">
        <v>170</v>
      </c>
      <c r="R180" s="208" t="s">
        <v>674</v>
      </c>
      <c r="S180" s="262">
        <v>46286</v>
      </c>
      <c r="T180" s="6">
        <v>0.59299999999999997</v>
      </c>
      <c r="U180" s="6"/>
      <c r="V180" s="6"/>
      <c r="AD180" s="935">
        <v>178</v>
      </c>
      <c r="AE180" s="13">
        <v>0.57499999999999996</v>
      </c>
      <c r="AG180" s="368">
        <v>138</v>
      </c>
      <c r="AH180" s="29">
        <v>0.81</v>
      </c>
    </row>
    <row r="181" spans="17:34" x14ac:dyDescent="0.3">
      <c r="Q181" s="13">
        <v>171</v>
      </c>
      <c r="R181" s="6" t="s">
        <v>675</v>
      </c>
      <c r="S181" s="262">
        <v>46286</v>
      </c>
      <c r="T181" s="6">
        <v>1.234</v>
      </c>
      <c r="U181" s="6"/>
      <c r="V181" s="6"/>
      <c r="AD181" s="935">
        <v>179</v>
      </c>
      <c r="AE181" s="6">
        <v>0.51</v>
      </c>
      <c r="AG181" s="368">
        <v>139</v>
      </c>
      <c r="AH181" s="29">
        <v>0.81</v>
      </c>
    </row>
    <row r="182" spans="17:34" x14ac:dyDescent="0.3">
      <c r="Q182" s="13">
        <v>172</v>
      </c>
      <c r="R182" s="6" t="s">
        <v>389</v>
      </c>
      <c r="S182" s="262">
        <v>46286</v>
      </c>
      <c r="T182" s="6">
        <v>0.46899999999999997</v>
      </c>
      <c r="U182" s="6"/>
      <c r="V182" s="6"/>
      <c r="AD182" s="935">
        <v>180</v>
      </c>
      <c r="AE182" s="13">
        <v>1.131</v>
      </c>
      <c r="AG182" s="368">
        <v>140</v>
      </c>
      <c r="AH182" s="29">
        <v>0.81</v>
      </c>
    </row>
    <row r="183" spans="17:34" x14ac:dyDescent="0.3">
      <c r="Q183" s="13">
        <v>173</v>
      </c>
      <c r="R183" s="208" t="s">
        <v>391</v>
      </c>
      <c r="S183" s="262">
        <v>46286</v>
      </c>
      <c r="T183" s="6">
        <v>0.52300000000000002</v>
      </c>
      <c r="U183" s="6"/>
      <c r="V183" s="6"/>
      <c r="AD183" s="935">
        <v>181</v>
      </c>
      <c r="AE183" s="13">
        <v>0.63500000000000001</v>
      </c>
      <c r="AG183" s="368">
        <v>141</v>
      </c>
      <c r="AH183" s="29">
        <v>0.81</v>
      </c>
    </row>
    <row r="184" spans="17:34" x14ac:dyDescent="0.3">
      <c r="Q184" s="13">
        <v>174</v>
      </c>
      <c r="R184" s="208" t="s">
        <v>393</v>
      </c>
      <c r="S184" s="262">
        <v>46286</v>
      </c>
      <c r="T184" s="6">
        <v>1.629</v>
      </c>
      <c r="U184" s="6"/>
      <c r="V184" s="6"/>
      <c r="AD184" s="935">
        <v>182</v>
      </c>
      <c r="AE184" s="13">
        <v>1.0980000000000001</v>
      </c>
      <c r="AG184" s="368">
        <v>142</v>
      </c>
      <c r="AH184" s="29">
        <v>0.81</v>
      </c>
    </row>
    <row r="185" spans="17:34" ht="15" thickBot="1" x14ac:dyDescent="0.35">
      <c r="Q185" s="13">
        <v>175</v>
      </c>
      <c r="R185" s="208" t="s">
        <v>395</v>
      </c>
      <c r="S185" s="262">
        <v>46286</v>
      </c>
      <c r="T185" s="6">
        <v>0.50800000000000001</v>
      </c>
      <c r="U185" s="6"/>
      <c r="V185" s="6"/>
      <c r="AD185" s="935">
        <v>183</v>
      </c>
      <c r="AE185" s="13">
        <v>1.464</v>
      </c>
      <c r="AG185" s="370">
        <v>143</v>
      </c>
      <c r="AH185" s="29">
        <v>0.81</v>
      </c>
    </row>
    <row r="186" spans="17:34" x14ac:dyDescent="0.3">
      <c r="Q186" s="13">
        <v>176</v>
      </c>
      <c r="R186" s="208" t="s">
        <v>397</v>
      </c>
      <c r="S186" s="262">
        <v>46286</v>
      </c>
      <c r="T186" s="6">
        <v>0.51300000000000001</v>
      </c>
      <c r="U186" s="6"/>
      <c r="V186" s="6"/>
      <c r="AD186" s="935">
        <v>184</v>
      </c>
      <c r="AE186" s="13">
        <v>0.90800000000000003</v>
      </c>
      <c r="AG186" s="368">
        <v>144</v>
      </c>
      <c r="AH186" s="29">
        <v>0.81</v>
      </c>
    </row>
    <row r="187" spans="17:34" x14ac:dyDescent="0.3">
      <c r="Q187" s="13">
        <v>177</v>
      </c>
      <c r="R187" s="208" t="s">
        <v>399</v>
      </c>
      <c r="S187" s="262">
        <v>46286</v>
      </c>
      <c r="T187" s="6">
        <v>0.996</v>
      </c>
      <c r="U187" s="6"/>
      <c r="V187" s="6"/>
      <c r="AD187" s="935">
        <v>185</v>
      </c>
      <c r="AE187" s="13">
        <v>1.379</v>
      </c>
      <c r="AG187" s="368">
        <v>145</v>
      </c>
      <c r="AH187" s="29">
        <v>0.81</v>
      </c>
    </row>
    <row r="188" spans="17:34" x14ac:dyDescent="0.3">
      <c r="Q188" s="13">
        <v>178</v>
      </c>
      <c r="R188" s="208" t="s">
        <v>401</v>
      </c>
      <c r="S188" s="262">
        <v>46286</v>
      </c>
      <c r="T188" s="6">
        <v>0.57499999999999996</v>
      </c>
      <c r="U188" s="6"/>
      <c r="V188" s="6"/>
      <c r="AD188" s="935">
        <v>186</v>
      </c>
      <c r="AE188" s="13">
        <v>0.88</v>
      </c>
      <c r="AG188" s="368">
        <v>146</v>
      </c>
      <c r="AH188" s="29">
        <v>0.81</v>
      </c>
    </row>
    <row r="189" spans="17:34" x14ac:dyDescent="0.3">
      <c r="Q189" s="13">
        <v>179</v>
      </c>
      <c r="R189" s="208" t="s">
        <v>382</v>
      </c>
      <c r="S189" s="262">
        <v>46286</v>
      </c>
      <c r="T189" s="6">
        <v>0.51</v>
      </c>
      <c r="U189" s="6"/>
      <c r="V189" s="6"/>
      <c r="AD189" s="935">
        <v>187</v>
      </c>
      <c r="AE189" s="13">
        <v>0.50900000000000001</v>
      </c>
      <c r="AG189" s="368">
        <v>147</v>
      </c>
      <c r="AH189" s="29">
        <v>0.81</v>
      </c>
    </row>
    <row r="190" spans="17:34" x14ac:dyDescent="0.3">
      <c r="Q190" s="13">
        <v>180</v>
      </c>
      <c r="R190" s="208" t="s">
        <v>402</v>
      </c>
      <c r="S190" s="262">
        <v>46286</v>
      </c>
      <c r="T190" s="6">
        <v>1.131</v>
      </c>
      <c r="U190" s="6"/>
      <c r="V190" s="6"/>
      <c r="AD190" s="935">
        <v>188</v>
      </c>
      <c r="AE190" s="13">
        <v>0.38800000000000001</v>
      </c>
      <c r="AG190" s="368">
        <v>148</v>
      </c>
      <c r="AH190" s="29">
        <v>0.81</v>
      </c>
    </row>
    <row r="191" spans="17:34" ht="15" thickBot="1" x14ac:dyDescent="0.35">
      <c r="Q191" s="13">
        <v>181</v>
      </c>
      <c r="R191" s="208" t="s">
        <v>404</v>
      </c>
      <c r="S191" s="262">
        <v>46286</v>
      </c>
      <c r="T191" s="6">
        <v>0.63500000000000001</v>
      </c>
      <c r="U191" s="6"/>
      <c r="V191" s="6"/>
      <c r="AD191" s="935">
        <v>189</v>
      </c>
      <c r="AE191" s="6">
        <v>0.32700000000000001</v>
      </c>
      <c r="AG191" s="370">
        <v>149</v>
      </c>
      <c r="AH191" s="29">
        <v>0.81</v>
      </c>
    </row>
    <row r="192" spans="17:34" x14ac:dyDescent="0.3">
      <c r="Q192" s="13">
        <v>182</v>
      </c>
      <c r="R192" s="208" t="s">
        <v>393</v>
      </c>
      <c r="S192" s="262">
        <v>46287</v>
      </c>
      <c r="T192" s="6">
        <v>1.0980000000000001</v>
      </c>
      <c r="U192" s="6"/>
      <c r="V192" s="6"/>
      <c r="AD192" s="935">
        <v>190</v>
      </c>
      <c r="AE192" s="6">
        <v>0.47699999999999998</v>
      </c>
      <c r="AG192" s="368">
        <v>150</v>
      </c>
      <c r="AH192" s="29">
        <v>0.81</v>
      </c>
    </row>
    <row r="193" spans="17:34" x14ac:dyDescent="0.3">
      <c r="Q193" s="13">
        <v>183</v>
      </c>
      <c r="R193" s="208" t="s">
        <v>395</v>
      </c>
      <c r="S193" s="262">
        <v>46287</v>
      </c>
      <c r="T193" s="6">
        <v>1.464</v>
      </c>
      <c r="U193" s="6"/>
      <c r="V193" s="6"/>
      <c r="AD193" s="935">
        <v>191</v>
      </c>
      <c r="AE193" s="13">
        <v>0.34200000000000003</v>
      </c>
      <c r="AG193" s="368">
        <v>151</v>
      </c>
      <c r="AH193" s="29">
        <v>0.81</v>
      </c>
    </row>
    <row r="194" spans="17:34" x14ac:dyDescent="0.3">
      <c r="Q194" s="13">
        <v>184</v>
      </c>
      <c r="R194" s="208" t="s">
        <v>397</v>
      </c>
      <c r="S194" s="262">
        <v>46287</v>
      </c>
      <c r="T194" s="6">
        <v>0.90800000000000003</v>
      </c>
      <c r="U194" s="6"/>
      <c r="V194" s="6"/>
      <c r="AD194" s="935">
        <v>192</v>
      </c>
      <c r="AE194" s="13">
        <v>0.67500000000000004</v>
      </c>
      <c r="AG194" s="368">
        <v>152</v>
      </c>
      <c r="AH194" s="29">
        <v>0.81</v>
      </c>
    </row>
    <row r="195" spans="17:34" x14ac:dyDescent="0.3">
      <c r="Q195" s="13">
        <v>185</v>
      </c>
      <c r="R195" s="208" t="s">
        <v>399</v>
      </c>
      <c r="S195" s="262">
        <v>46287</v>
      </c>
      <c r="T195" s="6">
        <v>1.379</v>
      </c>
      <c r="U195" s="6"/>
      <c r="V195" s="6"/>
      <c r="AD195" s="935">
        <v>193</v>
      </c>
      <c r="AE195" s="6">
        <v>0.30199999999999999</v>
      </c>
      <c r="AG195" s="368">
        <v>153</v>
      </c>
      <c r="AH195" s="29">
        <v>0.81</v>
      </c>
    </row>
    <row r="196" spans="17:34" x14ac:dyDescent="0.3">
      <c r="Q196" s="13">
        <v>186</v>
      </c>
      <c r="R196" s="208" t="s">
        <v>397</v>
      </c>
      <c r="S196" s="262">
        <v>46288</v>
      </c>
      <c r="T196" s="6">
        <v>0.88</v>
      </c>
      <c r="U196" s="6"/>
      <c r="V196" s="6"/>
      <c r="AD196" s="935">
        <v>194</v>
      </c>
      <c r="AE196" s="13">
        <v>0.97899999999999998</v>
      </c>
      <c r="AG196" s="368">
        <v>154</v>
      </c>
      <c r="AH196" s="29">
        <v>0.81</v>
      </c>
    </row>
    <row r="197" spans="17:34" ht="15" thickBot="1" x14ac:dyDescent="0.35">
      <c r="Q197" s="13">
        <v>187</v>
      </c>
      <c r="R197" s="208" t="s">
        <v>399</v>
      </c>
      <c r="S197" s="262">
        <v>46288</v>
      </c>
      <c r="T197" s="6">
        <v>0.50900000000000001</v>
      </c>
      <c r="U197" s="6"/>
      <c r="V197" s="6"/>
      <c r="AD197" s="935">
        <v>195</v>
      </c>
      <c r="AE197" s="13">
        <v>2.2559999999999998</v>
      </c>
      <c r="AG197" s="370">
        <v>155</v>
      </c>
      <c r="AH197" s="29">
        <v>0.81</v>
      </c>
    </row>
    <row r="198" spans="17:34" x14ac:dyDescent="0.3">
      <c r="Q198" s="13">
        <v>188</v>
      </c>
      <c r="R198" s="208" t="s">
        <v>401</v>
      </c>
      <c r="S198" s="262">
        <v>46288</v>
      </c>
      <c r="T198" s="6">
        <v>0.38800000000000001</v>
      </c>
      <c r="U198" s="6"/>
      <c r="V198" s="6"/>
      <c r="AD198" s="935">
        <v>196</v>
      </c>
      <c r="AE198" s="13">
        <v>0.83099999999999996</v>
      </c>
      <c r="AG198" s="368">
        <v>156</v>
      </c>
      <c r="AH198" s="29">
        <v>0.81</v>
      </c>
    </row>
    <row r="199" spans="17:34" x14ac:dyDescent="0.3">
      <c r="Q199" s="13">
        <v>189</v>
      </c>
      <c r="R199" s="208" t="s">
        <v>382</v>
      </c>
      <c r="S199" s="262">
        <v>46288</v>
      </c>
      <c r="T199" s="6">
        <v>0.32700000000000001</v>
      </c>
      <c r="U199" s="6"/>
      <c r="V199" s="6"/>
      <c r="AD199" s="935">
        <v>197</v>
      </c>
      <c r="AE199" s="13">
        <v>0.84599999999999997</v>
      </c>
      <c r="AG199" s="368">
        <v>157</v>
      </c>
      <c r="AH199" s="29">
        <v>0.81</v>
      </c>
    </row>
    <row r="200" spans="17:34" x14ac:dyDescent="0.3">
      <c r="Q200" s="13">
        <v>190</v>
      </c>
      <c r="R200" s="208" t="s">
        <v>667</v>
      </c>
      <c r="S200" s="262">
        <v>46288</v>
      </c>
      <c r="T200" s="6">
        <v>0.47699999999999998</v>
      </c>
      <c r="U200" s="6"/>
      <c r="V200" s="6"/>
      <c r="AD200" s="935">
        <v>198</v>
      </c>
      <c r="AE200" s="13">
        <v>0.27900000000000003</v>
      </c>
      <c r="AG200" s="368">
        <v>158</v>
      </c>
      <c r="AH200" s="29">
        <v>0.81</v>
      </c>
    </row>
    <row r="201" spans="17:34" x14ac:dyDescent="0.3">
      <c r="Q201" s="13">
        <v>191</v>
      </c>
      <c r="R201" s="208" t="s">
        <v>668</v>
      </c>
      <c r="S201" s="262">
        <v>46288</v>
      </c>
      <c r="T201" s="6">
        <v>0.34200000000000003</v>
      </c>
      <c r="U201" s="6"/>
      <c r="V201" s="6"/>
      <c r="AD201" s="935">
        <v>199</v>
      </c>
      <c r="AE201" s="13">
        <v>0.20799999999999999</v>
      </c>
      <c r="AG201" s="368">
        <v>159</v>
      </c>
      <c r="AH201" s="29">
        <v>0.81</v>
      </c>
    </row>
    <row r="202" spans="17:34" x14ac:dyDescent="0.3">
      <c r="Q202" s="13">
        <v>192</v>
      </c>
      <c r="R202" s="208" t="s">
        <v>669</v>
      </c>
      <c r="S202" s="262">
        <v>46288</v>
      </c>
      <c r="T202" s="6">
        <v>0.67500000000000004</v>
      </c>
      <c r="U202" s="6"/>
      <c r="V202" s="6"/>
      <c r="AD202" s="935">
        <v>200</v>
      </c>
      <c r="AE202" s="13">
        <v>0.61</v>
      </c>
      <c r="AG202" s="368">
        <v>160</v>
      </c>
      <c r="AH202" s="29">
        <v>0.81</v>
      </c>
    </row>
    <row r="203" spans="17:34" ht="15" thickBot="1" x14ac:dyDescent="0.35">
      <c r="Q203" s="13">
        <v>193</v>
      </c>
      <c r="R203" s="208" t="s">
        <v>670</v>
      </c>
      <c r="S203" s="262">
        <v>46288</v>
      </c>
      <c r="T203" s="6">
        <v>0.30199999999999999</v>
      </c>
      <c r="U203" s="6"/>
      <c r="V203" s="6"/>
      <c r="AD203" s="935">
        <v>201</v>
      </c>
      <c r="AE203" s="13">
        <v>1.2190000000000001</v>
      </c>
      <c r="AG203" s="370">
        <v>161</v>
      </c>
      <c r="AH203" s="29">
        <v>0.81</v>
      </c>
    </row>
    <row r="204" spans="17:34" x14ac:dyDescent="0.3">
      <c r="Q204" s="13">
        <v>194</v>
      </c>
      <c r="R204" s="208" t="s">
        <v>671</v>
      </c>
      <c r="S204" s="262">
        <v>46289</v>
      </c>
      <c r="T204" s="6">
        <v>0.97899999999999998</v>
      </c>
      <c r="U204" s="6"/>
      <c r="V204" s="6"/>
      <c r="AD204" s="935">
        <v>202</v>
      </c>
      <c r="AE204" s="13">
        <v>0.57199999999999995</v>
      </c>
      <c r="AG204" s="368">
        <v>162</v>
      </c>
      <c r="AH204" s="29">
        <v>0.81</v>
      </c>
    </row>
    <row r="205" spans="17:34" x14ac:dyDescent="0.3">
      <c r="Q205" s="13">
        <v>195</v>
      </c>
      <c r="R205" s="208" t="s">
        <v>672</v>
      </c>
      <c r="S205" s="262">
        <v>46289</v>
      </c>
      <c r="T205" s="6">
        <v>2.2559999999999998</v>
      </c>
      <c r="U205" s="6"/>
      <c r="V205" s="6"/>
      <c r="AD205" s="935">
        <v>203</v>
      </c>
      <c r="AE205" s="13">
        <v>0.59299999999999997</v>
      </c>
      <c r="AG205" s="368">
        <v>163</v>
      </c>
      <c r="AH205" s="29">
        <v>0.81</v>
      </c>
    </row>
    <row r="206" spans="17:34" x14ac:dyDescent="0.3">
      <c r="Q206" s="13">
        <v>196</v>
      </c>
      <c r="R206" s="208" t="s">
        <v>673</v>
      </c>
      <c r="S206" s="262">
        <v>46289</v>
      </c>
      <c r="T206" s="6">
        <v>0.83099999999999996</v>
      </c>
      <c r="U206" s="6"/>
      <c r="V206" s="6"/>
      <c r="AD206" s="935">
        <v>204</v>
      </c>
      <c r="AE206" s="13">
        <v>0.51400000000000001</v>
      </c>
      <c r="AG206" s="368">
        <v>164</v>
      </c>
      <c r="AH206" s="29">
        <v>0.81</v>
      </c>
    </row>
    <row r="207" spans="17:34" x14ac:dyDescent="0.3">
      <c r="Q207" s="13">
        <v>197</v>
      </c>
      <c r="R207" s="6" t="s">
        <v>674</v>
      </c>
      <c r="S207" s="262">
        <v>46289</v>
      </c>
      <c r="T207" s="6">
        <v>0.84599999999999997</v>
      </c>
      <c r="U207" s="6"/>
      <c r="V207" s="6"/>
      <c r="AD207" s="935">
        <v>205</v>
      </c>
      <c r="AE207" s="13">
        <v>0.48799999999999999</v>
      </c>
      <c r="AG207" s="368">
        <v>165</v>
      </c>
      <c r="AH207" s="29">
        <v>0.81</v>
      </c>
    </row>
    <row r="208" spans="17:34" x14ac:dyDescent="0.3">
      <c r="Q208" s="13">
        <v>198</v>
      </c>
      <c r="R208" s="6" t="s">
        <v>399</v>
      </c>
      <c r="S208" s="262">
        <v>46289</v>
      </c>
      <c r="T208" s="6">
        <v>0.27900000000000003</v>
      </c>
      <c r="U208" s="6"/>
      <c r="V208" s="6"/>
      <c r="AD208" s="935">
        <v>206</v>
      </c>
      <c r="AE208" s="13">
        <v>0.51700000000000002</v>
      </c>
      <c r="AG208" s="368">
        <v>166</v>
      </c>
      <c r="AH208" s="29">
        <v>0.81</v>
      </c>
    </row>
    <row r="209" spans="17:34" ht="15" thickBot="1" x14ac:dyDescent="0.35">
      <c r="Q209" s="13">
        <v>199</v>
      </c>
      <c r="R209" s="6" t="s">
        <v>401</v>
      </c>
      <c r="S209" s="262">
        <v>46289</v>
      </c>
      <c r="T209" s="6">
        <v>0.20799999999999999</v>
      </c>
      <c r="U209" s="6"/>
      <c r="V209" s="6"/>
      <c r="AD209" s="935">
        <v>207</v>
      </c>
      <c r="AE209" s="13">
        <v>0.71799999999999997</v>
      </c>
      <c r="AG209" s="370">
        <v>167</v>
      </c>
      <c r="AH209" s="29">
        <v>0.81</v>
      </c>
    </row>
    <row r="210" spans="17:34" x14ac:dyDescent="0.3">
      <c r="Q210" s="13">
        <v>200</v>
      </c>
      <c r="R210" s="6" t="s">
        <v>382</v>
      </c>
      <c r="S210" s="262">
        <v>46289</v>
      </c>
      <c r="T210" s="6">
        <v>0.61</v>
      </c>
      <c r="U210" s="6"/>
      <c r="V210" s="6"/>
      <c r="AD210" s="935">
        <v>208</v>
      </c>
      <c r="AE210" s="13">
        <v>0.48399999999999999</v>
      </c>
      <c r="AG210" s="368">
        <v>168</v>
      </c>
      <c r="AH210" s="29">
        <v>0.81</v>
      </c>
    </row>
    <row r="211" spans="17:34" x14ac:dyDescent="0.3">
      <c r="Q211" s="13">
        <v>201</v>
      </c>
      <c r="R211" s="6" t="s">
        <v>402</v>
      </c>
      <c r="S211" s="262">
        <v>46289</v>
      </c>
      <c r="T211" s="6">
        <v>1.2190000000000001</v>
      </c>
      <c r="U211" s="6"/>
      <c r="V211" s="6"/>
      <c r="AD211" s="935">
        <v>209</v>
      </c>
      <c r="AE211" s="13">
        <v>0.24299999999999999</v>
      </c>
      <c r="AG211" s="368">
        <v>169</v>
      </c>
      <c r="AH211" s="29">
        <v>0.81</v>
      </c>
    </row>
    <row r="212" spans="17:34" x14ac:dyDescent="0.3">
      <c r="Q212" s="13">
        <v>202</v>
      </c>
      <c r="R212" s="6" t="s">
        <v>404</v>
      </c>
      <c r="S212" s="262">
        <v>46289</v>
      </c>
      <c r="T212" s="6">
        <v>0.57199999999999995</v>
      </c>
      <c r="U212" s="6"/>
      <c r="V212" s="6"/>
      <c r="AD212" s="935">
        <v>210</v>
      </c>
      <c r="AE212" s="13">
        <v>0.625</v>
      </c>
      <c r="AG212" s="368">
        <v>170</v>
      </c>
      <c r="AH212" s="29">
        <v>0.81</v>
      </c>
    </row>
    <row r="213" spans="17:34" x14ac:dyDescent="0.3">
      <c r="Q213" s="13">
        <v>203</v>
      </c>
      <c r="R213" s="6" t="s">
        <v>667</v>
      </c>
      <c r="S213" s="262">
        <v>46289</v>
      </c>
      <c r="T213" s="6">
        <v>0.59299999999999997</v>
      </c>
      <c r="U213" s="6"/>
      <c r="V213" s="6"/>
      <c r="AD213" s="935">
        <v>211</v>
      </c>
      <c r="AE213" s="13">
        <v>0.41699999999999998</v>
      </c>
      <c r="AG213" s="368">
        <v>171</v>
      </c>
      <c r="AH213" s="29">
        <v>0.81</v>
      </c>
    </row>
    <row r="214" spans="17:34" x14ac:dyDescent="0.3">
      <c r="Q214" s="13">
        <v>204</v>
      </c>
      <c r="R214" s="208" t="s">
        <v>668</v>
      </c>
      <c r="S214" s="262">
        <v>46289</v>
      </c>
      <c r="T214" s="6">
        <v>0.51400000000000001</v>
      </c>
      <c r="U214" s="6"/>
      <c r="V214" s="6"/>
      <c r="AD214" s="935">
        <v>212</v>
      </c>
      <c r="AE214" s="13">
        <v>0.35299999999999998</v>
      </c>
      <c r="AG214" s="368">
        <v>172</v>
      </c>
      <c r="AH214" s="29">
        <v>0.81</v>
      </c>
    </row>
    <row r="215" spans="17:34" ht="15" thickBot="1" x14ac:dyDescent="0.35">
      <c r="Q215" s="13">
        <v>205</v>
      </c>
      <c r="R215" s="208" t="s">
        <v>669</v>
      </c>
      <c r="S215" s="262">
        <v>46289</v>
      </c>
      <c r="T215" s="6">
        <v>0.48799999999999999</v>
      </c>
      <c r="U215" s="6"/>
      <c r="V215" s="6"/>
      <c r="AD215" s="935">
        <v>213</v>
      </c>
      <c r="AE215" s="13">
        <v>0.46</v>
      </c>
      <c r="AG215" s="370">
        <v>173</v>
      </c>
      <c r="AH215" s="29">
        <v>0.81</v>
      </c>
    </row>
    <row r="216" spans="17:34" x14ac:dyDescent="0.3">
      <c r="Q216" s="13">
        <v>206</v>
      </c>
      <c r="R216" s="208" t="s">
        <v>670</v>
      </c>
      <c r="S216" s="262">
        <v>46289</v>
      </c>
      <c r="T216" s="6">
        <v>0.51700000000000002</v>
      </c>
      <c r="U216" s="6"/>
      <c r="V216" s="6"/>
      <c r="AD216" s="935">
        <v>214</v>
      </c>
      <c r="AE216" s="13">
        <v>0.16200000000000001</v>
      </c>
      <c r="AG216" s="368">
        <v>174</v>
      </c>
      <c r="AH216" s="29">
        <v>0.81</v>
      </c>
    </row>
    <row r="217" spans="17:34" x14ac:dyDescent="0.3">
      <c r="Q217" s="13">
        <v>207</v>
      </c>
      <c r="R217" s="6" t="s">
        <v>671</v>
      </c>
      <c r="S217" s="262">
        <v>46289</v>
      </c>
      <c r="T217" s="6">
        <v>0.71799999999999997</v>
      </c>
      <c r="U217" s="6"/>
      <c r="V217" s="6"/>
      <c r="AD217" s="935">
        <v>215</v>
      </c>
      <c r="AE217" s="13">
        <v>0.373</v>
      </c>
      <c r="AG217" s="368">
        <v>175</v>
      </c>
      <c r="AH217" s="29">
        <v>0.81</v>
      </c>
    </row>
    <row r="218" spans="17:34" x14ac:dyDescent="0.3">
      <c r="Q218" s="13">
        <v>208</v>
      </c>
      <c r="R218" s="6" t="s">
        <v>387</v>
      </c>
      <c r="S218" s="262">
        <v>46290</v>
      </c>
      <c r="T218" s="6">
        <v>0.48399999999999999</v>
      </c>
      <c r="U218" s="6"/>
      <c r="V218" s="6"/>
      <c r="AD218" s="935">
        <v>216</v>
      </c>
      <c r="AE218" s="13">
        <v>0.92400000000000004</v>
      </c>
      <c r="AG218" s="368">
        <v>176</v>
      </c>
      <c r="AH218" s="29">
        <v>0.81</v>
      </c>
    </row>
    <row r="219" spans="17:34" x14ac:dyDescent="0.3">
      <c r="Q219" s="13">
        <v>209</v>
      </c>
      <c r="R219" s="208" t="s">
        <v>389</v>
      </c>
      <c r="S219" s="262">
        <v>46290</v>
      </c>
      <c r="T219" s="6">
        <v>0.24299999999999999</v>
      </c>
      <c r="U219" s="6"/>
      <c r="V219" s="6"/>
      <c r="AD219" s="935">
        <v>217</v>
      </c>
      <c r="AE219" s="13">
        <v>0.45700000000000002</v>
      </c>
      <c r="AG219" s="368">
        <v>177</v>
      </c>
      <c r="AH219" s="29">
        <v>0.81</v>
      </c>
    </row>
    <row r="220" spans="17:34" x14ac:dyDescent="0.3">
      <c r="Q220" s="13">
        <v>210</v>
      </c>
      <c r="R220" s="6" t="s">
        <v>391</v>
      </c>
      <c r="S220" s="262">
        <v>46290</v>
      </c>
      <c r="T220" s="6">
        <v>0.625</v>
      </c>
      <c r="U220" s="6"/>
      <c r="V220" s="6"/>
      <c r="AD220" s="935">
        <v>218</v>
      </c>
      <c r="AE220" s="13">
        <v>0.309</v>
      </c>
      <c r="AG220" s="368">
        <v>178</v>
      </c>
      <c r="AH220" s="29">
        <v>0.81</v>
      </c>
    </row>
    <row r="221" spans="17:34" ht="15" thickBot="1" x14ac:dyDescent="0.35">
      <c r="Q221" s="13">
        <v>211</v>
      </c>
      <c r="R221" s="6" t="s">
        <v>393</v>
      </c>
      <c r="S221" s="262">
        <v>46290</v>
      </c>
      <c r="T221" s="6">
        <v>0.41699999999999998</v>
      </c>
      <c r="U221" s="6"/>
      <c r="V221" s="6"/>
      <c r="AD221" s="935">
        <v>219</v>
      </c>
      <c r="AE221" s="13">
        <v>0.69499999999999995</v>
      </c>
      <c r="AG221" s="370">
        <v>179</v>
      </c>
      <c r="AH221" s="29">
        <v>0.81</v>
      </c>
    </row>
    <row r="222" spans="17:34" x14ac:dyDescent="0.3">
      <c r="Q222" s="13">
        <v>212</v>
      </c>
      <c r="R222" s="6" t="s">
        <v>395</v>
      </c>
      <c r="S222" s="262">
        <v>46290</v>
      </c>
      <c r="T222" s="6">
        <v>0.35299999999999998</v>
      </c>
      <c r="U222" s="6"/>
      <c r="V222" s="6"/>
      <c r="AD222" s="935">
        <v>220</v>
      </c>
      <c r="AE222" s="13">
        <v>0.34300000000000003</v>
      </c>
      <c r="AG222" s="368">
        <v>180</v>
      </c>
      <c r="AH222" s="29">
        <v>0.81</v>
      </c>
    </row>
    <row r="223" spans="17:34" x14ac:dyDescent="0.3">
      <c r="Q223" s="13">
        <v>213</v>
      </c>
      <c r="R223" s="6" t="s">
        <v>397</v>
      </c>
      <c r="S223" s="262">
        <v>46290</v>
      </c>
      <c r="T223" s="6">
        <v>0.46</v>
      </c>
      <c r="U223" s="6"/>
      <c r="V223" s="6"/>
      <c r="AD223" s="935">
        <v>221</v>
      </c>
      <c r="AE223" s="13">
        <v>0.51900000000000002</v>
      </c>
      <c r="AG223" s="368">
        <v>181</v>
      </c>
      <c r="AH223" s="29">
        <v>0.81</v>
      </c>
    </row>
    <row r="224" spans="17:34" x14ac:dyDescent="0.3">
      <c r="Q224" s="13">
        <v>214</v>
      </c>
      <c r="R224" s="208" t="s">
        <v>399</v>
      </c>
      <c r="S224" s="262">
        <v>46290</v>
      </c>
      <c r="T224" s="6">
        <v>0.16200000000000001</v>
      </c>
      <c r="U224" s="6"/>
      <c r="V224" s="6"/>
      <c r="AD224" s="935">
        <v>222</v>
      </c>
      <c r="AE224" s="6">
        <v>0.374</v>
      </c>
      <c r="AG224" s="368">
        <v>182</v>
      </c>
      <c r="AH224" s="29">
        <v>0.81</v>
      </c>
    </row>
    <row r="225" spans="17:34" x14ac:dyDescent="0.3">
      <c r="Q225" s="13">
        <v>215</v>
      </c>
      <c r="R225" s="208" t="s">
        <v>401</v>
      </c>
      <c r="S225" s="262">
        <v>46290</v>
      </c>
      <c r="T225" s="6">
        <v>0.373</v>
      </c>
      <c r="U225" s="6"/>
      <c r="V225" s="6"/>
      <c r="AD225" s="935">
        <v>223</v>
      </c>
      <c r="AE225" s="13">
        <v>0.379</v>
      </c>
      <c r="AG225" s="368">
        <v>183</v>
      </c>
      <c r="AH225" s="29">
        <v>0.81</v>
      </c>
    </row>
    <row r="226" spans="17:34" x14ac:dyDescent="0.3">
      <c r="Q226" s="13">
        <v>216</v>
      </c>
      <c r="R226" s="208" t="s">
        <v>382</v>
      </c>
      <c r="S226" s="262">
        <v>46290</v>
      </c>
      <c r="T226" s="6">
        <v>0.92400000000000004</v>
      </c>
      <c r="U226" s="6"/>
      <c r="V226" s="6"/>
      <c r="AD226" s="935">
        <v>224</v>
      </c>
      <c r="AE226" s="13">
        <v>0.40600000000000003</v>
      </c>
      <c r="AG226" s="368">
        <v>184</v>
      </c>
      <c r="AH226" s="29">
        <v>0.81</v>
      </c>
    </row>
    <row r="227" spans="17:34" ht="15" thickBot="1" x14ac:dyDescent="0.35">
      <c r="Q227" s="13">
        <v>217</v>
      </c>
      <c r="R227" s="208" t="s">
        <v>402</v>
      </c>
      <c r="S227" s="262">
        <v>46290</v>
      </c>
      <c r="T227" s="6">
        <v>0.45700000000000002</v>
      </c>
      <c r="U227" s="6"/>
      <c r="V227" s="6"/>
      <c r="AD227" s="935">
        <v>225</v>
      </c>
      <c r="AE227" s="13">
        <v>1.425</v>
      </c>
      <c r="AG227" s="370">
        <v>185</v>
      </c>
      <c r="AH227" s="29">
        <v>0.81</v>
      </c>
    </row>
    <row r="228" spans="17:34" x14ac:dyDescent="0.3">
      <c r="Q228" s="13">
        <v>218</v>
      </c>
      <c r="R228" s="208" t="s">
        <v>404</v>
      </c>
      <c r="S228" s="262">
        <v>46290</v>
      </c>
      <c r="T228" s="6">
        <v>0.309</v>
      </c>
      <c r="U228" s="6"/>
      <c r="V228" s="6"/>
      <c r="AD228" s="935">
        <v>226</v>
      </c>
      <c r="AE228" s="13">
        <v>0.48</v>
      </c>
      <c r="AG228" s="368">
        <v>186</v>
      </c>
      <c r="AH228" s="29">
        <v>0.81</v>
      </c>
    </row>
    <row r="229" spans="17:34" x14ac:dyDescent="0.3">
      <c r="Q229" s="13">
        <v>219</v>
      </c>
      <c r="R229" s="208" t="s">
        <v>668</v>
      </c>
      <c r="S229" s="262">
        <v>46290</v>
      </c>
      <c r="T229" s="6">
        <v>0.69499999999999995</v>
      </c>
      <c r="U229" s="6"/>
      <c r="V229" s="6"/>
      <c r="AD229" s="935">
        <v>227</v>
      </c>
      <c r="AE229" s="13">
        <v>0.23</v>
      </c>
      <c r="AG229" s="368">
        <v>187</v>
      </c>
      <c r="AH229" s="29">
        <v>0.81</v>
      </c>
    </row>
    <row r="230" spans="17:34" x14ac:dyDescent="0.3">
      <c r="Q230" s="13">
        <v>220</v>
      </c>
      <c r="R230" s="208" t="s">
        <v>669</v>
      </c>
      <c r="S230" s="262">
        <v>46290</v>
      </c>
      <c r="T230" s="6">
        <v>0.34300000000000003</v>
      </c>
      <c r="U230" s="6"/>
      <c r="V230" s="6"/>
      <c r="AD230" s="935">
        <v>228</v>
      </c>
      <c r="AE230" s="13">
        <v>0.313</v>
      </c>
      <c r="AG230" s="368">
        <v>188</v>
      </c>
      <c r="AH230" s="29">
        <v>0.81</v>
      </c>
    </row>
    <row r="231" spans="17:34" x14ac:dyDescent="0.3">
      <c r="Q231" s="13">
        <v>221</v>
      </c>
      <c r="R231" s="208" t="s">
        <v>667</v>
      </c>
      <c r="S231" s="262">
        <v>46291</v>
      </c>
      <c r="T231" s="6">
        <v>0.51900000000000002</v>
      </c>
      <c r="U231" s="6"/>
      <c r="V231" s="6"/>
      <c r="AD231" s="935">
        <v>229</v>
      </c>
      <c r="AE231" s="13">
        <v>0.53</v>
      </c>
      <c r="AG231" s="368">
        <v>189</v>
      </c>
      <c r="AH231" s="29">
        <v>0.81</v>
      </c>
    </row>
    <row r="232" spans="17:34" x14ac:dyDescent="0.3">
      <c r="Q232" s="13">
        <v>222</v>
      </c>
      <c r="R232" s="208" t="s">
        <v>668</v>
      </c>
      <c r="S232" s="262">
        <v>46291</v>
      </c>
      <c r="T232" s="6">
        <v>0.374</v>
      </c>
      <c r="U232" s="6"/>
      <c r="V232" s="6"/>
      <c r="AD232" s="935">
        <v>230</v>
      </c>
      <c r="AE232" s="13">
        <v>0.622</v>
      </c>
      <c r="AG232" s="368">
        <v>190</v>
      </c>
      <c r="AH232" s="29">
        <v>0.81</v>
      </c>
    </row>
    <row r="233" spans="17:34" ht="15" thickBot="1" x14ac:dyDescent="0.35">
      <c r="Q233" s="13">
        <v>223</v>
      </c>
      <c r="R233" s="208" t="s">
        <v>669</v>
      </c>
      <c r="S233" s="262">
        <v>46291</v>
      </c>
      <c r="T233" s="6">
        <v>0.379</v>
      </c>
      <c r="U233" s="6"/>
      <c r="V233" s="6"/>
      <c r="AD233" s="935">
        <v>231</v>
      </c>
      <c r="AE233" s="13">
        <v>0.72399999999999998</v>
      </c>
      <c r="AG233" s="370">
        <v>191</v>
      </c>
      <c r="AH233" s="29">
        <v>0.81</v>
      </c>
    </row>
    <row r="234" spans="17:34" x14ac:dyDescent="0.3">
      <c r="Q234" s="13">
        <v>224</v>
      </c>
      <c r="R234" s="208" t="s">
        <v>672</v>
      </c>
      <c r="S234" s="262">
        <v>46292</v>
      </c>
      <c r="T234" s="6">
        <v>0.40600000000000003</v>
      </c>
      <c r="U234" s="6"/>
      <c r="V234" s="6"/>
      <c r="AD234" s="935">
        <v>232</v>
      </c>
      <c r="AE234" s="13">
        <v>1.042</v>
      </c>
      <c r="AG234" s="368">
        <v>192</v>
      </c>
      <c r="AH234" s="29">
        <v>0.81</v>
      </c>
    </row>
    <row r="235" spans="17:34" x14ac:dyDescent="0.3">
      <c r="Q235" s="13">
        <v>225</v>
      </c>
      <c r="R235" s="6" t="s">
        <v>673</v>
      </c>
      <c r="S235" s="262">
        <v>46292</v>
      </c>
      <c r="T235" s="6">
        <v>1.425</v>
      </c>
      <c r="U235" s="6"/>
      <c r="V235" s="6"/>
      <c r="AD235" s="935">
        <v>233</v>
      </c>
      <c r="AE235" s="13">
        <v>0.95</v>
      </c>
      <c r="AG235" s="368">
        <v>193</v>
      </c>
      <c r="AH235" s="29">
        <v>0.81</v>
      </c>
    </row>
    <row r="236" spans="17:34" x14ac:dyDescent="0.3">
      <c r="Q236" s="13">
        <v>226</v>
      </c>
      <c r="R236" s="6" t="s">
        <v>387</v>
      </c>
      <c r="S236" s="262">
        <v>46292</v>
      </c>
      <c r="T236" s="6">
        <v>0.48</v>
      </c>
      <c r="U236" s="6"/>
      <c r="V236" s="6"/>
      <c r="AD236" s="935">
        <v>234</v>
      </c>
      <c r="AE236" s="13">
        <v>0.69699999999999995</v>
      </c>
      <c r="AG236" s="368">
        <v>194</v>
      </c>
      <c r="AH236" s="29">
        <v>0.81</v>
      </c>
    </row>
    <row r="237" spans="17:34" x14ac:dyDescent="0.3">
      <c r="Q237" s="13">
        <v>227</v>
      </c>
      <c r="R237" s="208" t="s">
        <v>389</v>
      </c>
      <c r="S237" s="262">
        <v>46292</v>
      </c>
      <c r="T237" s="6">
        <v>0.23</v>
      </c>
      <c r="U237" s="6"/>
      <c r="V237" s="6"/>
      <c r="AD237" s="935">
        <v>235</v>
      </c>
      <c r="AE237" s="13">
        <v>0.40400000000000003</v>
      </c>
      <c r="AG237" s="368">
        <v>195</v>
      </c>
      <c r="AH237" s="29">
        <v>0.81</v>
      </c>
    </row>
    <row r="238" spans="17:34" x14ac:dyDescent="0.3">
      <c r="Q238" s="13">
        <v>228</v>
      </c>
      <c r="R238" s="6" t="s">
        <v>391</v>
      </c>
      <c r="S238" s="262">
        <v>46292</v>
      </c>
      <c r="T238" s="6">
        <v>0.313</v>
      </c>
      <c r="U238" s="6"/>
      <c r="V238" s="6"/>
      <c r="AD238" s="935">
        <v>236</v>
      </c>
      <c r="AE238" s="13">
        <v>0.96699999999999997</v>
      </c>
      <c r="AG238" s="368">
        <v>196</v>
      </c>
      <c r="AH238" s="29">
        <v>0.81</v>
      </c>
    </row>
    <row r="239" spans="17:34" ht="15" thickBot="1" x14ac:dyDescent="0.35">
      <c r="Q239" s="13">
        <v>229</v>
      </c>
      <c r="R239" s="6" t="s">
        <v>393</v>
      </c>
      <c r="S239" s="262">
        <v>46292</v>
      </c>
      <c r="T239" s="6">
        <v>0.53</v>
      </c>
      <c r="U239" s="6"/>
      <c r="V239" s="6"/>
      <c r="AD239" s="935">
        <v>237</v>
      </c>
      <c r="AE239" s="6">
        <v>1.141</v>
      </c>
      <c r="AG239" s="370">
        <v>197</v>
      </c>
      <c r="AH239" s="29">
        <v>0.81</v>
      </c>
    </row>
    <row r="240" spans="17:34" x14ac:dyDescent="0.3">
      <c r="Q240" s="13">
        <v>230</v>
      </c>
      <c r="R240" s="6" t="s">
        <v>399</v>
      </c>
      <c r="S240" s="262">
        <v>46292</v>
      </c>
      <c r="T240" s="6">
        <v>0.622</v>
      </c>
      <c r="U240" s="6"/>
      <c r="V240" s="6"/>
      <c r="AD240" s="935">
        <v>238</v>
      </c>
      <c r="AE240" s="13">
        <v>1.7989999999999999</v>
      </c>
      <c r="AG240" s="368">
        <v>198</v>
      </c>
      <c r="AH240" s="29">
        <v>0.81</v>
      </c>
    </row>
    <row r="241" spans="17:34" x14ac:dyDescent="0.3">
      <c r="Q241" s="13">
        <v>231</v>
      </c>
      <c r="R241" s="6" t="s">
        <v>401</v>
      </c>
      <c r="S241" s="262">
        <v>46292</v>
      </c>
      <c r="T241" s="6">
        <v>0.72399999999999998</v>
      </c>
      <c r="U241" s="6"/>
      <c r="V241" s="6"/>
      <c r="AD241" s="935">
        <v>239</v>
      </c>
      <c r="AE241" s="13">
        <v>2.262</v>
      </c>
      <c r="AG241" s="368">
        <v>199</v>
      </c>
      <c r="AH241" s="29">
        <v>0.81</v>
      </c>
    </row>
    <row r="242" spans="17:34" x14ac:dyDescent="0.3">
      <c r="Q242" s="13">
        <v>232</v>
      </c>
      <c r="R242" s="208" t="s">
        <v>382</v>
      </c>
      <c r="S242" s="262">
        <v>46292</v>
      </c>
      <c r="T242" s="6">
        <v>1.042</v>
      </c>
      <c r="U242" s="6"/>
      <c r="V242" s="6"/>
      <c r="AD242" s="935">
        <v>240</v>
      </c>
      <c r="AE242" s="13">
        <v>2.0390000000000001</v>
      </c>
      <c r="AG242" s="368">
        <v>200</v>
      </c>
      <c r="AH242" s="29">
        <v>0.81</v>
      </c>
    </row>
    <row r="243" spans="17:34" x14ac:dyDescent="0.3">
      <c r="Q243" s="13">
        <v>233</v>
      </c>
      <c r="R243" s="208" t="s">
        <v>404</v>
      </c>
      <c r="S243" s="262">
        <v>46296</v>
      </c>
      <c r="T243" s="6">
        <v>0.95</v>
      </c>
      <c r="U243" s="6"/>
      <c r="V243" s="6"/>
      <c r="AD243" s="935">
        <v>241</v>
      </c>
      <c r="AE243" s="13">
        <v>0.873</v>
      </c>
      <c r="AG243" s="368">
        <v>201</v>
      </c>
      <c r="AH243" s="29">
        <v>0.81</v>
      </c>
    </row>
    <row r="244" spans="17:34" x14ac:dyDescent="0.3">
      <c r="Q244" s="13">
        <v>234</v>
      </c>
      <c r="R244" s="208" t="s">
        <v>667</v>
      </c>
      <c r="S244" s="262">
        <v>46296</v>
      </c>
      <c r="T244" s="6">
        <v>0.69699999999999995</v>
      </c>
      <c r="U244" s="6"/>
      <c r="V244" s="6"/>
      <c r="AD244" s="935">
        <v>242</v>
      </c>
      <c r="AE244" s="13">
        <v>0.27300000000000002</v>
      </c>
      <c r="AG244" s="368">
        <v>202</v>
      </c>
      <c r="AH244" s="29">
        <v>0.81</v>
      </c>
    </row>
    <row r="245" spans="17:34" ht="15" thickBot="1" x14ac:dyDescent="0.35">
      <c r="Q245" s="13">
        <v>235</v>
      </c>
      <c r="R245" s="208" t="s">
        <v>668</v>
      </c>
      <c r="S245" s="262">
        <v>46296</v>
      </c>
      <c r="T245" s="6">
        <v>0.40400000000000003</v>
      </c>
      <c r="U245" s="6"/>
      <c r="V245" s="6"/>
      <c r="AD245" s="935">
        <v>243</v>
      </c>
      <c r="AE245" s="13">
        <v>0.39700000000000002</v>
      </c>
      <c r="AG245" s="370">
        <v>203</v>
      </c>
      <c r="AH245" s="29">
        <v>0.81</v>
      </c>
    </row>
    <row r="246" spans="17:34" x14ac:dyDescent="0.3">
      <c r="Q246" s="13">
        <v>236</v>
      </c>
      <c r="R246" s="208" t="s">
        <v>669</v>
      </c>
      <c r="S246" s="262">
        <v>46296</v>
      </c>
      <c r="T246" s="6">
        <v>0.96699999999999997</v>
      </c>
      <c r="U246" s="6"/>
      <c r="V246" s="6"/>
      <c r="AD246" s="935">
        <v>244</v>
      </c>
      <c r="AE246" s="13">
        <v>0.14000000000000001</v>
      </c>
      <c r="AG246" s="368">
        <v>204</v>
      </c>
      <c r="AH246" s="29">
        <v>0.81</v>
      </c>
    </row>
    <row r="247" spans="17:34" x14ac:dyDescent="0.3">
      <c r="Q247" s="13">
        <v>237</v>
      </c>
      <c r="R247" s="208" t="s">
        <v>670</v>
      </c>
      <c r="S247" s="262">
        <v>46296</v>
      </c>
      <c r="T247" s="6">
        <v>1.141</v>
      </c>
      <c r="U247" s="6"/>
      <c r="V247" s="6"/>
      <c r="AD247" s="935">
        <v>245</v>
      </c>
      <c r="AE247" s="13">
        <v>2.2789999999999999</v>
      </c>
      <c r="AG247" s="368">
        <v>205</v>
      </c>
      <c r="AH247" s="29">
        <v>0.81</v>
      </c>
    </row>
    <row r="248" spans="17:34" x14ac:dyDescent="0.3">
      <c r="Q248" s="13">
        <v>238</v>
      </c>
      <c r="R248" s="208" t="s">
        <v>671</v>
      </c>
      <c r="S248" s="262">
        <v>46297</v>
      </c>
      <c r="T248" s="6">
        <v>1.7989999999999999</v>
      </c>
      <c r="U248" s="6"/>
      <c r="V248" s="6"/>
      <c r="AD248" s="935">
        <v>246</v>
      </c>
      <c r="AE248" s="6">
        <v>0.20699999999999999</v>
      </c>
      <c r="AG248" s="368">
        <v>206</v>
      </c>
      <c r="AH248" s="29">
        <v>0.81</v>
      </c>
    </row>
    <row r="249" spans="17:34" x14ac:dyDescent="0.3">
      <c r="Q249" s="13">
        <v>239</v>
      </c>
      <c r="R249" s="6" t="s">
        <v>743</v>
      </c>
      <c r="S249" s="62">
        <v>46297</v>
      </c>
      <c r="T249" s="6">
        <v>2.262</v>
      </c>
      <c r="U249" s="6"/>
      <c r="V249" s="6"/>
      <c r="AD249" s="935">
        <v>247</v>
      </c>
      <c r="AE249" s="13">
        <v>0.17799999999999999</v>
      </c>
      <c r="AG249" s="368">
        <v>207</v>
      </c>
      <c r="AH249" s="29">
        <v>0.81</v>
      </c>
    </row>
    <row r="250" spans="17:34" x14ac:dyDescent="0.3">
      <c r="Q250" s="13">
        <v>240</v>
      </c>
      <c r="R250" s="208" t="s">
        <v>673</v>
      </c>
      <c r="S250" s="62">
        <v>46297</v>
      </c>
      <c r="T250" s="6">
        <v>2.0390000000000001</v>
      </c>
      <c r="U250" s="6"/>
      <c r="V250" s="6"/>
      <c r="AD250" s="935">
        <v>248</v>
      </c>
      <c r="AE250" s="13">
        <v>0.73199999999999998</v>
      </c>
      <c r="AG250" s="368">
        <v>208</v>
      </c>
      <c r="AH250" s="29">
        <v>0.81</v>
      </c>
    </row>
    <row r="251" spans="17:34" ht="15" thickBot="1" x14ac:dyDescent="0.35">
      <c r="Q251" s="13">
        <v>241</v>
      </c>
      <c r="R251" s="6" t="s">
        <v>674</v>
      </c>
      <c r="S251" s="62">
        <v>46297</v>
      </c>
      <c r="T251" s="6">
        <v>0.873</v>
      </c>
      <c r="U251" s="6"/>
      <c r="V251" s="6"/>
      <c r="AD251" s="935">
        <v>249</v>
      </c>
      <c r="AE251" s="13">
        <v>0.60099999999999998</v>
      </c>
      <c r="AG251" s="370">
        <v>209</v>
      </c>
      <c r="AH251" s="29">
        <v>0.81</v>
      </c>
    </row>
    <row r="252" spans="17:34" x14ac:dyDescent="0.3">
      <c r="Q252" s="13">
        <v>242</v>
      </c>
      <c r="R252" s="6" t="s">
        <v>667</v>
      </c>
      <c r="S252" s="62">
        <v>46297</v>
      </c>
      <c r="T252" s="6">
        <v>0.27300000000000002</v>
      </c>
      <c r="U252" s="6"/>
      <c r="V252" s="6"/>
      <c r="AD252" s="935">
        <v>250</v>
      </c>
      <c r="AE252" s="13">
        <v>1.2789999999999999</v>
      </c>
      <c r="AG252" s="368">
        <v>210</v>
      </c>
      <c r="AH252" s="29">
        <v>0.81</v>
      </c>
    </row>
    <row r="253" spans="17:34" x14ac:dyDescent="0.3">
      <c r="Q253" s="13">
        <v>243</v>
      </c>
      <c r="R253" s="6" t="s">
        <v>668</v>
      </c>
      <c r="S253" s="62">
        <v>46297</v>
      </c>
      <c r="T253" s="6">
        <v>0.39700000000000002</v>
      </c>
      <c r="U253" s="6"/>
      <c r="V253" s="6"/>
      <c r="AD253" s="935">
        <v>251</v>
      </c>
      <c r="AE253" s="13">
        <v>0.25700000000000001</v>
      </c>
      <c r="AG253" s="368">
        <v>211</v>
      </c>
      <c r="AH253" s="29">
        <v>0.81</v>
      </c>
    </row>
    <row r="254" spans="17:34" x14ac:dyDescent="0.3">
      <c r="Q254" s="13">
        <v>244</v>
      </c>
      <c r="R254" s="6" t="s">
        <v>669</v>
      </c>
      <c r="S254" s="62">
        <v>46297</v>
      </c>
      <c r="T254" s="6">
        <v>0.14000000000000001</v>
      </c>
      <c r="U254" s="6"/>
      <c r="V254" s="6"/>
      <c r="AD254" s="935">
        <v>252</v>
      </c>
      <c r="AE254" s="13">
        <v>0.67700000000000005</v>
      </c>
      <c r="AG254" s="368">
        <v>212</v>
      </c>
      <c r="AH254" s="29">
        <v>0.81</v>
      </c>
    </row>
    <row r="255" spans="17:34" x14ac:dyDescent="0.3">
      <c r="Q255" s="13">
        <v>245</v>
      </c>
      <c r="R255" s="6" t="s">
        <v>670</v>
      </c>
      <c r="S255" s="62">
        <v>46297</v>
      </c>
      <c r="T255" s="6">
        <v>2.2789999999999999</v>
      </c>
      <c r="U255" s="6"/>
      <c r="V255" s="6"/>
      <c r="AD255" s="935">
        <v>253</v>
      </c>
      <c r="AG255" s="368">
        <v>213</v>
      </c>
      <c r="AH255" s="29">
        <v>0.81</v>
      </c>
    </row>
    <row r="256" spans="17:34" x14ac:dyDescent="0.3">
      <c r="Q256" s="13">
        <v>246</v>
      </c>
      <c r="R256" s="6" t="s">
        <v>743</v>
      </c>
      <c r="S256" s="62">
        <v>46298</v>
      </c>
      <c r="T256" s="6">
        <v>0.20699999999999999</v>
      </c>
      <c r="U256" s="6"/>
      <c r="V256" s="6"/>
      <c r="AD256" s="935">
        <v>254</v>
      </c>
      <c r="AE256" s="13">
        <v>0.45</v>
      </c>
      <c r="AG256" s="368">
        <v>214</v>
      </c>
      <c r="AH256" s="29">
        <v>0.81</v>
      </c>
    </row>
    <row r="257" spans="13:34" ht="15" thickBot="1" x14ac:dyDescent="0.35">
      <c r="Q257" s="13">
        <v>247</v>
      </c>
      <c r="R257" s="6" t="s">
        <v>672</v>
      </c>
      <c r="S257" s="62">
        <v>46298</v>
      </c>
      <c r="T257" s="6">
        <v>0.17799999999999999</v>
      </c>
      <c r="U257" s="6"/>
      <c r="V257" s="6"/>
      <c r="AD257" s="935">
        <v>255</v>
      </c>
      <c r="AE257" s="13">
        <v>0.29799999999999999</v>
      </c>
      <c r="AG257" s="370">
        <v>215</v>
      </c>
      <c r="AH257" s="29">
        <v>0.81</v>
      </c>
    </row>
    <row r="258" spans="13:34" x14ac:dyDescent="0.3">
      <c r="Q258" s="13">
        <v>248</v>
      </c>
      <c r="R258" s="6" t="s">
        <v>673</v>
      </c>
      <c r="S258" s="62">
        <v>46298</v>
      </c>
      <c r="T258" s="6">
        <v>0.73199999999999998</v>
      </c>
      <c r="U258" s="6"/>
      <c r="V258" s="6"/>
      <c r="AD258" s="935">
        <v>256</v>
      </c>
      <c r="AE258" s="13">
        <v>0.78200000000000003</v>
      </c>
      <c r="AG258" s="368">
        <v>216</v>
      </c>
      <c r="AH258" s="29">
        <v>0.81</v>
      </c>
    </row>
    <row r="259" spans="13:34" x14ac:dyDescent="0.3">
      <c r="Q259" s="13">
        <v>249</v>
      </c>
      <c r="R259" s="6" t="s">
        <v>675</v>
      </c>
      <c r="S259" s="62">
        <v>46298</v>
      </c>
      <c r="T259" s="6">
        <v>0.60099999999999998</v>
      </c>
      <c r="U259" s="6"/>
      <c r="V259" s="6"/>
      <c r="AD259" s="935">
        <v>257</v>
      </c>
      <c r="AE259" s="13">
        <v>0.83499999999999996</v>
      </c>
      <c r="AG259" s="368">
        <v>217</v>
      </c>
      <c r="AH259" s="29">
        <v>0.81</v>
      </c>
    </row>
    <row r="260" spans="13:34" x14ac:dyDescent="0.3">
      <c r="Q260" s="13">
        <v>250</v>
      </c>
      <c r="R260" s="6" t="s">
        <v>676</v>
      </c>
      <c r="S260" s="62">
        <v>46298</v>
      </c>
      <c r="T260" s="239">
        <v>1.2789999999999999</v>
      </c>
      <c r="U260" s="6"/>
      <c r="V260" s="6"/>
      <c r="AD260" s="935">
        <v>258</v>
      </c>
      <c r="AE260" s="13">
        <v>0.251</v>
      </c>
      <c r="AG260" s="368">
        <v>218</v>
      </c>
      <c r="AH260" s="29">
        <v>0.81</v>
      </c>
    </row>
    <row r="261" spans="13:34" x14ac:dyDescent="0.3">
      <c r="Q261" s="13">
        <v>251</v>
      </c>
      <c r="R261" s="6" t="s">
        <v>630</v>
      </c>
      <c r="S261" s="62">
        <v>46298</v>
      </c>
      <c r="T261" s="6">
        <v>0.25700000000000001</v>
      </c>
      <c r="U261" s="6"/>
      <c r="V261" s="6"/>
      <c r="AD261" s="935">
        <v>259</v>
      </c>
      <c r="AE261" s="13">
        <v>0.74199999999999999</v>
      </c>
      <c r="AG261" s="368">
        <v>219</v>
      </c>
      <c r="AH261" s="29">
        <v>0.81</v>
      </c>
    </row>
    <row r="262" spans="13:34" x14ac:dyDescent="0.3">
      <c r="Q262" s="13">
        <v>252</v>
      </c>
      <c r="R262" s="6" t="s">
        <v>667</v>
      </c>
      <c r="S262" s="62">
        <v>46298</v>
      </c>
      <c r="T262" s="6">
        <v>0.67700000000000005</v>
      </c>
      <c r="U262" s="6"/>
      <c r="V262" s="6"/>
      <c r="AD262" s="935">
        <v>260</v>
      </c>
      <c r="AE262" s="13">
        <v>0.99399999999999999</v>
      </c>
      <c r="AG262" s="368">
        <v>220</v>
      </c>
      <c r="AH262" s="29">
        <v>0.81</v>
      </c>
    </row>
    <row r="263" spans="13:34" ht="15" thickBot="1" x14ac:dyDescent="0.35">
      <c r="Q263" s="13">
        <v>253</v>
      </c>
      <c r="R263" s="6" t="s">
        <v>668</v>
      </c>
      <c r="S263" s="62">
        <v>46298</v>
      </c>
      <c r="T263" s="6"/>
      <c r="U263" s="6"/>
      <c r="V263" s="6"/>
      <c r="AD263" s="935">
        <v>261</v>
      </c>
      <c r="AE263" s="13">
        <v>0.24</v>
      </c>
      <c r="AG263" s="370">
        <v>221</v>
      </c>
      <c r="AH263" s="29">
        <v>0.81</v>
      </c>
    </row>
    <row r="264" spans="13:34" x14ac:dyDescent="0.3">
      <c r="Q264" s="13">
        <v>254</v>
      </c>
      <c r="R264" s="6" t="s">
        <v>669</v>
      </c>
      <c r="S264" s="62">
        <v>46298</v>
      </c>
      <c r="T264" s="6">
        <v>0.45</v>
      </c>
      <c r="U264" s="6"/>
      <c r="V264" s="6"/>
      <c r="AD264" s="935">
        <v>262</v>
      </c>
      <c r="AE264" s="13">
        <v>0.56999999999999995</v>
      </c>
      <c r="AG264" s="368">
        <v>222</v>
      </c>
      <c r="AH264" s="29">
        <v>0.81</v>
      </c>
    </row>
    <row r="265" spans="13:34" x14ac:dyDescent="0.3">
      <c r="M265"/>
      <c r="Q265" s="13">
        <v>255</v>
      </c>
      <c r="R265" s="208" t="s">
        <v>670</v>
      </c>
      <c r="S265" s="62">
        <v>46298</v>
      </c>
      <c r="T265" s="6">
        <v>0.29799999999999999</v>
      </c>
      <c r="U265" s="6"/>
      <c r="V265" s="6"/>
      <c r="AD265" s="935">
        <v>263</v>
      </c>
      <c r="AE265" s="13">
        <v>1.2270000000000001</v>
      </c>
      <c r="AG265" s="368">
        <v>223</v>
      </c>
      <c r="AH265" s="29">
        <v>0.81</v>
      </c>
    </row>
    <row r="266" spans="13:34" x14ac:dyDescent="0.3">
      <c r="M266" s="1"/>
      <c r="Q266" s="13">
        <v>256</v>
      </c>
      <c r="R266" s="208" t="s">
        <v>671</v>
      </c>
      <c r="S266" s="62">
        <v>46299</v>
      </c>
      <c r="T266" s="6">
        <v>0.78200000000000003</v>
      </c>
      <c r="U266" s="6"/>
      <c r="V266" s="6"/>
      <c r="AD266" s="935">
        <v>264</v>
      </c>
      <c r="AE266" s="13">
        <v>0.50600000000000001</v>
      </c>
      <c r="AG266" s="368">
        <v>224</v>
      </c>
      <c r="AH266" s="29">
        <v>0.81</v>
      </c>
    </row>
    <row r="267" spans="13:34" x14ac:dyDescent="0.3">
      <c r="M267" s="1"/>
      <c r="Q267" s="13">
        <v>257</v>
      </c>
      <c r="R267" s="208" t="s">
        <v>743</v>
      </c>
      <c r="S267" s="62">
        <v>46299</v>
      </c>
      <c r="T267" s="6">
        <v>0.83499999999999996</v>
      </c>
      <c r="U267" s="6"/>
      <c r="V267" s="6"/>
      <c r="AD267" s="935">
        <v>265</v>
      </c>
      <c r="AE267" s="6"/>
      <c r="AG267" s="368">
        <v>225</v>
      </c>
      <c r="AH267" s="29">
        <v>0.81</v>
      </c>
    </row>
    <row r="268" spans="13:34" x14ac:dyDescent="0.3">
      <c r="M268" s="1"/>
      <c r="Q268" s="13">
        <v>258</v>
      </c>
      <c r="R268" s="6" t="s">
        <v>672</v>
      </c>
      <c r="S268" s="62">
        <v>46299</v>
      </c>
      <c r="T268" s="6">
        <v>0.251</v>
      </c>
      <c r="U268" s="6"/>
      <c r="V268" s="6"/>
      <c r="AD268" s="935">
        <v>266</v>
      </c>
      <c r="AE268" s="13">
        <v>0.52300000000000002</v>
      </c>
      <c r="AG268" s="368">
        <v>226</v>
      </c>
      <c r="AH268" s="29">
        <v>0.81</v>
      </c>
    </row>
    <row r="269" spans="13:34" ht="15" thickBot="1" x14ac:dyDescent="0.35">
      <c r="M269" s="1"/>
      <c r="Q269" s="13">
        <v>259</v>
      </c>
      <c r="R269" s="6" t="s">
        <v>673</v>
      </c>
      <c r="S269" s="62">
        <v>46299</v>
      </c>
      <c r="T269" s="6">
        <v>0.74199999999999999</v>
      </c>
      <c r="U269" s="6"/>
      <c r="V269" s="6"/>
      <c r="AD269" s="935">
        <v>267</v>
      </c>
      <c r="AE269" s="13">
        <v>0.73499999999999999</v>
      </c>
      <c r="AG269" s="370">
        <v>227</v>
      </c>
      <c r="AH269" s="29">
        <v>0.81</v>
      </c>
    </row>
    <row r="270" spans="13:34" x14ac:dyDescent="0.3">
      <c r="M270" s="1"/>
      <c r="Q270" s="13">
        <v>260</v>
      </c>
      <c r="R270" s="6" t="s">
        <v>674</v>
      </c>
      <c r="S270" s="62">
        <v>46299</v>
      </c>
      <c r="T270" s="6">
        <v>0.99399999999999999</v>
      </c>
      <c r="U270" s="6"/>
      <c r="V270" s="6"/>
      <c r="AD270" s="935">
        <v>268</v>
      </c>
      <c r="AE270" s="13">
        <v>0.78200000000000003</v>
      </c>
      <c r="AG270" s="368">
        <v>228</v>
      </c>
      <c r="AH270" s="29">
        <v>0.81</v>
      </c>
    </row>
    <row r="271" spans="13:34" x14ac:dyDescent="0.3">
      <c r="M271"/>
      <c r="Q271" s="13">
        <v>261</v>
      </c>
      <c r="R271" s="6" t="s">
        <v>675</v>
      </c>
      <c r="S271" s="62">
        <v>46299</v>
      </c>
      <c r="T271" s="6">
        <v>0.24</v>
      </c>
      <c r="U271" s="6"/>
      <c r="V271" s="6"/>
      <c r="AD271" s="935">
        <v>269</v>
      </c>
      <c r="AE271" s="13">
        <v>0.73299999999999998</v>
      </c>
      <c r="AG271" s="368">
        <v>229</v>
      </c>
      <c r="AH271" s="29">
        <v>0.81</v>
      </c>
    </row>
    <row r="272" spans="13:34" x14ac:dyDescent="0.3">
      <c r="Q272" s="13">
        <v>262</v>
      </c>
      <c r="R272" s="6" t="s">
        <v>676</v>
      </c>
      <c r="S272" s="62">
        <v>46299</v>
      </c>
      <c r="T272" s="6">
        <v>0.56999999999999995</v>
      </c>
      <c r="U272" s="6"/>
      <c r="V272" s="6"/>
      <c r="AD272" s="935">
        <v>270</v>
      </c>
      <c r="AE272" s="13">
        <v>0.749</v>
      </c>
      <c r="AG272" s="368">
        <v>230</v>
      </c>
      <c r="AH272" s="29">
        <v>0.81</v>
      </c>
    </row>
    <row r="273" spans="17:34" x14ac:dyDescent="0.3">
      <c r="Q273" s="13">
        <v>263</v>
      </c>
      <c r="R273" s="6" t="s">
        <v>629</v>
      </c>
      <c r="S273" s="62">
        <v>46299</v>
      </c>
      <c r="T273" s="6">
        <v>1.2270000000000001</v>
      </c>
      <c r="U273" s="6"/>
      <c r="V273" s="6"/>
      <c r="AD273" s="935">
        <v>271</v>
      </c>
      <c r="AE273" s="13">
        <v>0.49399999999999999</v>
      </c>
      <c r="AG273" s="368">
        <v>231</v>
      </c>
      <c r="AH273" s="29">
        <v>0.81</v>
      </c>
    </row>
    <row r="274" spans="17:34" x14ac:dyDescent="0.3">
      <c r="Q274" s="13">
        <v>264</v>
      </c>
      <c r="R274" s="6" t="s">
        <v>387</v>
      </c>
      <c r="S274" s="62">
        <v>46299</v>
      </c>
      <c r="T274" s="6">
        <v>0.50600000000000001</v>
      </c>
      <c r="U274" s="6"/>
      <c r="V274" s="6"/>
      <c r="AD274" s="935">
        <v>272</v>
      </c>
      <c r="AE274" s="13">
        <v>0.68799999999999994</v>
      </c>
      <c r="AG274" s="368">
        <v>232</v>
      </c>
      <c r="AH274" s="29">
        <v>0.81</v>
      </c>
    </row>
    <row r="275" spans="17:34" ht="15" thickBot="1" x14ac:dyDescent="0.35">
      <c r="Q275" s="13">
        <v>265</v>
      </c>
      <c r="R275" s="6" t="s">
        <v>389</v>
      </c>
      <c r="S275" s="62">
        <v>46299</v>
      </c>
      <c r="T275" s="6"/>
      <c r="U275" s="6"/>
      <c r="V275" s="6"/>
      <c r="AD275" s="935">
        <v>273</v>
      </c>
      <c r="AE275" s="13">
        <v>0.48099999999999998</v>
      </c>
      <c r="AG275" s="370">
        <v>233</v>
      </c>
      <c r="AH275" s="29">
        <v>0.81</v>
      </c>
    </row>
    <row r="276" spans="17:34" x14ac:dyDescent="0.3">
      <c r="Q276" s="13">
        <v>266</v>
      </c>
      <c r="R276" s="6" t="s">
        <v>391</v>
      </c>
      <c r="S276" s="62">
        <v>46299</v>
      </c>
      <c r="T276" s="6">
        <v>0.52300000000000002</v>
      </c>
      <c r="U276" s="6"/>
      <c r="V276" s="6"/>
      <c r="AD276" s="935">
        <v>274</v>
      </c>
      <c r="AE276" s="13">
        <v>0.60299999999999998</v>
      </c>
      <c r="AG276" s="368">
        <v>234</v>
      </c>
      <c r="AH276" s="29">
        <v>0.81</v>
      </c>
    </row>
    <row r="277" spans="17:34" x14ac:dyDescent="0.3">
      <c r="Q277" s="13">
        <v>267</v>
      </c>
      <c r="R277" s="6" t="s">
        <v>743</v>
      </c>
      <c r="S277" s="62">
        <v>46301</v>
      </c>
      <c r="T277" s="6">
        <v>0.73499999999999999</v>
      </c>
      <c r="U277" s="6"/>
      <c r="V277" s="6"/>
      <c r="AD277" s="935">
        <v>275</v>
      </c>
      <c r="AE277" s="6">
        <v>0.41799999999999998</v>
      </c>
      <c r="AG277" s="368">
        <v>235</v>
      </c>
      <c r="AH277" s="29">
        <v>0.81</v>
      </c>
    </row>
    <row r="278" spans="17:34" x14ac:dyDescent="0.3">
      <c r="Q278" s="13">
        <v>268</v>
      </c>
      <c r="R278" s="6" t="s">
        <v>672</v>
      </c>
      <c r="S278" s="62">
        <v>46301</v>
      </c>
      <c r="T278" s="6">
        <v>0.78200000000000003</v>
      </c>
      <c r="U278" s="6"/>
      <c r="V278" s="6"/>
      <c r="AD278" s="935">
        <v>276</v>
      </c>
      <c r="AE278" s="13">
        <v>1.7509999999999999</v>
      </c>
      <c r="AG278" s="368">
        <v>236</v>
      </c>
      <c r="AH278" s="29">
        <v>0.81</v>
      </c>
    </row>
    <row r="279" spans="17:34" x14ac:dyDescent="0.3">
      <c r="Q279" s="13">
        <v>269</v>
      </c>
      <c r="R279" s="6" t="s">
        <v>673</v>
      </c>
      <c r="S279" s="62">
        <v>46301</v>
      </c>
      <c r="T279" s="6">
        <v>0.73299999999999998</v>
      </c>
      <c r="U279" s="6"/>
      <c r="V279" s="6"/>
      <c r="AD279" s="935">
        <v>277</v>
      </c>
      <c r="AE279" s="13">
        <v>0.65600000000000003</v>
      </c>
      <c r="AG279" s="368">
        <v>237</v>
      </c>
      <c r="AH279" s="29">
        <v>0.81</v>
      </c>
    </row>
    <row r="280" spans="17:34" x14ac:dyDescent="0.3">
      <c r="Q280" s="13">
        <v>270</v>
      </c>
      <c r="R280" s="6" t="s">
        <v>674</v>
      </c>
      <c r="S280" s="62">
        <v>46301</v>
      </c>
      <c r="T280" s="6">
        <v>0.749</v>
      </c>
      <c r="U280" s="6"/>
      <c r="V280" s="6"/>
      <c r="AD280" s="935">
        <v>278</v>
      </c>
      <c r="AE280" s="13">
        <v>0.58199999999999996</v>
      </c>
      <c r="AG280" s="368">
        <v>238</v>
      </c>
      <c r="AH280" s="29">
        <v>0.81</v>
      </c>
    </row>
    <row r="281" spans="17:34" ht="15" thickBot="1" x14ac:dyDescent="0.35">
      <c r="Q281" s="13">
        <v>271</v>
      </c>
      <c r="R281" s="208" t="s">
        <v>667</v>
      </c>
      <c r="S281" s="62">
        <v>46302</v>
      </c>
      <c r="T281" s="6">
        <v>0.49399999999999999</v>
      </c>
      <c r="U281" s="6"/>
      <c r="V281" s="6"/>
      <c r="AD281" s="935">
        <v>279</v>
      </c>
      <c r="AE281" s="6">
        <v>0.64500000000000002</v>
      </c>
      <c r="AG281" s="370">
        <v>239</v>
      </c>
      <c r="AH281" s="29">
        <v>0.81</v>
      </c>
    </row>
    <row r="282" spans="17:34" x14ac:dyDescent="0.3">
      <c r="Q282" s="13">
        <v>272</v>
      </c>
      <c r="R282" s="208" t="s">
        <v>668</v>
      </c>
      <c r="S282" s="62">
        <v>46302</v>
      </c>
      <c r="T282" s="6">
        <v>0.68799999999999994</v>
      </c>
      <c r="U282" s="6"/>
      <c r="V282" s="6"/>
      <c r="AD282" s="935">
        <v>280</v>
      </c>
      <c r="AE282" s="13">
        <v>0.97099999999999997</v>
      </c>
      <c r="AG282" s="368">
        <v>240</v>
      </c>
      <c r="AH282" s="29">
        <v>0.81</v>
      </c>
    </row>
    <row r="283" spans="17:34" x14ac:dyDescent="0.3">
      <c r="Q283" s="13">
        <v>273</v>
      </c>
      <c r="R283" s="6" t="s">
        <v>669</v>
      </c>
      <c r="S283" s="62">
        <v>46302</v>
      </c>
      <c r="T283" s="6">
        <v>0.48099999999999998</v>
      </c>
      <c r="U283" s="6"/>
      <c r="V283" s="6"/>
      <c r="AD283" s="935">
        <v>281</v>
      </c>
      <c r="AE283" s="13">
        <v>1.8</v>
      </c>
      <c r="AG283" s="368">
        <v>241</v>
      </c>
      <c r="AH283" s="29">
        <v>0.81</v>
      </c>
    </row>
    <row r="284" spans="17:34" x14ac:dyDescent="0.3">
      <c r="Q284" s="13">
        <v>274</v>
      </c>
      <c r="R284" s="6" t="s">
        <v>670</v>
      </c>
      <c r="S284" s="62">
        <v>46302</v>
      </c>
      <c r="T284" s="6">
        <v>0.60299999999999998</v>
      </c>
      <c r="U284" s="6"/>
      <c r="V284" s="6"/>
      <c r="AD284" s="935">
        <v>282</v>
      </c>
      <c r="AE284" s="13">
        <v>0.79400000000000004</v>
      </c>
      <c r="AG284" s="368">
        <v>242</v>
      </c>
      <c r="AH284" s="29">
        <v>0.81</v>
      </c>
    </row>
    <row r="285" spans="17:34" x14ac:dyDescent="0.3">
      <c r="Q285" s="13">
        <v>275</v>
      </c>
      <c r="R285" s="6" t="s">
        <v>671</v>
      </c>
      <c r="S285" s="62">
        <v>46303</v>
      </c>
      <c r="T285" s="6">
        <v>0.41799999999999998</v>
      </c>
      <c r="U285" s="6"/>
      <c r="V285" s="6"/>
      <c r="AD285" s="935">
        <v>283</v>
      </c>
      <c r="AE285" s="13">
        <v>0.68100000000000005</v>
      </c>
      <c r="AG285" s="368">
        <v>243</v>
      </c>
      <c r="AH285" s="29">
        <v>0.81</v>
      </c>
    </row>
    <row r="286" spans="17:34" x14ac:dyDescent="0.3">
      <c r="Q286" s="13">
        <v>276</v>
      </c>
      <c r="R286" s="6" t="s">
        <v>672</v>
      </c>
      <c r="S286" s="62">
        <v>46303</v>
      </c>
      <c r="T286" s="6">
        <v>1.7509999999999999</v>
      </c>
      <c r="U286" s="6"/>
      <c r="V286" s="6"/>
      <c r="AD286" s="935">
        <v>284</v>
      </c>
      <c r="AG286" s="368">
        <v>244</v>
      </c>
      <c r="AH286" s="29">
        <v>0.81</v>
      </c>
    </row>
    <row r="287" spans="17:34" ht="15" thickBot="1" x14ac:dyDescent="0.35">
      <c r="Q287" s="13">
        <v>277</v>
      </c>
      <c r="R287" s="6" t="s">
        <v>673</v>
      </c>
      <c r="S287" s="62">
        <v>46303</v>
      </c>
      <c r="T287" s="6">
        <v>0.65600000000000003</v>
      </c>
      <c r="U287" s="6"/>
      <c r="V287" s="6"/>
      <c r="AD287" s="935">
        <v>285</v>
      </c>
      <c r="AE287" s="13">
        <v>0.59099999999999997</v>
      </c>
      <c r="AG287" s="370">
        <v>245</v>
      </c>
      <c r="AH287" s="29">
        <v>0.81</v>
      </c>
    </row>
    <row r="288" spans="17:34" x14ac:dyDescent="0.3">
      <c r="Q288" s="13">
        <v>278</v>
      </c>
      <c r="R288" s="6" t="s">
        <v>674</v>
      </c>
      <c r="S288" s="62">
        <v>46303</v>
      </c>
      <c r="T288" s="6">
        <v>0.58199999999999996</v>
      </c>
      <c r="U288" s="6"/>
      <c r="V288" s="6"/>
      <c r="AD288" s="935">
        <v>286</v>
      </c>
      <c r="AE288" s="13">
        <v>0.249</v>
      </c>
      <c r="AG288" s="368">
        <v>246</v>
      </c>
      <c r="AH288" s="29">
        <v>0.81</v>
      </c>
    </row>
    <row r="289" spans="17:34" x14ac:dyDescent="0.3">
      <c r="Q289" s="13">
        <v>279</v>
      </c>
      <c r="R289" s="6" t="s">
        <v>675</v>
      </c>
      <c r="S289" s="62">
        <v>46303</v>
      </c>
      <c r="T289" s="6">
        <v>0.64500000000000002</v>
      </c>
      <c r="U289" s="6"/>
      <c r="V289" s="6"/>
      <c r="AD289" s="935">
        <v>287</v>
      </c>
      <c r="AE289" s="13">
        <v>0.29399999999999998</v>
      </c>
      <c r="AG289" s="368">
        <v>247</v>
      </c>
      <c r="AH289" s="29">
        <v>0.81</v>
      </c>
    </row>
    <row r="290" spans="17:34" x14ac:dyDescent="0.3">
      <c r="Q290" s="13">
        <v>280</v>
      </c>
      <c r="R290" s="6" t="s">
        <v>676</v>
      </c>
      <c r="S290" s="62">
        <v>46303</v>
      </c>
      <c r="T290" s="6">
        <v>0.97099999999999997</v>
      </c>
      <c r="U290" s="6"/>
      <c r="V290" s="6"/>
      <c r="AD290" s="935">
        <v>288</v>
      </c>
      <c r="AE290" s="13">
        <v>0.21099999999999999</v>
      </c>
      <c r="AG290" s="368">
        <v>248</v>
      </c>
      <c r="AH290" s="29">
        <v>0.81</v>
      </c>
    </row>
    <row r="291" spans="17:34" x14ac:dyDescent="0.3">
      <c r="Q291" s="13">
        <v>281</v>
      </c>
      <c r="R291" s="6" t="s">
        <v>389</v>
      </c>
      <c r="S291" s="62">
        <v>46303</v>
      </c>
      <c r="T291" s="6">
        <v>1.8</v>
      </c>
      <c r="U291" s="6"/>
      <c r="V291" s="6"/>
      <c r="AD291" s="935">
        <v>289</v>
      </c>
      <c r="AE291" s="13">
        <v>9.2999999999999999E-2</v>
      </c>
      <c r="AG291" s="368">
        <v>249</v>
      </c>
      <c r="AH291" s="29">
        <v>0.81</v>
      </c>
    </row>
    <row r="292" spans="17:34" x14ac:dyDescent="0.3">
      <c r="Q292" s="13">
        <v>282</v>
      </c>
      <c r="R292" s="6" t="s">
        <v>391</v>
      </c>
      <c r="S292" s="62">
        <v>46303</v>
      </c>
      <c r="T292" s="6">
        <v>0.79400000000000004</v>
      </c>
      <c r="U292" s="6"/>
      <c r="V292" s="6"/>
      <c r="AD292" s="935">
        <v>290</v>
      </c>
      <c r="AE292" s="6">
        <v>0.36</v>
      </c>
      <c r="AG292" s="368">
        <v>250</v>
      </c>
      <c r="AH292" s="29">
        <v>0.81</v>
      </c>
    </row>
    <row r="293" spans="17:34" ht="15" thickBot="1" x14ac:dyDescent="0.35">
      <c r="Q293" s="13">
        <v>283</v>
      </c>
      <c r="R293" s="6" t="s">
        <v>395</v>
      </c>
      <c r="S293" s="62">
        <v>46303</v>
      </c>
      <c r="T293" s="6">
        <v>0.68100000000000005</v>
      </c>
      <c r="U293" s="6"/>
      <c r="V293" s="6"/>
      <c r="AD293" s="935">
        <v>291</v>
      </c>
      <c r="AE293" s="13">
        <v>1.0609999999999999</v>
      </c>
      <c r="AG293" s="370">
        <v>251</v>
      </c>
      <c r="AH293" s="29">
        <v>0.81</v>
      </c>
    </row>
    <row r="294" spans="17:34" x14ac:dyDescent="0.3">
      <c r="Q294" s="13">
        <v>284</v>
      </c>
      <c r="R294" s="6" t="s">
        <v>397</v>
      </c>
      <c r="S294" s="62">
        <v>46303</v>
      </c>
      <c r="T294" s="6"/>
      <c r="U294" s="6"/>
      <c r="V294" s="6"/>
      <c r="AD294" s="935">
        <v>292</v>
      </c>
      <c r="AE294" s="13">
        <v>0.81</v>
      </c>
      <c r="AG294" s="368">
        <v>252</v>
      </c>
      <c r="AH294" s="29">
        <v>0.81</v>
      </c>
    </row>
    <row r="295" spans="17:34" x14ac:dyDescent="0.3">
      <c r="Q295" s="13">
        <v>285</v>
      </c>
      <c r="R295" s="6" t="s">
        <v>399</v>
      </c>
      <c r="S295" s="62">
        <v>46303</v>
      </c>
      <c r="T295" s="6">
        <v>0.59099999999999997</v>
      </c>
      <c r="U295" s="6"/>
      <c r="V295" s="6"/>
      <c r="AD295" s="935">
        <v>293</v>
      </c>
      <c r="AE295" s="6">
        <v>1.01</v>
      </c>
      <c r="AG295" s="368">
        <v>253</v>
      </c>
      <c r="AH295" s="29">
        <v>0.81</v>
      </c>
    </row>
    <row r="296" spans="17:34" x14ac:dyDescent="0.3">
      <c r="Q296" s="13">
        <v>286</v>
      </c>
      <c r="R296" s="6" t="s">
        <v>668</v>
      </c>
      <c r="S296" s="62">
        <v>46303</v>
      </c>
      <c r="T296" s="6">
        <v>0.249</v>
      </c>
      <c r="U296" s="6"/>
      <c r="V296" s="6"/>
      <c r="AG296" s="368">
        <v>254</v>
      </c>
      <c r="AH296" s="29">
        <v>0.81</v>
      </c>
    </row>
    <row r="297" spans="17:34" x14ac:dyDescent="0.3">
      <c r="Q297" s="13">
        <v>287</v>
      </c>
      <c r="R297" s="208" t="s">
        <v>669</v>
      </c>
      <c r="S297" s="62">
        <v>46303</v>
      </c>
      <c r="T297" s="6">
        <v>0.29399999999999998</v>
      </c>
      <c r="U297" s="6"/>
      <c r="V297" s="6"/>
      <c r="AG297" s="368">
        <v>255</v>
      </c>
      <c r="AH297" s="29">
        <v>0.81</v>
      </c>
    </row>
    <row r="298" spans="17:34" x14ac:dyDescent="0.3">
      <c r="Q298" s="13">
        <v>288</v>
      </c>
      <c r="R298" s="208" t="s">
        <v>670</v>
      </c>
      <c r="S298" s="62">
        <v>46303</v>
      </c>
      <c r="T298" s="6">
        <v>0.21099999999999999</v>
      </c>
      <c r="U298" s="6"/>
      <c r="V298" s="6"/>
      <c r="AG298" s="368">
        <v>256</v>
      </c>
      <c r="AH298" s="29">
        <v>0.81</v>
      </c>
    </row>
    <row r="299" spans="17:34" ht="15" thickBot="1" x14ac:dyDescent="0.35">
      <c r="Q299" s="13">
        <v>289</v>
      </c>
      <c r="R299" s="208" t="s">
        <v>672</v>
      </c>
      <c r="S299" s="62">
        <v>46304</v>
      </c>
      <c r="T299" s="6">
        <v>9.2999999999999999E-2</v>
      </c>
      <c r="U299" s="6"/>
      <c r="V299" s="6"/>
      <c r="AG299" s="370">
        <v>257</v>
      </c>
      <c r="AH299" s="29">
        <v>0.81</v>
      </c>
    </row>
    <row r="300" spans="17:34" x14ac:dyDescent="0.3">
      <c r="Q300" s="13">
        <v>290</v>
      </c>
      <c r="R300" s="208" t="s">
        <v>673</v>
      </c>
      <c r="S300" s="62">
        <v>46304</v>
      </c>
      <c r="T300" s="6">
        <v>0.36</v>
      </c>
      <c r="U300" s="6"/>
      <c r="V300" s="6"/>
      <c r="AG300" s="368">
        <v>258</v>
      </c>
      <c r="AH300" s="29">
        <v>0.81</v>
      </c>
    </row>
    <row r="301" spans="17:34" x14ac:dyDescent="0.3">
      <c r="Q301" s="13">
        <v>291</v>
      </c>
      <c r="R301" s="208" t="s">
        <v>674</v>
      </c>
      <c r="S301" s="62">
        <v>46304</v>
      </c>
      <c r="T301" s="6">
        <v>1.0609999999999999</v>
      </c>
      <c r="U301" s="6"/>
      <c r="V301" s="6"/>
      <c r="AG301" s="368">
        <v>259</v>
      </c>
      <c r="AH301" s="29">
        <v>0.81</v>
      </c>
    </row>
    <row r="302" spans="17:34" x14ac:dyDescent="0.3">
      <c r="Q302" s="13">
        <v>292</v>
      </c>
      <c r="R302" s="6" t="s">
        <v>675</v>
      </c>
      <c r="S302" s="62">
        <v>46304</v>
      </c>
      <c r="T302" s="6">
        <v>0.81</v>
      </c>
      <c r="U302" s="6"/>
      <c r="V302" s="6"/>
      <c r="AG302" s="368">
        <v>260</v>
      </c>
      <c r="AH302" s="29">
        <v>0.81</v>
      </c>
    </row>
    <row r="303" spans="17:34" x14ac:dyDescent="0.3">
      <c r="Q303" s="13">
        <v>293</v>
      </c>
      <c r="R303" s="6" t="s">
        <v>676</v>
      </c>
      <c r="S303" s="62">
        <v>46304</v>
      </c>
      <c r="T303" s="6">
        <v>1.01</v>
      </c>
      <c r="U303" s="6"/>
      <c r="V303" s="6"/>
      <c r="AG303" s="368">
        <v>261</v>
      </c>
      <c r="AH303" s="29">
        <v>0.81</v>
      </c>
    </row>
    <row r="304" spans="17:34" x14ac:dyDescent="0.3">
      <c r="Q304" s="13"/>
      <c r="R304" s="6"/>
      <c r="S304" s="62"/>
      <c r="T304" s="6"/>
      <c r="U304" s="6"/>
      <c r="V304" s="6"/>
      <c r="AG304" s="368">
        <v>262</v>
      </c>
      <c r="AH304" s="29">
        <v>0.81</v>
      </c>
    </row>
    <row r="305" spans="17:34" ht="15" thickBot="1" x14ac:dyDescent="0.35">
      <c r="Q305" s="13"/>
      <c r="R305" s="6"/>
      <c r="S305" s="62"/>
      <c r="T305" s="6"/>
      <c r="U305" s="6"/>
      <c r="V305" s="6"/>
      <c r="AG305" s="370">
        <v>263</v>
      </c>
      <c r="AH305" s="29">
        <v>0.81</v>
      </c>
    </row>
    <row r="306" spans="17:34" x14ac:dyDescent="0.3">
      <c r="Q306" s="13">
        <v>302</v>
      </c>
      <c r="R306" s="6"/>
      <c r="S306" s="62"/>
      <c r="T306" s="6"/>
      <c r="U306" s="6"/>
      <c r="V306" s="6"/>
      <c r="AG306" s="368">
        <v>264</v>
      </c>
      <c r="AH306" s="29">
        <v>0.81</v>
      </c>
    </row>
    <row r="307" spans="17:34" x14ac:dyDescent="0.3">
      <c r="Q307" s="13">
        <v>303</v>
      </c>
      <c r="R307" s="6"/>
      <c r="S307" s="62"/>
      <c r="T307" s="6"/>
      <c r="U307" s="6"/>
      <c r="V307" s="6"/>
      <c r="AG307" s="368">
        <v>265</v>
      </c>
      <c r="AH307" s="29">
        <v>0.81</v>
      </c>
    </row>
    <row r="308" spans="17:34" x14ac:dyDescent="0.3">
      <c r="Q308" s="13">
        <v>304</v>
      </c>
      <c r="R308" s="6"/>
      <c r="S308" s="62"/>
      <c r="T308" s="6"/>
      <c r="U308" s="6"/>
      <c r="V308" s="6"/>
      <c r="AG308" s="368">
        <v>266</v>
      </c>
      <c r="AH308" s="29">
        <v>0.81</v>
      </c>
    </row>
    <row r="309" spans="17:34" x14ac:dyDescent="0.3">
      <c r="Q309" s="13">
        <v>305</v>
      </c>
      <c r="R309" s="6"/>
      <c r="S309" s="62"/>
      <c r="T309" s="6"/>
      <c r="U309" s="6"/>
      <c r="V309" s="6"/>
      <c r="AG309" s="368">
        <v>267</v>
      </c>
      <c r="AH309" s="29">
        <v>0.81</v>
      </c>
    </row>
    <row r="310" spans="17:34" x14ac:dyDescent="0.3">
      <c r="Q310" s="13">
        <v>306</v>
      </c>
      <c r="R310" s="6"/>
      <c r="S310" s="6"/>
      <c r="T310" s="6"/>
      <c r="U310" s="6"/>
      <c r="V310" s="6"/>
      <c r="AG310" s="368">
        <v>268</v>
      </c>
      <c r="AH310" s="29">
        <v>0.81</v>
      </c>
    </row>
    <row r="311" spans="17:34" ht="15" thickBot="1" x14ac:dyDescent="0.35">
      <c r="Q311" s="13">
        <v>307</v>
      </c>
      <c r="R311" s="6"/>
      <c r="S311" s="6"/>
      <c r="T311" s="6"/>
      <c r="U311" s="6"/>
      <c r="V311" s="6"/>
      <c r="AG311" s="370">
        <v>269</v>
      </c>
      <c r="AH311" s="29">
        <v>0.81</v>
      </c>
    </row>
    <row r="312" spans="17:34" x14ac:dyDescent="0.3">
      <c r="Q312" s="13">
        <v>308</v>
      </c>
      <c r="R312" s="6"/>
      <c r="S312" s="6"/>
      <c r="T312" s="6"/>
      <c r="U312" s="6"/>
      <c r="V312" s="6"/>
      <c r="AG312" s="368">
        <v>270</v>
      </c>
      <c r="AH312" s="29">
        <v>0.81</v>
      </c>
    </row>
    <row r="313" spans="17:34" x14ac:dyDescent="0.3">
      <c r="Q313" s="13">
        <v>309</v>
      </c>
      <c r="R313" s="6"/>
      <c r="S313" s="6"/>
      <c r="T313" s="6"/>
      <c r="U313" s="6"/>
      <c r="V313" s="6"/>
      <c r="AG313" s="368">
        <v>271</v>
      </c>
      <c r="AH313" s="29">
        <v>0.81</v>
      </c>
    </row>
    <row r="314" spans="17:34" x14ac:dyDescent="0.3">
      <c r="Q314" s="13">
        <v>310</v>
      </c>
      <c r="R314" s="6"/>
      <c r="S314" s="6"/>
      <c r="T314" s="6"/>
      <c r="U314" s="6"/>
      <c r="V314" s="6"/>
      <c r="AG314" s="368">
        <v>272</v>
      </c>
      <c r="AH314" s="29">
        <v>0.81</v>
      </c>
    </row>
    <row r="315" spans="17:34" x14ac:dyDescent="0.3">
      <c r="Q315" s="13">
        <v>311</v>
      </c>
      <c r="R315" s="6"/>
      <c r="S315" s="6"/>
      <c r="T315" s="6"/>
      <c r="U315" s="6"/>
      <c r="V315" s="6"/>
      <c r="AG315" s="368">
        <v>273</v>
      </c>
      <c r="AH315" s="29">
        <v>0.81</v>
      </c>
    </row>
    <row r="316" spans="17:34" x14ac:dyDescent="0.3">
      <c r="Q316" s="13">
        <v>312</v>
      </c>
      <c r="R316" s="6"/>
      <c r="S316" s="6"/>
      <c r="T316" s="6"/>
      <c r="U316" s="6"/>
      <c r="V316" s="6"/>
      <c r="AG316" s="368">
        <v>274</v>
      </c>
      <c r="AH316" s="29">
        <v>0.81</v>
      </c>
    </row>
    <row r="317" spans="17:34" ht="15" thickBot="1" x14ac:dyDescent="0.35">
      <c r="Q317" s="13">
        <v>313</v>
      </c>
      <c r="R317" s="6"/>
      <c r="S317" s="6"/>
      <c r="T317" s="6"/>
      <c r="U317" s="6"/>
      <c r="V317" s="6"/>
      <c r="AG317" s="370">
        <v>275</v>
      </c>
      <c r="AH317" s="29">
        <v>0.81</v>
      </c>
    </row>
    <row r="318" spans="17:34" x14ac:dyDescent="0.3">
      <c r="Q318" s="13">
        <v>314</v>
      </c>
      <c r="R318" s="6"/>
      <c r="S318" s="6"/>
      <c r="T318" s="6"/>
      <c r="U318" s="6"/>
      <c r="V318" s="6"/>
      <c r="AG318" s="368">
        <v>276</v>
      </c>
      <c r="AH318" s="29">
        <v>0.81</v>
      </c>
    </row>
    <row r="319" spans="17:34" x14ac:dyDescent="0.3">
      <c r="Q319" s="13">
        <v>315</v>
      </c>
      <c r="R319" s="6"/>
      <c r="S319" s="6"/>
      <c r="T319" s="6"/>
      <c r="U319" s="6"/>
      <c r="V319" s="6"/>
      <c r="AG319" s="368">
        <v>277</v>
      </c>
      <c r="AH319" s="29">
        <v>0.81</v>
      </c>
    </row>
    <row r="320" spans="17:34" x14ac:dyDescent="0.3">
      <c r="Q320" s="13">
        <v>316</v>
      </c>
      <c r="R320" s="6"/>
      <c r="S320" s="6"/>
      <c r="T320" s="6"/>
      <c r="U320" s="6"/>
      <c r="V320" s="6"/>
      <c r="AG320" s="368">
        <v>278</v>
      </c>
      <c r="AH320" s="29">
        <v>0.81</v>
      </c>
    </row>
    <row r="321" spans="17:34" x14ac:dyDescent="0.3">
      <c r="Q321" s="13">
        <v>317</v>
      </c>
      <c r="R321" s="6"/>
      <c r="S321" s="6"/>
      <c r="T321" s="6"/>
      <c r="U321" s="6"/>
      <c r="V321" s="6"/>
      <c r="AG321" s="368">
        <v>279</v>
      </c>
      <c r="AH321" s="29">
        <v>0.81</v>
      </c>
    </row>
    <row r="322" spans="17:34" x14ac:dyDescent="0.3">
      <c r="Q322" s="13">
        <v>318</v>
      </c>
      <c r="R322" s="6"/>
      <c r="S322" s="6"/>
      <c r="T322" s="6"/>
      <c r="U322" s="6"/>
      <c r="V322" s="6"/>
      <c r="AG322" s="368">
        <v>280</v>
      </c>
      <c r="AH322" s="29">
        <v>0.81</v>
      </c>
    </row>
    <row r="323" spans="17:34" ht="15" thickBot="1" x14ac:dyDescent="0.35">
      <c r="Q323" s="13">
        <v>319</v>
      </c>
      <c r="R323" s="6"/>
      <c r="S323" s="6"/>
      <c r="T323" s="6"/>
      <c r="U323" s="6"/>
      <c r="V323" s="6"/>
      <c r="AG323" s="370">
        <v>281</v>
      </c>
      <c r="AH323" s="29">
        <v>0.81</v>
      </c>
    </row>
    <row r="324" spans="17:34" x14ac:dyDescent="0.3">
      <c r="Q324" s="13">
        <v>320</v>
      </c>
      <c r="R324" s="6"/>
      <c r="S324" s="6"/>
      <c r="T324" s="6"/>
      <c r="U324" s="6"/>
      <c r="V324" s="6"/>
      <c r="AG324" s="368">
        <v>282</v>
      </c>
      <c r="AH324" s="29">
        <v>0.81</v>
      </c>
    </row>
    <row r="325" spans="17:34" x14ac:dyDescent="0.3">
      <c r="Q325" s="13">
        <v>321</v>
      </c>
      <c r="R325" s="6"/>
      <c r="S325" s="6"/>
      <c r="T325" s="6"/>
      <c r="U325" s="6"/>
      <c r="V325" s="6"/>
      <c r="AG325" s="368">
        <v>283</v>
      </c>
      <c r="AH325" s="29">
        <v>0.81</v>
      </c>
    </row>
    <row r="326" spans="17:34" x14ac:dyDescent="0.3">
      <c r="Q326" s="13">
        <v>322</v>
      </c>
      <c r="R326" s="6"/>
      <c r="S326" s="6"/>
      <c r="T326" s="6"/>
      <c r="U326" s="6"/>
      <c r="V326" s="6"/>
      <c r="AG326" s="368">
        <v>284</v>
      </c>
      <c r="AH326" s="29">
        <v>0.81</v>
      </c>
    </row>
    <row r="327" spans="17:34" x14ac:dyDescent="0.3">
      <c r="Q327" s="13">
        <v>323</v>
      </c>
      <c r="R327" s="6"/>
      <c r="S327" s="6"/>
      <c r="T327" s="6"/>
      <c r="U327" s="6"/>
      <c r="V327" s="6"/>
      <c r="AG327" s="368">
        <v>285</v>
      </c>
      <c r="AH327" s="29">
        <v>0.81</v>
      </c>
    </row>
    <row r="328" spans="17:34" x14ac:dyDescent="0.3">
      <c r="Q328" s="13">
        <v>324</v>
      </c>
      <c r="R328" s="6"/>
      <c r="S328" s="6"/>
      <c r="T328" s="6"/>
      <c r="U328" s="6"/>
      <c r="V328" s="6"/>
      <c r="AG328" s="368">
        <v>286</v>
      </c>
      <c r="AH328" s="29">
        <v>0.81</v>
      </c>
    </row>
    <row r="329" spans="17:34" ht="15" thickBot="1" x14ac:dyDescent="0.35">
      <c r="Q329" s="13">
        <v>325</v>
      </c>
      <c r="R329" s="6"/>
      <c r="S329" s="6"/>
      <c r="T329" s="6"/>
      <c r="U329" s="6"/>
      <c r="V329" s="6"/>
      <c r="AG329" s="370">
        <v>287</v>
      </c>
      <c r="AH329" s="29">
        <v>0.81</v>
      </c>
    </row>
    <row r="330" spans="17:34" x14ac:dyDescent="0.3">
      <c r="Q330" s="13">
        <v>326</v>
      </c>
      <c r="R330" s="6"/>
      <c r="S330" s="6"/>
      <c r="T330" s="6"/>
      <c r="U330" s="6"/>
      <c r="V330" s="6"/>
      <c r="AG330" s="368">
        <v>288</v>
      </c>
      <c r="AH330" s="29">
        <v>0.81</v>
      </c>
    </row>
    <row r="331" spans="17:34" x14ac:dyDescent="0.3">
      <c r="Q331" s="13">
        <v>327</v>
      </c>
      <c r="R331" s="6"/>
      <c r="S331" s="6"/>
      <c r="T331" s="6"/>
      <c r="U331" s="6"/>
      <c r="V331" s="6"/>
      <c r="AG331" s="368">
        <v>289</v>
      </c>
      <c r="AH331" s="29">
        <v>0.81</v>
      </c>
    </row>
    <row r="332" spans="17:34" x14ac:dyDescent="0.3">
      <c r="Q332" s="13">
        <v>328</v>
      </c>
      <c r="R332" s="6"/>
      <c r="S332" s="6"/>
      <c r="T332" s="6"/>
      <c r="U332" s="6"/>
      <c r="V332" s="6"/>
      <c r="AG332" s="368">
        <v>290</v>
      </c>
      <c r="AH332" s="29">
        <v>0.81</v>
      </c>
    </row>
    <row r="333" spans="17:34" x14ac:dyDescent="0.3">
      <c r="Q333" s="13">
        <v>329</v>
      </c>
      <c r="R333" s="6"/>
      <c r="S333" s="6"/>
      <c r="T333" s="6"/>
      <c r="U333" s="6"/>
      <c r="V333" s="6"/>
      <c r="AG333" s="368">
        <v>291</v>
      </c>
      <c r="AH333" s="29">
        <v>0.81</v>
      </c>
    </row>
    <row r="334" spans="17:34" x14ac:dyDescent="0.3">
      <c r="Q334" s="13">
        <v>330</v>
      </c>
      <c r="R334" s="6"/>
      <c r="S334" s="6"/>
      <c r="T334" s="6"/>
      <c r="U334" s="6"/>
      <c r="V334" s="6"/>
      <c r="AG334" s="368">
        <v>292</v>
      </c>
      <c r="AH334" s="29">
        <v>0.81</v>
      </c>
    </row>
    <row r="335" spans="17:34" ht="15" thickBot="1" x14ac:dyDescent="0.35">
      <c r="Q335" s="13">
        <v>331</v>
      </c>
      <c r="R335" s="6"/>
      <c r="S335" s="6"/>
      <c r="T335" s="6"/>
      <c r="U335" s="6"/>
      <c r="V335" s="6"/>
      <c r="AG335" s="370">
        <v>293</v>
      </c>
      <c r="AH335" s="29">
        <v>0.81</v>
      </c>
    </row>
    <row r="336" spans="17:34" x14ac:dyDescent="0.3">
      <c r="Q336" s="13">
        <v>332</v>
      </c>
      <c r="R336" s="6"/>
      <c r="S336" s="6"/>
      <c r="T336" s="6"/>
      <c r="U336" s="6"/>
      <c r="V336" s="6"/>
    </row>
    <row r="337" spans="17:22" x14ac:dyDescent="0.3">
      <c r="Q337" s="13">
        <v>333</v>
      </c>
      <c r="R337" s="6"/>
      <c r="S337" s="6"/>
      <c r="T337" s="6"/>
      <c r="U337" s="6"/>
      <c r="V337" s="6"/>
    </row>
    <row r="338" spans="17:22" x14ac:dyDescent="0.3">
      <c r="Q338" s="13">
        <v>334</v>
      </c>
      <c r="R338" s="6"/>
      <c r="S338" s="6"/>
      <c r="T338" s="6"/>
      <c r="U338" s="6"/>
      <c r="V338" s="6"/>
    </row>
    <row r="339" spans="17:22" x14ac:dyDescent="0.3">
      <c r="Q339" s="13">
        <v>335</v>
      </c>
      <c r="R339" s="6"/>
      <c r="S339" s="6"/>
      <c r="T339" s="6"/>
      <c r="U339" s="6"/>
      <c r="V339" s="6"/>
    </row>
    <row r="340" spans="17:22" x14ac:dyDescent="0.3">
      <c r="Q340" s="13">
        <v>336</v>
      </c>
      <c r="R340" s="6"/>
      <c r="S340" s="6"/>
      <c r="T340" s="6"/>
      <c r="U340" s="6"/>
      <c r="V340" s="6"/>
    </row>
    <row r="341" spans="17:22" x14ac:dyDescent="0.3">
      <c r="Q341" s="13">
        <v>337</v>
      </c>
      <c r="R341" s="6"/>
      <c r="S341" s="6"/>
      <c r="T341" s="6"/>
      <c r="U341" s="6"/>
      <c r="V341" s="6"/>
    </row>
    <row r="342" spans="17:22" x14ac:dyDescent="0.3">
      <c r="Q342" s="13">
        <v>338</v>
      </c>
      <c r="R342" s="6"/>
      <c r="S342" s="6"/>
      <c r="T342" s="6"/>
      <c r="U342" s="6"/>
      <c r="V342" s="6"/>
    </row>
    <row r="343" spans="17:22" x14ac:dyDescent="0.3">
      <c r="Q343" s="13">
        <v>339</v>
      </c>
      <c r="R343" s="6"/>
      <c r="S343" s="6"/>
      <c r="T343" s="6"/>
      <c r="U343" s="6"/>
      <c r="V343" s="6"/>
    </row>
    <row r="344" spans="17:22" x14ac:dyDescent="0.3">
      <c r="Q344" s="13">
        <v>340</v>
      </c>
      <c r="R344" s="6"/>
      <c r="S344" s="6"/>
      <c r="T344" s="6"/>
      <c r="U344" s="6"/>
      <c r="V344" s="6"/>
    </row>
    <row r="345" spans="17:22" x14ac:dyDescent="0.3">
      <c r="Q345" s="13">
        <v>341</v>
      </c>
      <c r="R345" s="6"/>
      <c r="S345" s="6"/>
      <c r="T345" s="6"/>
      <c r="U345" s="6"/>
      <c r="V345" s="6"/>
    </row>
    <row r="346" spans="17:22" x14ac:dyDescent="0.3">
      <c r="Q346" s="13">
        <v>342</v>
      </c>
      <c r="R346" s="6"/>
      <c r="S346" s="6"/>
      <c r="T346" s="6"/>
      <c r="U346" s="6"/>
      <c r="V346" s="6"/>
    </row>
    <row r="347" spans="17:22" x14ac:dyDescent="0.3">
      <c r="Q347" s="13">
        <v>343</v>
      </c>
      <c r="R347" s="6"/>
      <c r="S347" s="6"/>
      <c r="T347" s="6"/>
      <c r="U347" s="6"/>
      <c r="V347" s="6"/>
    </row>
    <row r="348" spans="17:22" x14ac:dyDescent="0.3">
      <c r="Q348" s="13">
        <v>344</v>
      </c>
      <c r="R348" s="6"/>
      <c r="S348" s="6"/>
      <c r="T348" s="6"/>
      <c r="U348" s="6"/>
      <c r="V348" s="6"/>
    </row>
    <row r="349" spans="17:22" x14ac:dyDescent="0.3">
      <c r="Q349" s="13">
        <v>345</v>
      </c>
      <c r="R349" s="6"/>
      <c r="S349" s="6"/>
      <c r="T349" s="6"/>
      <c r="U349" s="6"/>
      <c r="V349" s="6"/>
    </row>
    <row r="350" spans="17:22" x14ac:dyDescent="0.3">
      <c r="Q350" s="13">
        <v>346</v>
      </c>
      <c r="R350" s="6"/>
      <c r="S350" s="6"/>
      <c r="T350" s="6"/>
      <c r="U350" s="6"/>
      <c r="V350" s="6"/>
    </row>
    <row r="351" spans="17:22" x14ac:dyDescent="0.3">
      <c r="Q351" s="13">
        <v>347</v>
      </c>
      <c r="R351" s="6"/>
      <c r="S351" s="6"/>
      <c r="T351" s="6"/>
      <c r="U351" s="6"/>
      <c r="V351" s="6"/>
    </row>
    <row r="352" spans="17:22" x14ac:dyDescent="0.3">
      <c r="Q352" s="13">
        <v>348</v>
      </c>
      <c r="R352" s="6"/>
      <c r="S352" s="6"/>
      <c r="T352" s="6"/>
      <c r="U352" s="6"/>
      <c r="V352" s="6"/>
    </row>
    <row r="353" spans="17:22" x14ac:dyDescent="0.3">
      <c r="Q353" s="13">
        <v>349</v>
      </c>
      <c r="R353" s="6"/>
      <c r="S353" s="6"/>
      <c r="T353" s="6"/>
      <c r="U353" s="6"/>
      <c r="V353" s="6"/>
    </row>
    <row r="354" spans="17:22" x14ac:dyDescent="0.3">
      <c r="Q354" s="13">
        <v>350</v>
      </c>
      <c r="R354" s="6"/>
      <c r="S354" s="6"/>
      <c r="T354" s="6"/>
      <c r="U354" s="6"/>
      <c r="V354" s="6"/>
    </row>
    <row r="355" spans="17:22" x14ac:dyDescent="0.3">
      <c r="Q355" s="13">
        <v>351</v>
      </c>
      <c r="R355" s="6"/>
      <c r="S355" s="6"/>
      <c r="T355" s="6"/>
      <c r="U355" s="6"/>
      <c r="V355" s="6"/>
    </row>
    <row r="356" spans="17:22" x14ac:dyDescent="0.3">
      <c r="Q356" s="13">
        <v>352</v>
      </c>
      <c r="R356" s="6"/>
      <c r="S356" s="6"/>
      <c r="T356" s="6"/>
      <c r="U356" s="6"/>
      <c r="V356" s="6"/>
    </row>
    <row r="357" spans="17:22" x14ac:dyDescent="0.3">
      <c r="Q357" s="13">
        <v>353</v>
      </c>
      <c r="R357" s="6"/>
      <c r="S357" s="6"/>
      <c r="T357" s="6"/>
      <c r="U357" s="6"/>
      <c r="V357" s="6"/>
    </row>
    <row r="358" spans="17:22" x14ac:dyDescent="0.3">
      <c r="Q358" s="13">
        <v>354</v>
      </c>
      <c r="R358" s="6"/>
      <c r="S358" s="6"/>
      <c r="T358" s="6"/>
      <c r="U358" s="6"/>
      <c r="V358" s="6"/>
    </row>
    <row r="359" spans="17:22" x14ac:dyDescent="0.3">
      <c r="Q359" s="13">
        <v>355</v>
      </c>
      <c r="R359" s="6"/>
      <c r="S359" s="6"/>
      <c r="T359" s="6"/>
      <c r="U359" s="6"/>
      <c r="V359" s="6"/>
    </row>
    <row r="360" spans="17:22" x14ac:dyDescent="0.3">
      <c r="Q360" s="13">
        <v>356</v>
      </c>
      <c r="R360" s="6"/>
      <c r="S360" s="6"/>
      <c r="T360" s="6"/>
      <c r="U360" s="6"/>
      <c r="V360" s="6"/>
    </row>
    <row r="361" spans="17:22" x14ac:dyDescent="0.3">
      <c r="Q361" s="13">
        <v>357</v>
      </c>
      <c r="R361" s="6"/>
      <c r="S361" s="6"/>
      <c r="T361" s="6"/>
      <c r="U361" s="6"/>
      <c r="V361" s="6"/>
    </row>
    <row r="362" spans="17:22" x14ac:dyDescent="0.3">
      <c r="Q362" s="13">
        <v>358</v>
      </c>
      <c r="R362" s="6"/>
      <c r="S362" s="6"/>
      <c r="T362" s="6"/>
      <c r="U362" s="6"/>
      <c r="V362" s="6"/>
    </row>
    <row r="363" spans="17:22" x14ac:dyDescent="0.3">
      <c r="Q363" s="13">
        <v>359</v>
      </c>
      <c r="R363" s="6"/>
      <c r="S363" s="6"/>
      <c r="T363" s="6"/>
      <c r="U363" s="6"/>
      <c r="V363" s="6"/>
    </row>
    <row r="364" spans="17:22" x14ac:dyDescent="0.3">
      <c r="Q364" s="13">
        <v>360</v>
      </c>
      <c r="R364" s="6"/>
      <c r="S364" s="6"/>
      <c r="T364" s="6"/>
      <c r="U364" s="6"/>
      <c r="V364" s="6"/>
    </row>
    <row r="365" spans="17:22" x14ac:dyDescent="0.3">
      <c r="Q365" s="13">
        <v>361</v>
      </c>
      <c r="R365" s="6"/>
      <c r="S365" s="6"/>
      <c r="T365" s="6"/>
      <c r="U365" s="6"/>
      <c r="V365" s="6"/>
    </row>
    <row r="366" spans="17:22" x14ac:dyDescent="0.3">
      <c r="Q366" s="13">
        <v>362</v>
      </c>
      <c r="R366" s="6"/>
      <c r="S366" s="6"/>
      <c r="T366" s="6"/>
      <c r="U366" s="6"/>
      <c r="V366" s="6"/>
    </row>
    <row r="367" spans="17:22" x14ac:dyDescent="0.3">
      <c r="Q367" s="13">
        <v>363</v>
      </c>
      <c r="R367" s="6"/>
      <c r="S367" s="6"/>
      <c r="T367" s="6"/>
      <c r="U367" s="6"/>
      <c r="V367" s="6"/>
    </row>
    <row r="368" spans="17:22" x14ac:dyDescent="0.3">
      <c r="Q368" s="13">
        <v>364</v>
      </c>
      <c r="R368" s="6"/>
      <c r="S368" s="6"/>
      <c r="T368" s="6"/>
      <c r="U368" s="6"/>
      <c r="V368" s="6"/>
    </row>
    <row r="369" spans="17:22" x14ac:dyDescent="0.3">
      <c r="Q369" s="13">
        <v>365</v>
      </c>
      <c r="R369" s="6"/>
      <c r="S369" s="6"/>
      <c r="T369" s="6"/>
      <c r="U369" s="6"/>
      <c r="V369" s="6"/>
    </row>
    <row r="370" spans="17:22" x14ac:dyDescent="0.3">
      <c r="Q370" s="13">
        <v>366</v>
      </c>
      <c r="R370" s="6"/>
      <c r="S370" s="6"/>
      <c r="T370" s="6"/>
      <c r="U370" s="6"/>
      <c r="V370" s="6"/>
    </row>
    <row r="371" spans="17:22" x14ac:dyDescent="0.3">
      <c r="Q371" s="13">
        <v>367</v>
      </c>
      <c r="R371" s="6"/>
      <c r="S371" s="6"/>
      <c r="T371" s="6"/>
      <c r="U371" s="6"/>
      <c r="V371" s="6"/>
    </row>
    <row r="372" spans="17:22" x14ac:dyDescent="0.3">
      <c r="Q372" s="13">
        <v>368</v>
      </c>
      <c r="R372" s="6"/>
      <c r="S372" s="6"/>
      <c r="T372" s="6"/>
      <c r="U372" s="6"/>
      <c r="V372" s="6"/>
    </row>
    <row r="373" spans="17:22" x14ac:dyDescent="0.3">
      <c r="Q373" s="13">
        <v>369</v>
      </c>
      <c r="R373" s="6"/>
      <c r="S373" s="6"/>
      <c r="T373" s="6"/>
      <c r="U373" s="6"/>
      <c r="V373" s="6"/>
    </row>
    <row r="374" spans="17:22" x14ac:dyDescent="0.3">
      <c r="Q374" s="13">
        <v>370</v>
      </c>
      <c r="R374" s="6"/>
      <c r="S374" s="6"/>
      <c r="T374" s="6"/>
      <c r="U374" s="6"/>
      <c r="V374" s="6"/>
    </row>
    <row r="375" spans="17:22" x14ac:dyDescent="0.3">
      <c r="Q375" s="13">
        <v>371</v>
      </c>
      <c r="R375" s="6"/>
      <c r="S375" s="6"/>
      <c r="T375" s="6"/>
      <c r="U375" s="6"/>
      <c r="V375" s="6"/>
    </row>
    <row r="376" spans="17:22" x14ac:dyDescent="0.3">
      <c r="Q376" s="13">
        <v>372</v>
      </c>
      <c r="R376" s="6"/>
      <c r="S376" s="6"/>
      <c r="T376" s="6"/>
      <c r="U376" s="6"/>
      <c r="V376" s="6"/>
    </row>
    <row r="377" spans="17:22" x14ac:dyDescent="0.3">
      <c r="Q377" s="13">
        <v>373</v>
      </c>
      <c r="R377" s="6"/>
      <c r="S377" s="6"/>
      <c r="T377" s="6"/>
      <c r="U377" s="6"/>
      <c r="V377" s="6"/>
    </row>
    <row r="378" spans="17:22" x14ac:dyDescent="0.3">
      <c r="Q378" s="13">
        <v>374</v>
      </c>
      <c r="R378" s="6"/>
      <c r="S378" s="6"/>
      <c r="T378" s="6"/>
      <c r="U378" s="6"/>
      <c r="V378" s="6"/>
    </row>
    <row r="379" spans="17:22" x14ac:dyDescent="0.3">
      <c r="Q379" s="13">
        <v>375</v>
      </c>
      <c r="R379" s="6"/>
      <c r="S379" s="6"/>
      <c r="T379" s="6"/>
      <c r="U379" s="6"/>
      <c r="V379" s="6"/>
    </row>
    <row r="380" spans="17:22" x14ac:dyDescent="0.3">
      <c r="Q380" s="13">
        <v>376</v>
      </c>
      <c r="R380" s="6"/>
      <c r="S380" s="6"/>
      <c r="T380" s="6"/>
      <c r="U380" s="6"/>
      <c r="V380" s="6"/>
    </row>
    <row r="381" spans="17:22" x14ac:dyDescent="0.3">
      <c r="Q381" s="13">
        <v>377</v>
      </c>
      <c r="R381" s="6"/>
      <c r="S381" s="6"/>
      <c r="T381" s="6"/>
      <c r="U381" s="6"/>
      <c r="V381" s="6"/>
    </row>
    <row r="382" spans="17:22" x14ac:dyDescent="0.3">
      <c r="Q382" s="13">
        <v>378</v>
      </c>
      <c r="R382" s="6"/>
      <c r="S382" s="6"/>
      <c r="T382" s="6"/>
      <c r="U382" s="6"/>
      <c r="V382" s="6"/>
    </row>
    <row r="383" spans="17:22" x14ac:dyDescent="0.3">
      <c r="Q383" s="13">
        <v>379</v>
      </c>
      <c r="R383" s="6"/>
      <c r="S383" s="6"/>
      <c r="T383" s="6"/>
      <c r="U383" s="6"/>
      <c r="V383" s="6"/>
    </row>
    <row r="384" spans="17:22" x14ac:dyDescent="0.3">
      <c r="Q384" s="13">
        <v>380</v>
      </c>
      <c r="R384" s="6"/>
      <c r="S384" s="6"/>
      <c r="T384" s="6"/>
      <c r="U384" s="6"/>
      <c r="V384" s="6"/>
    </row>
    <row r="385" spans="17:22" x14ac:dyDescent="0.3">
      <c r="Q385" s="13">
        <v>381</v>
      </c>
      <c r="R385" s="6"/>
      <c r="S385" s="6"/>
      <c r="T385" s="6"/>
      <c r="U385" s="6"/>
      <c r="V385" s="6"/>
    </row>
    <row r="386" spans="17:22" x14ac:dyDescent="0.3">
      <c r="Q386" s="13">
        <v>382</v>
      </c>
      <c r="R386" s="6"/>
      <c r="S386" s="6"/>
      <c r="T386" s="6"/>
      <c r="U386" s="6"/>
      <c r="V386" s="6"/>
    </row>
    <row r="387" spans="17:22" x14ac:dyDescent="0.3">
      <c r="Q387" s="13">
        <v>383</v>
      </c>
      <c r="R387" s="6"/>
      <c r="S387" s="6"/>
      <c r="T387" s="6"/>
      <c r="U387" s="6"/>
      <c r="V387" s="6"/>
    </row>
    <row r="388" spans="17:22" x14ac:dyDescent="0.3">
      <c r="Q388" s="13">
        <v>384</v>
      </c>
      <c r="R388" s="6"/>
      <c r="S388" s="6"/>
      <c r="T388" s="6"/>
      <c r="U388" s="6"/>
      <c r="V388" s="6"/>
    </row>
    <row r="389" spans="17:22" x14ac:dyDescent="0.3">
      <c r="Q389" s="13">
        <v>385</v>
      </c>
      <c r="R389" s="6"/>
      <c r="S389" s="6"/>
      <c r="T389" s="6"/>
      <c r="U389" s="6"/>
      <c r="V389" s="6"/>
    </row>
    <row r="390" spans="17:22" x14ac:dyDescent="0.3">
      <c r="Q390" s="13">
        <v>386</v>
      </c>
      <c r="R390" s="6"/>
      <c r="S390" s="6"/>
      <c r="T390" s="6"/>
      <c r="U390" s="6"/>
      <c r="V390" s="6"/>
    </row>
    <row r="391" spans="17:22" x14ac:dyDescent="0.3">
      <c r="Q391" s="13">
        <v>387</v>
      </c>
      <c r="R391" s="6"/>
      <c r="S391" s="6"/>
      <c r="T391" s="6"/>
      <c r="U391" s="6"/>
      <c r="V391" s="6"/>
    </row>
    <row r="392" spans="17:22" x14ac:dyDescent="0.3">
      <c r="Q392" s="13">
        <v>388</v>
      </c>
      <c r="R392" s="6"/>
      <c r="S392" s="6"/>
      <c r="T392" s="6"/>
      <c r="U392" s="6"/>
      <c r="V392" s="6"/>
    </row>
    <row r="393" spans="17:22" x14ac:dyDescent="0.3">
      <c r="Q393" s="13">
        <v>389</v>
      </c>
      <c r="R393" s="6"/>
      <c r="S393" s="6"/>
      <c r="T393" s="6"/>
      <c r="U393" s="6"/>
      <c r="V393" s="6"/>
    </row>
    <row r="394" spans="17:22" x14ac:dyDescent="0.3">
      <c r="Q394" s="13">
        <v>390</v>
      </c>
      <c r="R394" s="6"/>
      <c r="S394" s="6"/>
      <c r="T394" s="6"/>
      <c r="U394" s="6"/>
      <c r="V394" s="6"/>
    </row>
    <row r="395" spans="17:22" x14ac:dyDescent="0.3">
      <c r="Q395" s="13">
        <v>391</v>
      </c>
      <c r="R395" s="6"/>
      <c r="S395" s="6"/>
      <c r="T395" s="6"/>
      <c r="U395" s="6"/>
      <c r="V395" s="6"/>
    </row>
    <row r="396" spans="17:22" x14ac:dyDescent="0.3">
      <c r="Q396" s="13">
        <v>392</v>
      </c>
      <c r="R396" s="6"/>
      <c r="S396" s="6"/>
      <c r="T396" s="6"/>
      <c r="U396" s="6"/>
      <c r="V396" s="6"/>
    </row>
    <row r="397" spans="17:22" x14ac:dyDescent="0.3">
      <c r="Q397" s="13">
        <v>393</v>
      </c>
      <c r="R397" s="6"/>
      <c r="S397" s="6"/>
      <c r="T397" s="6"/>
      <c r="U397" s="6"/>
      <c r="V397" s="6"/>
    </row>
    <row r="398" spans="17:22" x14ac:dyDescent="0.3">
      <c r="Q398" s="13">
        <v>394</v>
      </c>
      <c r="R398" s="6"/>
      <c r="S398" s="6"/>
      <c r="T398" s="6"/>
      <c r="U398" s="6"/>
      <c r="V398" s="6"/>
    </row>
    <row r="399" spans="17:22" x14ac:dyDescent="0.3">
      <c r="Q399" s="13">
        <v>395</v>
      </c>
      <c r="R399" s="6"/>
      <c r="S399" s="6"/>
      <c r="T399" s="6"/>
      <c r="U399" s="6"/>
      <c r="V399" s="6"/>
    </row>
    <row r="400" spans="17:22" x14ac:dyDescent="0.3">
      <c r="Q400" s="13">
        <v>396</v>
      </c>
      <c r="R400" s="6"/>
      <c r="S400" s="6"/>
      <c r="T400" s="6"/>
      <c r="U400" s="6"/>
      <c r="V400" s="6"/>
    </row>
    <row r="401" spans="17:22" x14ac:dyDescent="0.3">
      <c r="Q401" s="13">
        <v>397</v>
      </c>
      <c r="R401" s="6"/>
      <c r="S401" s="6"/>
      <c r="T401" s="6"/>
      <c r="U401" s="6"/>
      <c r="V401" s="6"/>
    </row>
    <row r="402" spans="17:22" x14ac:dyDescent="0.3">
      <c r="Q402" s="13">
        <v>398</v>
      </c>
      <c r="R402" s="6"/>
      <c r="S402" s="6"/>
      <c r="T402" s="6"/>
      <c r="U402" s="6"/>
      <c r="V402" s="6"/>
    </row>
    <row r="403" spans="17:22" x14ac:dyDescent="0.3">
      <c r="Q403" s="13">
        <v>399</v>
      </c>
      <c r="R403" s="6"/>
      <c r="S403" s="6"/>
      <c r="T403" s="6"/>
      <c r="U403" s="6"/>
      <c r="V403" s="6"/>
    </row>
    <row r="404" spans="17:22" x14ac:dyDescent="0.3">
      <c r="Q404" s="13">
        <v>400</v>
      </c>
      <c r="R404" s="6"/>
      <c r="S404" s="6"/>
      <c r="T404" s="6"/>
      <c r="U404" s="6"/>
      <c r="V404" s="6"/>
    </row>
    <row r="405" spans="17:22" x14ac:dyDescent="0.3">
      <c r="Q405" s="13">
        <v>401</v>
      </c>
      <c r="R405" s="6"/>
      <c r="S405" s="6"/>
      <c r="T405" s="6"/>
      <c r="U405" s="6"/>
      <c r="V405" s="6"/>
    </row>
    <row r="406" spans="17:22" x14ac:dyDescent="0.3">
      <c r="Q406" s="13">
        <v>402</v>
      </c>
      <c r="R406" s="6"/>
      <c r="S406" s="6"/>
      <c r="T406" s="6"/>
      <c r="U406" s="6"/>
      <c r="V406" s="6"/>
    </row>
    <row r="407" spans="17:22" x14ac:dyDescent="0.3">
      <c r="Q407" s="13">
        <v>403</v>
      </c>
      <c r="R407" s="6"/>
      <c r="S407" s="6"/>
      <c r="T407" s="6"/>
      <c r="U407" s="6"/>
      <c r="V407" s="6"/>
    </row>
    <row r="408" spans="17:22" x14ac:dyDescent="0.3">
      <c r="Q408" s="13">
        <v>404</v>
      </c>
      <c r="R408" s="6"/>
      <c r="S408" s="6"/>
      <c r="T408" s="6"/>
      <c r="U408" s="6"/>
      <c r="V408" s="6"/>
    </row>
    <row r="409" spans="17:22" x14ac:dyDescent="0.3">
      <c r="Q409" s="13">
        <v>405</v>
      </c>
      <c r="R409" s="6"/>
      <c r="S409" s="6"/>
      <c r="T409" s="6"/>
      <c r="U409" s="6"/>
      <c r="V409" s="6"/>
    </row>
    <row r="410" spans="17:22" x14ac:dyDescent="0.3">
      <c r="Q410" s="13">
        <v>406</v>
      </c>
      <c r="R410" s="6"/>
      <c r="S410" s="6"/>
      <c r="T410" s="6"/>
      <c r="U410" s="6"/>
      <c r="V410" s="6"/>
    </row>
    <row r="411" spans="17:22" x14ac:dyDescent="0.3">
      <c r="Q411" s="13">
        <v>407</v>
      </c>
      <c r="R411" s="6"/>
      <c r="S411" s="6"/>
      <c r="T411" s="6"/>
      <c r="U411" s="6"/>
      <c r="V411" s="6"/>
    </row>
    <row r="412" spans="17:22" x14ac:dyDescent="0.3">
      <c r="Q412" s="13">
        <v>408</v>
      </c>
      <c r="R412" s="6"/>
      <c r="S412" s="6"/>
      <c r="T412" s="6"/>
      <c r="U412" s="6"/>
      <c r="V412" s="6"/>
    </row>
    <row r="413" spans="17:22" x14ac:dyDescent="0.3">
      <c r="Q413" s="13">
        <v>409</v>
      </c>
      <c r="R413" s="6"/>
      <c r="S413" s="6"/>
      <c r="T413" s="6"/>
      <c r="U413" s="6"/>
      <c r="V413" s="6"/>
    </row>
    <row r="414" spans="17:22" x14ac:dyDescent="0.3">
      <c r="Q414" s="13">
        <v>410</v>
      </c>
      <c r="R414" s="6"/>
      <c r="S414" s="6"/>
      <c r="T414" s="6"/>
      <c r="U414" s="6"/>
      <c r="V414" s="6"/>
    </row>
    <row r="415" spans="17:22" x14ac:dyDescent="0.3">
      <c r="Q415" s="13">
        <v>411</v>
      </c>
      <c r="R415" s="6"/>
      <c r="S415" s="6"/>
      <c r="T415" s="6"/>
      <c r="U415" s="6"/>
      <c r="V415" s="6"/>
    </row>
    <row r="416" spans="17:22" x14ac:dyDescent="0.3">
      <c r="Q416" s="13">
        <v>412</v>
      </c>
      <c r="R416" s="6"/>
      <c r="S416" s="6"/>
      <c r="T416" s="6"/>
      <c r="U416" s="6"/>
      <c r="V416" s="6"/>
    </row>
    <row r="417" spans="17:22" x14ac:dyDescent="0.3">
      <c r="Q417" s="13">
        <v>413</v>
      </c>
      <c r="R417" s="6"/>
      <c r="S417" s="6"/>
      <c r="T417" s="6"/>
      <c r="U417" s="6"/>
      <c r="V417" s="6"/>
    </row>
    <row r="418" spans="17:22" x14ac:dyDescent="0.3">
      <c r="Q418" s="13">
        <v>414</v>
      </c>
      <c r="R418" s="6"/>
      <c r="S418" s="6"/>
      <c r="T418" s="6"/>
      <c r="U418" s="6"/>
      <c r="V418" s="6"/>
    </row>
    <row r="419" spans="17:22" x14ac:dyDescent="0.3">
      <c r="Q419" s="13">
        <v>415</v>
      </c>
      <c r="R419" s="6"/>
      <c r="S419" s="6"/>
      <c r="T419" s="6"/>
      <c r="U419" s="6"/>
      <c r="V419" s="6"/>
    </row>
    <row r="420" spans="17:22" x14ac:dyDescent="0.3">
      <c r="Q420" s="13">
        <v>416</v>
      </c>
      <c r="R420" s="6"/>
      <c r="S420" s="6"/>
      <c r="T420" s="6"/>
      <c r="U420" s="6"/>
      <c r="V420" s="6"/>
    </row>
    <row r="421" spans="17:22" x14ac:dyDescent="0.3">
      <c r="Q421" s="13">
        <v>417</v>
      </c>
      <c r="R421" s="6"/>
      <c r="S421" s="6"/>
      <c r="T421" s="6"/>
      <c r="U421" s="6"/>
      <c r="V421" s="6"/>
    </row>
    <row r="422" spans="17:22" x14ac:dyDescent="0.3">
      <c r="Q422" s="13">
        <v>418</v>
      </c>
      <c r="R422" s="6"/>
      <c r="S422" s="6"/>
      <c r="T422" s="6"/>
      <c r="U422" s="6"/>
      <c r="V422" s="6"/>
    </row>
    <row r="423" spans="17:22" x14ac:dyDescent="0.3">
      <c r="Q423" s="13">
        <v>419</v>
      </c>
      <c r="R423" s="6"/>
      <c r="S423" s="6"/>
      <c r="T423" s="6"/>
      <c r="U423" s="6"/>
      <c r="V423" s="6"/>
    </row>
    <row r="424" spans="17:22" x14ac:dyDescent="0.3">
      <c r="Q424" s="13">
        <v>420</v>
      </c>
      <c r="R424" s="6"/>
      <c r="S424" s="6"/>
      <c r="T424" s="6"/>
      <c r="U424" s="6"/>
      <c r="V424" s="6"/>
    </row>
    <row r="425" spans="17:22" x14ac:dyDescent="0.3">
      <c r="Q425" s="13">
        <v>421</v>
      </c>
      <c r="R425" s="6"/>
      <c r="S425" s="6"/>
      <c r="T425" s="6"/>
      <c r="U425" s="6"/>
      <c r="V425" s="6"/>
    </row>
    <row r="426" spans="17:22" x14ac:dyDescent="0.3">
      <c r="Q426" s="13">
        <v>422</v>
      </c>
      <c r="R426" s="6"/>
      <c r="S426" s="6"/>
      <c r="T426" s="6"/>
      <c r="U426" s="6"/>
      <c r="V426" s="6"/>
    </row>
    <row r="427" spans="17:22" x14ac:dyDescent="0.3">
      <c r="Q427" s="13">
        <v>423</v>
      </c>
      <c r="R427" s="6"/>
      <c r="S427" s="6"/>
      <c r="T427" s="6"/>
      <c r="U427" s="6"/>
      <c r="V427" s="6"/>
    </row>
    <row r="428" spans="17:22" x14ac:dyDescent="0.3">
      <c r="Q428" s="13">
        <v>424</v>
      </c>
      <c r="R428" s="6"/>
      <c r="S428" s="6"/>
      <c r="T428" s="6"/>
      <c r="U428" s="6"/>
      <c r="V428" s="6"/>
    </row>
    <row r="429" spans="17:22" x14ac:dyDescent="0.3">
      <c r="Q429" s="13">
        <v>425</v>
      </c>
      <c r="R429" s="6"/>
      <c r="S429" s="6"/>
      <c r="T429" s="6"/>
      <c r="U429" s="6"/>
      <c r="V429" s="6"/>
    </row>
    <row r="430" spans="17:22" x14ac:dyDescent="0.3">
      <c r="Q430" s="13">
        <v>426</v>
      </c>
      <c r="R430" s="6"/>
      <c r="S430" s="6"/>
      <c r="T430" s="6"/>
      <c r="U430" s="6"/>
      <c r="V430" s="6"/>
    </row>
    <row r="431" spans="17:22" x14ac:dyDescent="0.3">
      <c r="Q431" s="13">
        <v>427</v>
      </c>
      <c r="R431" s="6"/>
      <c r="S431" s="6"/>
      <c r="T431" s="6"/>
      <c r="U431" s="6"/>
      <c r="V431" s="6"/>
    </row>
    <row r="432" spans="17:22" x14ac:dyDescent="0.3">
      <c r="Q432" s="13">
        <v>428</v>
      </c>
      <c r="R432" s="6"/>
      <c r="S432" s="6"/>
      <c r="T432" s="6"/>
      <c r="U432" s="6"/>
      <c r="V432" s="6"/>
    </row>
    <row r="433" spans="17:22" x14ac:dyDescent="0.3">
      <c r="Q433" s="13">
        <v>429</v>
      </c>
      <c r="R433" s="6"/>
      <c r="S433" s="6"/>
      <c r="T433" s="6"/>
      <c r="U433" s="6"/>
      <c r="V433" s="6"/>
    </row>
    <row r="434" spans="17:22" x14ac:dyDescent="0.3">
      <c r="Q434" s="13">
        <v>430</v>
      </c>
      <c r="R434" s="6"/>
      <c r="S434" s="6"/>
      <c r="T434" s="6"/>
      <c r="U434" s="6"/>
      <c r="V434" s="6"/>
    </row>
    <row r="435" spans="17:22" x14ac:dyDescent="0.3">
      <c r="Q435" s="13">
        <v>431</v>
      </c>
      <c r="R435" s="6"/>
      <c r="S435" s="6"/>
      <c r="T435" s="6"/>
      <c r="U435" s="6"/>
      <c r="V435" s="6"/>
    </row>
    <row r="436" spans="17:22" x14ac:dyDescent="0.3">
      <c r="Q436" s="13">
        <v>432</v>
      </c>
      <c r="R436" s="6"/>
      <c r="S436" s="6"/>
      <c r="T436" s="6"/>
      <c r="U436" s="6"/>
      <c r="V436" s="6"/>
    </row>
    <row r="437" spans="17:22" x14ac:dyDescent="0.3">
      <c r="Q437" s="13">
        <v>433</v>
      </c>
      <c r="R437" s="6"/>
      <c r="S437" s="6"/>
      <c r="T437" s="6"/>
      <c r="U437" s="6"/>
      <c r="V437" s="6"/>
    </row>
    <row r="438" spans="17:22" x14ac:dyDescent="0.3">
      <c r="Q438" s="13">
        <v>434</v>
      </c>
      <c r="R438" s="6"/>
      <c r="S438" s="6"/>
      <c r="T438" s="6"/>
      <c r="U438" s="6"/>
      <c r="V438" s="6"/>
    </row>
    <row r="439" spans="17:22" x14ac:dyDescent="0.3">
      <c r="Q439" s="13">
        <v>435</v>
      </c>
      <c r="R439" s="6"/>
      <c r="S439" s="6"/>
      <c r="T439" s="6"/>
      <c r="U439" s="6"/>
      <c r="V439" s="6"/>
    </row>
    <row r="440" spans="17:22" x14ac:dyDescent="0.3">
      <c r="Q440" s="13">
        <v>436</v>
      </c>
      <c r="R440" s="6"/>
      <c r="S440" s="6"/>
      <c r="T440" s="6"/>
      <c r="U440" s="6"/>
      <c r="V440" s="6"/>
    </row>
    <row r="441" spans="17:22" x14ac:dyDescent="0.3">
      <c r="Q441" s="13">
        <v>437</v>
      </c>
      <c r="R441" s="6"/>
      <c r="S441" s="6"/>
      <c r="T441" s="6"/>
      <c r="U441" s="6"/>
      <c r="V441" s="6"/>
    </row>
    <row r="442" spans="17:22" x14ac:dyDescent="0.3">
      <c r="Q442" s="13">
        <v>438</v>
      </c>
      <c r="R442" s="6"/>
      <c r="S442" s="6"/>
      <c r="T442" s="6"/>
      <c r="U442" s="6"/>
      <c r="V442" s="6"/>
    </row>
    <row r="443" spans="17:22" x14ac:dyDescent="0.3">
      <c r="Q443" s="13">
        <v>439</v>
      </c>
      <c r="R443" s="6"/>
      <c r="S443" s="6"/>
      <c r="T443" s="6"/>
      <c r="U443" s="6"/>
      <c r="V443" s="6"/>
    </row>
    <row r="444" spans="17:22" x14ac:dyDescent="0.3">
      <c r="Q444" s="13">
        <v>440</v>
      </c>
      <c r="R444" s="6"/>
      <c r="S444" s="6"/>
      <c r="T444" s="6"/>
      <c r="U444" s="6"/>
      <c r="V444" s="6"/>
    </row>
    <row r="445" spans="17:22" x14ac:dyDescent="0.3">
      <c r="Q445" s="13">
        <v>441</v>
      </c>
      <c r="R445" s="6"/>
      <c r="S445" s="6"/>
      <c r="T445" s="6"/>
      <c r="U445" s="6"/>
      <c r="V445" s="6"/>
    </row>
    <row r="446" spans="17:22" x14ac:dyDescent="0.3">
      <c r="Q446" s="13">
        <v>442</v>
      </c>
      <c r="R446" s="6"/>
      <c r="S446" s="6"/>
      <c r="T446" s="6"/>
      <c r="U446" s="6"/>
      <c r="V446" s="6"/>
    </row>
    <row r="447" spans="17:22" x14ac:dyDescent="0.3">
      <c r="Q447" s="13">
        <v>443</v>
      </c>
      <c r="R447" s="6"/>
      <c r="S447" s="6"/>
      <c r="T447" s="6"/>
      <c r="U447" s="6"/>
      <c r="V447" s="6"/>
    </row>
    <row r="448" spans="17:22" x14ac:dyDescent="0.3">
      <c r="Q448" s="13">
        <v>444</v>
      </c>
      <c r="R448" s="6"/>
      <c r="S448" s="6"/>
      <c r="T448" s="6"/>
      <c r="U448" s="6"/>
      <c r="V448" s="6"/>
    </row>
    <row r="449" spans="17:22" x14ac:dyDescent="0.3">
      <c r="Q449" s="13">
        <v>445</v>
      </c>
      <c r="R449" s="6"/>
      <c r="S449" s="6"/>
      <c r="T449" s="6"/>
      <c r="U449" s="6"/>
      <c r="V449" s="6"/>
    </row>
    <row r="450" spans="17:22" x14ac:dyDescent="0.3">
      <c r="Q450" s="13">
        <v>446</v>
      </c>
      <c r="R450" s="6"/>
      <c r="S450" s="6"/>
      <c r="T450" s="6"/>
      <c r="U450" s="6"/>
      <c r="V450" s="6"/>
    </row>
    <row r="451" spans="17:22" x14ac:dyDescent="0.3">
      <c r="Q451" s="13">
        <v>447</v>
      </c>
      <c r="R451" s="6"/>
      <c r="S451" s="6"/>
      <c r="T451" s="6"/>
      <c r="U451" s="6"/>
      <c r="V451" s="6"/>
    </row>
    <row r="452" spans="17:22" x14ac:dyDescent="0.3">
      <c r="Q452" s="13">
        <v>448</v>
      </c>
      <c r="R452" s="6"/>
      <c r="S452" s="6"/>
      <c r="T452" s="6"/>
      <c r="U452" s="6"/>
      <c r="V452" s="6"/>
    </row>
    <row r="453" spans="17:22" x14ac:dyDescent="0.3">
      <c r="Q453" s="13">
        <v>449</v>
      </c>
      <c r="R453" s="6"/>
      <c r="S453" s="6"/>
      <c r="T453" s="6"/>
      <c r="U453" s="6"/>
      <c r="V453" s="6"/>
    </row>
    <row r="454" spans="17:22" x14ac:dyDescent="0.3">
      <c r="Q454" s="13">
        <v>450</v>
      </c>
      <c r="R454" s="6"/>
      <c r="S454" s="6"/>
      <c r="T454" s="6"/>
      <c r="U454" s="6"/>
      <c r="V454" s="6"/>
    </row>
    <row r="455" spans="17:22" x14ac:dyDescent="0.3">
      <c r="Q455" s="13">
        <v>451</v>
      </c>
      <c r="R455" s="6"/>
      <c r="S455" s="6"/>
      <c r="T455" s="6"/>
      <c r="U455" s="6"/>
      <c r="V455" s="6"/>
    </row>
    <row r="456" spans="17:22" x14ac:dyDescent="0.3">
      <c r="Q456" s="13">
        <v>452</v>
      </c>
      <c r="R456" s="6"/>
      <c r="S456" s="6"/>
      <c r="T456" s="6"/>
      <c r="U456" s="6"/>
      <c r="V456" s="6"/>
    </row>
    <row r="457" spans="17:22" x14ac:dyDescent="0.3">
      <c r="Q457" s="13">
        <v>453</v>
      </c>
      <c r="R457" s="6"/>
      <c r="S457" s="6"/>
      <c r="T457" s="6"/>
      <c r="U457" s="6"/>
      <c r="V457" s="6"/>
    </row>
    <row r="458" spans="17:22" x14ac:dyDescent="0.3">
      <c r="Q458" s="13">
        <v>454</v>
      </c>
      <c r="R458" s="6"/>
      <c r="S458" s="6"/>
      <c r="T458" s="6"/>
      <c r="U458" s="6"/>
      <c r="V458" s="6"/>
    </row>
    <row r="459" spans="17:22" x14ac:dyDescent="0.3">
      <c r="Q459" s="13">
        <v>455</v>
      </c>
      <c r="R459" s="6"/>
      <c r="S459" s="6"/>
      <c r="T459" s="6"/>
      <c r="U459" s="6"/>
      <c r="V459" s="6"/>
    </row>
    <row r="460" spans="17:22" x14ac:dyDescent="0.3">
      <c r="Q460" s="13">
        <v>456</v>
      </c>
      <c r="R460" s="6"/>
      <c r="S460" s="6"/>
      <c r="T460" s="6"/>
      <c r="U460" s="6"/>
      <c r="V460" s="6"/>
    </row>
    <row r="461" spans="17:22" x14ac:dyDescent="0.3">
      <c r="Q461" s="13">
        <v>457</v>
      </c>
      <c r="R461" s="6"/>
      <c r="S461" s="6"/>
      <c r="T461" s="6"/>
      <c r="U461" s="6"/>
      <c r="V461" s="6"/>
    </row>
    <row r="462" spans="17:22" x14ac:dyDescent="0.3">
      <c r="Q462" s="13">
        <v>458</v>
      </c>
      <c r="R462" s="6"/>
      <c r="S462" s="6"/>
      <c r="T462" s="6"/>
      <c r="U462" s="6"/>
      <c r="V462" s="6"/>
    </row>
    <row r="463" spans="17:22" x14ac:dyDescent="0.3">
      <c r="Q463" s="13">
        <v>459</v>
      </c>
      <c r="R463" s="6"/>
      <c r="S463" s="6"/>
      <c r="T463" s="6"/>
      <c r="U463" s="6"/>
      <c r="V463" s="6"/>
    </row>
    <row r="464" spans="17:22" x14ac:dyDescent="0.3">
      <c r="Q464" s="13">
        <v>460</v>
      </c>
      <c r="R464" s="6"/>
      <c r="S464" s="6"/>
      <c r="T464" s="6"/>
      <c r="U464" s="6"/>
      <c r="V464" s="6"/>
    </row>
    <row r="465" spans="17:22" x14ac:dyDescent="0.3">
      <c r="Q465" s="13">
        <v>461</v>
      </c>
      <c r="R465" s="6"/>
      <c r="S465" s="6"/>
      <c r="T465" s="6"/>
      <c r="U465" s="6"/>
      <c r="V465" s="6"/>
    </row>
    <row r="466" spans="17:22" x14ac:dyDescent="0.3">
      <c r="Q466" s="13">
        <v>462</v>
      </c>
      <c r="R466" s="6"/>
      <c r="S466" s="6"/>
      <c r="T466" s="6"/>
      <c r="U466" s="6"/>
      <c r="V466" s="6"/>
    </row>
    <row r="467" spans="17:22" x14ac:dyDescent="0.3">
      <c r="Q467" s="13">
        <v>463</v>
      </c>
      <c r="R467" s="6"/>
      <c r="S467" s="6"/>
      <c r="T467" s="6"/>
      <c r="U467" s="6"/>
      <c r="V467" s="6"/>
    </row>
    <row r="468" spans="17:22" x14ac:dyDescent="0.3">
      <c r="Q468" s="13">
        <v>464</v>
      </c>
      <c r="R468" s="6"/>
      <c r="S468" s="6"/>
      <c r="T468" s="6"/>
      <c r="U468" s="6"/>
      <c r="V468" s="6"/>
    </row>
    <row r="469" spans="17:22" x14ac:dyDescent="0.3">
      <c r="Q469" s="13">
        <v>465</v>
      </c>
      <c r="R469" s="6"/>
      <c r="S469" s="6"/>
      <c r="T469" s="6"/>
      <c r="U469" s="6"/>
      <c r="V469" s="6"/>
    </row>
    <row r="470" spans="17:22" x14ac:dyDescent="0.3">
      <c r="Q470" s="13">
        <v>466</v>
      </c>
      <c r="R470" s="6"/>
      <c r="S470" s="6"/>
      <c r="T470" s="6"/>
      <c r="U470" s="6"/>
      <c r="V470" s="6"/>
    </row>
    <row r="471" spans="17:22" x14ac:dyDescent="0.3">
      <c r="Q471" s="13">
        <v>467</v>
      </c>
      <c r="R471" s="6"/>
      <c r="S471" s="6"/>
      <c r="T471" s="6"/>
      <c r="U471" s="6"/>
      <c r="V471" s="6"/>
    </row>
    <row r="472" spans="17:22" x14ac:dyDescent="0.3">
      <c r="Q472" s="13">
        <v>468</v>
      </c>
      <c r="R472" s="6"/>
      <c r="S472" s="6"/>
      <c r="T472" s="6"/>
      <c r="U472" s="6"/>
      <c r="V472" s="6"/>
    </row>
    <row r="473" spans="17:22" x14ac:dyDescent="0.3">
      <c r="Q473" s="13">
        <v>469</v>
      </c>
      <c r="R473" s="6"/>
      <c r="S473" s="6"/>
      <c r="T473" s="6"/>
      <c r="U473" s="6"/>
      <c r="V473" s="6"/>
    </row>
    <row r="474" spans="17:22" x14ac:dyDescent="0.3">
      <c r="Q474" s="13">
        <v>470</v>
      </c>
      <c r="R474" s="6"/>
      <c r="S474" s="6"/>
      <c r="T474" s="6"/>
      <c r="U474" s="6"/>
      <c r="V474" s="6"/>
    </row>
    <row r="475" spans="17:22" x14ac:dyDescent="0.3">
      <c r="Q475" s="13">
        <v>471</v>
      </c>
      <c r="R475" s="6"/>
      <c r="S475" s="6"/>
      <c r="T475" s="6"/>
      <c r="U475" s="6"/>
      <c r="V475" s="6"/>
    </row>
    <row r="476" spans="17:22" x14ac:dyDescent="0.3">
      <c r="Q476" s="13">
        <v>472</v>
      </c>
      <c r="R476" s="6"/>
      <c r="S476" s="6"/>
      <c r="T476" s="6"/>
      <c r="U476" s="6"/>
      <c r="V476" s="6"/>
    </row>
    <row r="477" spans="17:22" x14ac:dyDescent="0.3">
      <c r="Q477" s="13">
        <v>473</v>
      </c>
      <c r="R477" s="6"/>
      <c r="S477" s="6"/>
      <c r="T477" s="6"/>
      <c r="U477" s="6"/>
      <c r="V477" s="6"/>
    </row>
    <row r="478" spans="17:22" x14ac:dyDescent="0.3">
      <c r="Q478" s="13">
        <v>474</v>
      </c>
      <c r="R478" s="6"/>
      <c r="S478" s="6"/>
      <c r="T478" s="6"/>
      <c r="U478" s="6"/>
      <c r="V478" s="6"/>
    </row>
    <row r="479" spans="17:22" x14ac:dyDescent="0.3">
      <c r="Q479" s="13">
        <v>475</v>
      </c>
      <c r="R479" s="6"/>
      <c r="S479" s="6"/>
      <c r="T479" s="6"/>
      <c r="U479" s="6"/>
      <c r="V479" s="6"/>
    </row>
    <row r="480" spans="17:22" x14ac:dyDescent="0.3">
      <c r="Q480" s="13">
        <v>476</v>
      </c>
      <c r="R480" s="6"/>
      <c r="S480" s="6"/>
      <c r="T480" s="6"/>
      <c r="U480" s="6"/>
      <c r="V480" s="6"/>
    </row>
    <row r="481" spans="17:22" x14ac:dyDescent="0.3">
      <c r="Q481" s="13">
        <v>477</v>
      </c>
      <c r="R481" s="6"/>
      <c r="S481" s="6"/>
      <c r="T481" s="6"/>
      <c r="U481" s="6"/>
      <c r="V481" s="6"/>
    </row>
    <row r="482" spans="17:22" x14ac:dyDescent="0.3">
      <c r="Q482" s="13">
        <v>478</v>
      </c>
      <c r="R482" s="6"/>
      <c r="S482" s="6"/>
      <c r="T482" s="6"/>
      <c r="U482" s="6"/>
      <c r="V482" s="6"/>
    </row>
    <row r="483" spans="17:22" x14ac:dyDescent="0.3">
      <c r="Q483" s="13">
        <v>479</v>
      </c>
      <c r="R483" s="6"/>
      <c r="S483" s="6"/>
      <c r="T483" s="6"/>
      <c r="U483" s="6"/>
      <c r="V483" s="6"/>
    </row>
    <row r="484" spans="17:22" x14ac:dyDescent="0.3">
      <c r="Q484" s="13">
        <v>480</v>
      </c>
      <c r="R484" s="6"/>
      <c r="S484" s="6"/>
      <c r="T484" s="6"/>
      <c r="U484" s="6"/>
      <c r="V484" s="6"/>
    </row>
    <row r="485" spans="17:22" x14ac:dyDescent="0.3">
      <c r="Q485" s="13">
        <v>481</v>
      </c>
      <c r="R485" s="6"/>
      <c r="S485" s="6"/>
      <c r="T485" s="6"/>
      <c r="U485" s="6"/>
      <c r="V485" s="6"/>
    </row>
    <row r="486" spans="17:22" x14ac:dyDescent="0.3">
      <c r="Q486" s="13">
        <v>482</v>
      </c>
      <c r="R486" s="6"/>
      <c r="S486" s="6"/>
      <c r="T486" s="6"/>
      <c r="U486" s="6"/>
      <c r="V486" s="6"/>
    </row>
    <row r="487" spans="17:22" x14ac:dyDescent="0.3">
      <c r="Q487" s="13">
        <v>483</v>
      </c>
      <c r="R487" s="6"/>
      <c r="S487" s="6"/>
      <c r="T487" s="6"/>
      <c r="U487" s="6"/>
      <c r="V487" s="6"/>
    </row>
    <row r="488" spans="17:22" x14ac:dyDescent="0.3">
      <c r="Q488" s="13">
        <v>484</v>
      </c>
      <c r="R488" s="6"/>
      <c r="S488" s="6"/>
      <c r="T488" s="6"/>
      <c r="U488" s="6"/>
      <c r="V488" s="6"/>
    </row>
    <row r="489" spans="17:22" x14ac:dyDescent="0.3">
      <c r="Q489" s="13">
        <v>485</v>
      </c>
      <c r="R489" s="6"/>
      <c r="S489" s="6"/>
      <c r="T489" s="6"/>
      <c r="U489" s="6"/>
      <c r="V489" s="6"/>
    </row>
    <row r="490" spans="17:22" x14ac:dyDescent="0.3">
      <c r="Q490" s="13">
        <v>486</v>
      </c>
      <c r="R490" s="6"/>
      <c r="S490" s="6"/>
      <c r="T490" s="6"/>
      <c r="U490" s="6"/>
      <c r="V490" s="6"/>
    </row>
    <row r="491" spans="17:22" x14ac:dyDescent="0.3">
      <c r="Q491" s="13">
        <v>487</v>
      </c>
      <c r="R491" s="6"/>
      <c r="S491" s="6"/>
      <c r="T491" s="6"/>
      <c r="U491" s="6"/>
      <c r="V491" s="6"/>
    </row>
    <row r="492" spans="17:22" x14ac:dyDescent="0.3">
      <c r="Q492" s="13">
        <v>488</v>
      </c>
      <c r="R492" s="6"/>
      <c r="S492" s="6"/>
      <c r="T492" s="6"/>
      <c r="U492" s="6"/>
      <c r="V492" s="6"/>
    </row>
    <row r="493" spans="17:22" x14ac:dyDescent="0.3">
      <c r="Q493" s="13">
        <v>489</v>
      </c>
      <c r="R493" s="6"/>
      <c r="S493" s="6"/>
      <c r="T493" s="6"/>
      <c r="U493" s="6"/>
      <c r="V493" s="6"/>
    </row>
    <row r="494" spans="17:22" x14ac:dyDescent="0.3">
      <c r="Q494" s="13">
        <v>490</v>
      </c>
      <c r="R494" s="6"/>
      <c r="S494" s="6"/>
      <c r="T494" s="6"/>
      <c r="U494" s="6"/>
      <c r="V494" s="6"/>
    </row>
    <row r="495" spans="17:22" x14ac:dyDescent="0.3">
      <c r="Q495" s="13">
        <v>491</v>
      </c>
      <c r="R495" s="6"/>
      <c r="S495" s="6"/>
      <c r="T495" s="6"/>
      <c r="U495" s="6"/>
      <c r="V495" s="6"/>
    </row>
    <row r="496" spans="17:22" x14ac:dyDescent="0.3">
      <c r="Q496" s="13">
        <v>492</v>
      </c>
      <c r="R496" s="6"/>
      <c r="S496" s="6"/>
      <c r="T496" s="6"/>
      <c r="U496" s="6"/>
      <c r="V496" s="6"/>
    </row>
    <row r="497" spans="17:22" x14ac:dyDescent="0.3">
      <c r="Q497" s="13">
        <v>493</v>
      </c>
      <c r="R497" s="6"/>
      <c r="S497" s="6"/>
      <c r="T497" s="6"/>
      <c r="U497" s="6"/>
      <c r="V497" s="6"/>
    </row>
    <row r="498" spans="17:22" x14ac:dyDescent="0.3">
      <c r="Q498" s="13">
        <v>494</v>
      </c>
      <c r="R498" s="6"/>
      <c r="S498" s="6"/>
      <c r="T498" s="6"/>
      <c r="U498" s="6"/>
      <c r="V498" s="6"/>
    </row>
    <row r="499" spans="17:22" x14ac:dyDescent="0.3">
      <c r="Q499" s="13">
        <v>495</v>
      </c>
      <c r="R499" s="6"/>
      <c r="S499" s="6"/>
      <c r="T499" s="6"/>
      <c r="U499" s="6"/>
      <c r="V499" s="6"/>
    </row>
    <row r="500" spans="17:22" x14ac:dyDescent="0.3">
      <c r="Q500" s="13">
        <v>496</v>
      </c>
      <c r="R500" s="6"/>
      <c r="S500" s="6"/>
      <c r="T500" s="6"/>
      <c r="U500" s="6"/>
      <c r="V500" s="6"/>
    </row>
    <row r="501" spans="17:22" x14ac:dyDescent="0.3">
      <c r="Q501" s="13">
        <v>497</v>
      </c>
      <c r="R501" s="6"/>
      <c r="S501" s="6"/>
      <c r="T501" s="6"/>
      <c r="U501" s="6"/>
      <c r="V501" s="6"/>
    </row>
    <row r="502" spans="17:22" x14ac:dyDescent="0.3">
      <c r="Q502" s="13">
        <v>498</v>
      </c>
      <c r="R502" s="6"/>
      <c r="S502" s="6"/>
      <c r="T502" s="6"/>
      <c r="U502" s="6"/>
      <c r="V502" s="6"/>
    </row>
    <row r="503" spans="17:22" x14ac:dyDescent="0.3">
      <c r="Q503" s="13">
        <v>499</v>
      </c>
      <c r="R503" s="6"/>
      <c r="S503" s="6"/>
      <c r="T503" s="6"/>
      <c r="U503" s="6"/>
      <c r="V503" s="6"/>
    </row>
    <row r="504" spans="17:22" x14ac:dyDescent="0.3">
      <c r="Q504" s="13">
        <v>500</v>
      </c>
      <c r="R504" s="6"/>
      <c r="S504" s="6"/>
      <c r="T504" s="6"/>
      <c r="U504" s="6"/>
      <c r="V504" s="6"/>
    </row>
    <row r="505" spans="17:22" x14ac:dyDescent="0.3">
      <c r="Q505" s="13">
        <v>501</v>
      </c>
      <c r="R505" s="6"/>
      <c r="S505" s="6"/>
      <c r="T505" s="6"/>
      <c r="U505" s="6"/>
      <c r="V505" s="6"/>
    </row>
    <row r="506" spans="17:22" x14ac:dyDescent="0.3">
      <c r="Q506" s="13">
        <v>502</v>
      </c>
      <c r="R506" s="6"/>
      <c r="S506" s="6"/>
      <c r="T506" s="6"/>
      <c r="U506" s="6"/>
      <c r="V506" s="6"/>
    </row>
    <row r="507" spans="17:22" x14ac:dyDescent="0.3">
      <c r="Q507" s="13">
        <v>503</v>
      </c>
      <c r="R507" s="6"/>
      <c r="S507" s="6"/>
      <c r="T507" s="6"/>
      <c r="U507" s="6"/>
      <c r="V507" s="6"/>
    </row>
    <row r="508" spans="17:22" x14ac:dyDescent="0.3">
      <c r="Q508" s="13">
        <v>504</v>
      </c>
      <c r="R508" s="6"/>
      <c r="S508" s="6"/>
      <c r="T508" s="6"/>
      <c r="U508" s="6"/>
      <c r="V508" s="6"/>
    </row>
    <row r="509" spans="17:22" x14ac:dyDescent="0.3">
      <c r="Q509" s="13">
        <v>505</v>
      </c>
      <c r="R509" s="6"/>
      <c r="S509" s="6"/>
      <c r="T509" s="6"/>
      <c r="U509" s="6"/>
      <c r="V509" s="6"/>
    </row>
    <row r="510" spans="17:22" x14ac:dyDescent="0.3">
      <c r="Q510" s="13">
        <v>506</v>
      </c>
      <c r="R510" s="6"/>
      <c r="S510" s="6"/>
      <c r="T510" s="6"/>
      <c r="U510" s="6"/>
      <c r="V510" s="6"/>
    </row>
    <row r="511" spans="17:22" x14ac:dyDescent="0.3">
      <c r="Q511" s="13">
        <v>507</v>
      </c>
      <c r="R511" s="6"/>
      <c r="S511" s="6"/>
      <c r="T511" s="6"/>
      <c r="U511" s="6"/>
      <c r="V511" s="6"/>
    </row>
    <row r="512" spans="17:22" x14ac:dyDescent="0.3">
      <c r="Q512" s="13">
        <v>508</v>
      </c>
      <c r="R512" s="6"/>
      <c r="S512" s="6"/>
      <c r="T512" s="6"/>
      <c r="U512" s="6"/>
      <c r="V512" s="6"/>
    </row>
    <row r="513" spans="17:22" x14ac:dyDescent="0.3">
      <c r="Q513" s="13">
        <v>509</v>
      </c>
      <c r="R513" s="6"/>
      <c r="S513" s="6"/>
      <c r="T513" s="6"/>
      <c r="U513" s="6"/>
      <c r="V513" s="6"/>
    </row>
    <row r="514" spans="17:22" x14ac:dyDescent="0.3">
      <c r="Q514" s="13">
        <v>510</v>
      </c>
      <c r="R514" s="6"/>
      <c r="S514" s="6"/>
      <c r="T514" s="6"/>
      <c r="U514" s="6"/>
      <c r="V514" s="6"/>
    </row>
    <row r="515" spans="17:22" x14ac:dyDescent="0.3">
      <c r="Q515" s="13">
        <v>511</v>
      </c>
      <c r="R515" s="6"/>
      <c r="S515" s="6"/>
      <c r="T515" s="6"/>
      <c r="U515" s="6"/>
      <c r="V515" s="6"/>
    </row>
    <row r="516" spans="17:22" x14ac:dyDescent="0.3">
      <c r="Q516" s="13">
        <v>512</v>
      </c>
      <c r="R516" s="6"/>
      <c r="S516" s="6"/>
      <c r="T516" s="6"/>
      <c r="U516" s="6"/>
      <c r="V516" s="6"/>
    </row>
    <row r="517" spans="17:22" x14ac:dyDescent="0.3">
      <c r="Q517" s="13">
        <v>513</v>
      </c>
      <c r="R517" s="6"/>
      <c r="S517" s="6"/>
      <c r="T517" s="6"/>
      <c r="U517" s="6"/>
      <c r="V517" s="6"/>
    </row>
    <row r="518" spans="17:22" x14ac:dyDescent="0.3">
      <c r="Q518" s="13">
        <v>514</v>
      </c>
      <c r="R518" s="6"/>
      <c r="S518" s="6"/>
      <c r="T518" s="6"/>
      <c r="U518" s="6"/>
      <c r="V518" s="6"/>
    </row>
    <row r="519" spans="17:22" x14ac:dyDescent="0.3">
      <c r="Q519" s="13">
        <v>515</v>
      </c>
      <c r="R519" s="6"/>
      <c r="S519" s="6"/>
      <c r="T519" s="6"/>
      <c r="U519" s="6"/>
      <c r="V519" s="6"/>
    </row>
    <row r="520" spans="17:22" x14ac:dyDescent="0.3">
      <c r="Q520" s="13">
        <v>516</v>
      </c>
      <c r="R520" s="6"/>
      <c r="S520" s="6"/>
      <c r="T520" s="6"/>
      <c r="U520" s="6"/>
      <c r="V520" s="6"/>
    </row>
    <row r="521" spans="17:22" x14ac:dyDescent="0.3">
      <c r="Q521" s="13">
        <v>517</v>
      </c>
      <c r="R521" s="6"/>
      <c r="S521" s="6"/>
      <c r="T521" s="6"/>
      <c r="U521" s="6"/>
      <c r="V521" s="6"/>
    </row>
    <row r="522" spans="17:22" x14ac:dyDescent="0.3">
      <c r="Q522" s="13">
        <v>518</v>
      </c>
      <c r="R522" s="6"/>
      <c r="S522" s="6"/>
      <c r="T522" s="6"/>
      <c r="U522" s="6"/>
      <c r="V522" s="6"/>
    </row>
    <row r="523" spans="17:22" x14ac:dyDescent="0.3">
      <c r="Q523" s="13">
        <v>519</v>
      </c>
      <c r="R523" s="6"/>
      <c r="S523" s="6"/>
      <c r="T523" s="6"/>
      <c r="U523" s="6"/>
      <c r="V523" s="6"/>
    </row>
    <row r="524" spans="17:22" x14ac:dyDescent="0.3">
      <c r="Q524" s="13">
        <v>520</v>
      </c>
      <c r="R524" s="6"/>
      <c r="S524" s="6"/>
      <c r="T524" s="6"/>
      <c r="U524" s="6"/>
      <c r="V524" s="6"/>
    </row>
    <row r="525" spans="17:22" x14ac:dyDescent="0.3">
      <c r="Q525" s="13">
        <v>521</v>
      </c>
      <c r="R525" s="6"/>
      <c r="S525" s="6"/>
      <c r="T525" s="6"/>
      <c r="U525" s="6"/>
      <c r="V525" s="6"/>
    </row>
    <row r="526" spans="17:22" x14ac:dyDescent="0.3">
      <c r="Q526" s="13">
        <v>522</v>
      </c>
      <c r="R526" s="6"/>
      <c r="S526" s="6"/>
      <c r="T526" s="6"/>
      <c r="U526" s="6"/>
      <c r="V526" s="6"/>
    </row>
    <row r="527" spans="17:22" x14ac:dyDescent="0.3">
      <c r="Q527" s="13">
        <v>523</v>
      </c>
      <c r="R527" s="6"/>
      <c r="S527" s="6"/>
      <c r="T527" s="6"/>
      <c r="U527" s="6"/>
      <c r="V527" s="6"/>
    </row>
    <row r="528" spans="17:22" x14ac:dyDescent="0.3">
      <c r="Q528" s="13">
        <v>524</v>
      </c>
      <c r="R528" s="6"/>
      <c r="S528" s="6"/>
      <c r="T528" s="6"/>
      <c r="U528" s="6"/>
      <c r="V528" s="6"/>
    </row>
    <row r="529" spans="17:22" x14ac:dyDescent="0.3">
      <c r="Q529" s="13">
        <v>525</v>
      </c>
      <c r="R529" s="6"/>
      <c r="S529" s="6"/>
      <c r="T529" s="6"/>
      <c r="U529" s="6"/>
      <c r="V529" s="6"/>
    </row>
    <row r="530" spans="17:22" x14ac:dyDescent="0.3">
      <c r="Q530" s="13">
        <v>526</v>
      </c>
      <c r="R530" s="6"/>
      <c r="S530" s="6"/>
      <c r="T530" s="6"/>
      <c r="U530" s="6"/>
      <c r="V530" s="6"/>
    </row>
    <row r="531" spans="17:22" x14ac:dyDescent="0.3">
      <c r="Q531" s="13">
        <v>527</v>
      </c>
      <c r="R531" s="6"/>
      <c r="S531" s="6"/>
      <c r="T531" s="6"/>
      <c r="U531" s="6"/>
      <c r="V531" s="6"/>
    </row>
    <row r="532" spans="17:22" x14ac:dyDescent="0.3">
      <c r="Q532" s="13">
        <v>528</v>
      </c>
      <c r="R532" s="6"/>
      <c r="S532" s="6"/>
      <c r="T532" s="6"/>
      <c r="U532" s="6"/>
      <c r="V532" s="6"/>
    </row>
    <row r="533" spans="17:22" x14ac:dyDescent="0.3">
      <c r="Q533" s="13">
        <v>529</v>
      </c>
      <c r="R533" s="6"/>
      <c r="S533" s="6"/>
      <c r="T533" s="6"/>
      <c r="U533" s="6"/>
      <c r="V533" s="6"/>
    </row>
    <row r="534" spans="17:22" x14ac:dyDescent="0.3">
      <c r="Q534" s="13">
        <v>530</v>
      </c>
      <c r="R534" s="6"/>
      <c r="S534" s="6"/>
      <c r="T534" s="6"/>
      <c r="U534" s="6"/>
      <c r="V534" s="6"/>
    </row>
    <row r="535" spans="17:22" x14ac:dyDescent="0.3">
      <c r="Q535" s="13">
        <v>531</v>
      </c>
      <c r="R535" s="6"/>
      <c r="S535" s="6"/>
      <c r="T535" s="6"/>
      <c r="U535" s="6"/>
      <c r="V535" s="6"/>
    </row>
    <row r="536" spans="17:22" x14ac:dyDescent="0.3">
      <c r="Q536" s="13">
        <v>532</v>
      </c>
      <c r="R536" s="6"/>
      <c r="S536" s="6"/>
      <c r="T536" s="6"/>
      <c r="U536" s="6"/>
      <c r="V536" s="6"/>
    </row>
    <row r="537" spans="17:22" x14ac:dyDescent="0.3">
      <c r="Q537" s="13">
        <v>533</v>
      </c>
      <c r="R537" s="6"/>
      <c r="S537" s="6"/>
      <c r="T537" s="6"/>
      <c r="U537" s="6"/>
      <c r="V537" s="6"/>
    </row>
    <row r="538" spans="17:22" x14ac:dyDescent="0.3">
      <c r="Q538" s="13">
        <v>534</v>
      </c>
      <c r="R538" s="6"/>
      <c r="S538" s="6"/>
      <c r="T538" s="6"/>
      <c r="U538" s="6"/>
      <c r="V538" s="6"/>
    </row>
    <row r="539" spans="17:22" x14ac:dyDescent="0.3">
      <c r="Q539" s="13">
        <v>535</v>
      </c>
      <c r="R539" s="6"/>
      <c r="S539" s="6"/>
      <c r="T539" s="6"/>
      <c r="U539" s="6"/>
      <c r="V539" s="6"/>
    </row>
    <row r="540" spans="17:22" x14ac:dyDescent="0.3">
      <c r="Q540" s="13">
        <v>536</v>
      </c>
      <c r="R540" s="6"/>
      <c r="S540" s="6"/>
      <c r="T540" s="6"/>
      <c r="U540" s="6"/>
      <c r="V540" s="6"/>
    </row>
    <row r="541" spans="17:22" x14ac:dyDescent="0.3">
      <c r="Q541" s="13">
        <v>537</v>
      </c>
      <c r="R541" s="6"/>
      <c r="S541" s="6"/>
      <c r="T541" s="6"/>
      <c r="U541" s="6"/>
      <c r="V541" s="6"/>
    </row>
    <row r="542" spans="17:22" x14ac:dyDescent="0.3">
      <c r="Q542" s="13">
        <v>538</v>
      </c>
      <c r="R542" s="6"/>
      <c r="S542" s="6"/>
      <c r="T542" s="6"/>
      <c r="U542" s="6"/>
      <c r="V542" s="6"/>
    </row>
    <row r="543" spans="17:22" x14ac:dyDescent="0.3">
      <c r="Q543" s="13">
        <v>539</v>
      </c>
      <c r="R543" s="6"/>
      <c r="S543" s="6"/>
      <c r="T543" s="6"/>
      <c r="U543" s="6"/>
      <c r="V543" s="6"/>
    </row>
    <row r="544" spans="17:22" x14ac:dyDescent="0.3">
      <c r="Q544" s="13">
        <v>540</v>
      </c>
      <c r="R544" s="6"/>
      <c r="S544" s="6"/>
      <c r="T544" s="6"/>
      <c r="U544" s="6"/>
      <c r="V544" s="6"/>
    </row>
    <row r="545" spans="17:22" x14ac:dyDescent="0.3">
      <c r="Q545" s="13">
        <v>541</v>
      </c>
      <c r="R545" s="6"/>
      <c r="S545" s="6"/>
      <c r="T545" s="6"/>
      <c r="U545" s="6"/>
      <c r="V545" s="6"/>
    </row>
    <row r="546" spans="17:22" x14ac:dyDescent="0.3">
      <c r="Q546" s="13">
        <v>542</v>
      </c>
      <c r="R546" s="6"/>
      <c r="S546" s="6"/>
      <c r="T546" s="6"/>
      <c r="U546" s="6"/>
      <c r="V546" s="6"/>
    </row>
    <row r="547" spans="17:22" x14ac:dyDescent="0.3">
      <c r="Q547" s="13">
        <v>543</v>
      </c>
      <c r="R547" s="6"/>
      <c r="S547" s="6"/>
      <c r="T547" s="6"/>
      <c r="U547" s="6"/>
      <c r="V547" s="6"/>
    </row>
    <row r="548" spans="17:22" x14ac:dyDescent="0.3">
      <c r="Q548" s="13">
        <v>544</v>
      </c>
      <c r="R548" s="6"/>
      <c r="S548" s="6"/>
      <c r="T548" s="6"/>
      <c r="U548" s="6"/>
      <c r="V548" s="6"/>
    </row>
    <row r="549" spans="17:22" x14ac:dyDescent="0.3">
      <c r="Q549" s="13">
        <v>545</v>
      </c>
      <c r="R549" s="6"/>
      <c r="S549" s="6"/>
      <c r="T549" s="6"/>
      <c r="U549" s="6"/>
      <c r="V549" s="6"/>
    </row>
    <row r="550" spans="17:22" x14ac:dyDescent="0.3">
      <c r="Q550" s="13">
        <v>546</v>
      </c>
      <c r="R550" s="6"/>
      <c r="S550" s="6"/>
      <c r="T550" s="6"/>
      <c r="U550" s="6"/>
      <c r="V550" s="6"/>
    </row>
    <row r="551" spans="17:22" x14ac:dyDescent="0.3">
      <c r="Q551" s="13">
        <v>547</v>
      </c>
      <c r="R551" s="6"/>
      <c r="S551" s="6"/>
      <c r="T551" s="6"/>
      <c r="U551" s="6"/>
      <c r="V551" s="6"/>
    </row>
    <row r="552" spans="17:22" x14ac:dyDescent="0.3">
      <c r="Q552" s="13">
        <v>548</v>
      </c>
      <c r="R552" s="6"/>
      <c r="S552" s="6"/>
      <c r="T552" s="6"/>
      <c r="U552" s="6"/>
      <c r="V552" s="6"/>
    </row>
    <row r="553" spans="17:22" x14ac:dyDescent="0.3">
      <c r="Q553" s="13">
        <v>549</v>
      </c>
      <c r="R553" s="6"/>
      <c r="S553" s="6"/>
      <c r="T553" s="6"/>
      <c r="U553" s="6"/>
      <c r="V553" s="6"/>
    </row>
    <row r="554" spans="17:22" x14ac:dyDescent="0.3">
      <c r="Q554" s="13">
        <v>550</v>
      </c>
      <c r="R554" s="6"/>
      <c r="S554" s="6"/>
      <c r="T554" s="6"/>
      <c r="U554" s="6"/>
      <c r="V554" s="6"/>
    </row>
    <row r="555" spans="17:22" x14ac:dyDescent="0.3">
      <c r="Q555" s="13">
        <v>551</v>
      </c>
      <c r="R555" s="6"/>
      <c r="S555" s="6"/>
      <c r="T555" s="6"/>
      <c r="U555" s="6"/>
      <c r="V555" s="6"/>
    </row>
    <row r="556" spans="17:22" x14ac:dyDescent="0.3">
      <c r="Q556" s="13">
        <v>552</v>
      </c>
      <c r="R556" s="6"/>
      <c r="S556" s="6"/>
      <c r="T556" s="6"/>
      <c r="U556" s="6"/>
      <c r="V556" s="6"/>
    </row>
    <row r="557" spans="17:22" x14ac:dyDescent="0.3">
      <c r="Q557" s="13">
        <v>553</v>
      </c>
      <c r="R557" s="6"/>
      <c r="S557" s="6"/>
      <c r="T557" s="6"/>
      <c r="U557" s="6"/>
      <c r="V557" s="6"/>
    </row>
    <row r="558" spans="17:22" x14ac:dyDescent="0.3">
      <c r="Q558" s="13">
        <v>554</v>
      </c>
      <c r="R558" s="6"/>
      <c r="S558" s="6"/>
      <c r="T558" s="6"/>
      <c r="U558" s="6"/>
      <c r="V558" s="6"/>
    </row>
    <row r="559" spans="17:22" x14ac:dyDescent="0.3">
      <c r="Q559" s="13">
        <v>555</v>
      </c>
      <c r="R559" s="6"/>
      <c r="S559" s="6"/>
      <c r="T559" s="6"/>
      <c r="U559" s="6"/>
      <c r="V559" s="6"/>
    </row>
    <row r="560" spans="17:22" x14ac:dyDescent="0.3">
      <c r="Q560" s="13">
        <v>556</v>
      </c>
      <c r="R560" s="6"/>
      <c r="S560" s="6"/>
      <c r="T560" s="6"/>
      <c r="U560" s="6"/>
      <c r="V560" s="6"/>
    </row>
    <row r="561" spans="17:22" x14ac:dyDescent="0.3">
      <c r="Q561" s="13">
        <v>557</v>
      </c>
      <c r="R561" s="6"/>
      <c r="S561" s="6"/>
      <c r="T561" s="6"/>
      <c r="U561" s="6"/>
      <c r="V561" s="6"/>
    </row>
    <row r="562" spans="17:22" x14ac:dyDescent="0.3">
      <c r="Q562" s="13">
        <v>558</v>
      </c>
      <c r="R562" s="6"/>
      <c r="S562" s="6"/>
      <c r="T562" s="6"/>
      <c r="U562" s="6"/>
      <c r="V562" s="6"/>
    </row>
    <row r="563" spans="17:22" x14ac:dyDescent="0.3">
      <c r="Q563" s="13">
        <v>559</v>
      </c>
      <c r="R563" s="6"/>
      <c r="S563" s="6"/>
      <c r="T563" s="6"/>
      <c r="U563" s="6"/>
      <c r="V563" s="6"/>
    </row>
    <row r="564" spans="17:22" x14ac:dyDescent="0.3">
      <c r="Q564" s="13">
        <v>560</v>
      </c>
      <c r="R564" s="6"/>
      <c r="S564" s="6"/>
      <c r="T564" s="6"/>
      <c r="U564" s="6"/>
      <c r="V564" s="6"/>
    </row>
    <row r="565" spans="17:22" x14ac:dyDescent="0.3">
      <c r="Q565" s="13">
        <v>561</v>
      </c>
      <c r="R565" s="6"/>
      <c r="S565" s="6"/>
      <c r="T565" s="6"/>
      <c r="U565" s="6"/>
      <c r="V565" s="6"/>
    </row>
    <row r="566" spans="17:22" x14ac:dyDescent="0.3">
      <c r="Q566" s="13">
        <v>562</v>
      </c>
      <c r="R566" s="6"/>
      <c r="S566" s="6"/>
      <c r="T566" s="6"/>
      <c r="U566" s="6"/>
      <c r="V566" s="6"/>
    </row>
    <row r="567" spans="17:22" x14ac:dyDescent="0.3">
      <c r="Q567" s="13">
        <v>563</v>
      </c>
      <c r="R567" s="6"/>
      <c r="S567" s="6"/>
      <c r="T567" s="6"/>
      <c r="U567" s="6"/>
      <c r="V567" s="6"/>
    </row>
    <row r="568" spans="17:22" x14ac:dyDescent="0.3">
      <c r="Q568" s="13">
        <v>564</v>
      </c>
      <c r="R568" s="6"/>
      <c r="S568" s="6"/>
      <c r="T568" s="6"/>
      <c r="U568" s="6"/>
      <c r="V568" s="6"/>
    </row>
    <row r="569" spans="17:22" x14ac:dyDescent="0.3">
      <c r="Q569" s="13">
        <v>565</v>
      </c>
      <c r="R569" s="6"/>
      <c r="S569" s="6"/>
      <c r="T569" s="6"/>
      <c r="U569" s="6"/>
      <c r="V569" s="6"/>
    </row>
    <row r="570" spans="17:22" x14ac:dyDescent="0.3">
      <c r="Q570" s="13">
        <v>566</v>
      </c>
      <c r="R570" s="6"/>
      <c r="S570" s="6"/>
      <c r="T570" s="6"/>
      <c r="U570" s="6"/>
      <c r="V570" s="6"/>
    </row>
    <row r="571" spans="17:22" x14ac:dyDescent="0.3">
      <c r="Q571" s="13">
        <v>567</v>
      </c>
      <c r="R571" s="6"/>
      <c r="S571" s="6"/>
      <c r="T571" s="6"/>
      <c r="U571" s="6"/>
      <c r="V571" s="6"/>
    </row>
    <row r="572" spans="17:22" x14ac:dyDescent="0.3">
      <c r="Q572" s="13">
        <v>568</v>
      </c>
      <c r="R572" s="6"/>
      <c r="S572" s="6"/>
      <c r="T572" s="6"/>
      <c r="U572" s="6"/>
      <c r="V572" s="6"/>
    </row>
    <row r="573" spans="17:22" x14ac:dyDescent="0.3">
      <c r="Q573" s="13">
        <v>569</v>
      </c>
      <c r="R573" s="6"/>
      <c r="S573" s="6"/>
      <c r="T573" s="6"/>
      <c r="U573" s="6"/>
      <c r="V573" s="6"/>
    </row>
    <row r="574" spans="17:22" x14ac:dyDescent="0.3">
      <c r="Q574" s="13">
        <v>570</v>
      </c>
      <c r="R574" s="6"/>
      <c r="S574" s="6"/>
      <c r="T574" s="6"/>
      <c r="U574" s="6"/>
      <c r="V574" s="6"/>
    </row>
    <row r="575" spans="17:22" x14ac:dyDescent="0.3">
      <c r="Q575" s="13">
        <v>571</v>
      </c>
      <c r="R575" s="6"/>
      <c r="S575" s="6"/>
      <c r="T575" s="6"/>
      <c r="U575" s="6"/>
      <c r="V575" s="6"/>
    </row>
    <row r="576" spans="17:22" x14ac:dyDescent="0.3">
      <c r="Q576" s="13">
        <v>572</v>
      </c>
      <c r="R576" s="6"/>
      <c r="S576" s="6"/>
      <c r="T576" s="6"/>
      <c r="U576" s="6"/>
      <c r="V576" s="6"/>
    </row>
    <row r="577" spans="17:22" x14ac:dyDescent="0.3">
      <c r="Q577" s="13">
        <v>573</v>
      </c>
      <c r="R577" s="6"/>
      <c r="S577" s="6"/>
      <c r="T577" s="6"/>
      <c r="U577" s="6"/>
      <c r="V577" s="6"/>
    </row>
    <row r="578" spans="17:22" x14ac:dyDescent="0.3">
      <c r="Q578" s="13">
        <v>574</v>
      </c>
      <c r="R578" s="6"/>
      <c r="S578" s="6"/>
      <c r="T578" s="6"/>
      <c r="U578" s="6"/>
      <c r="V578" s="6"/>
    </row>
    <row r="579" spans="17:22" x14ac:dyDescent="0.3">
      <c r="Q579" s="13">
        <v>575</v>
      </c>
      <c r="R579" s="6"/>
      <c r="S579" s="6"/>
      <c r="T579" s="6"/>
      <c r="U579" s="6"/>
      <c r="V579" s="6"/>
    </row>
    <row r="580" spans="17:22" x14ac:dyDescent="0.3">
      <c r="Q580" s="13">
        <v>576</v>
      </c>
      <c r="R580" s="6"/>
      <c r="S580" s="6"/>
      <c r="T580" s="6"/>
      <c r="U580" s="6"/>
      <c r="V580" s="6"/>
    </row>
    <row r="581" spans="17:22" x14ac:dyDescent="0.3">
      <c r="Q581" s="13">
        <v>577</v>
      </c>
      <c r="R581" s="6"/>
      <c r="S581" s="6"/>
      <c r="T581" s="6"/>
      <c r="U581" s="6"/>
      <c r="V581" s="6"/>
    </row>
    <row r="582" spans="17:22" x14ac:dyDescent="0.3">
      <c r="Q582" s="13">
        <v>578</v>
      </c>
      <c r="R582" s="6"/>
      <c r="S582" s="6"/>
      <c r="T582" s="6"/>
      <c r="U582" s="6"/>
      <c r="V582" s="6"/>
    </row>
    <row r="583" spans="17:22" x14ac:dyDescent="0.3">
      <c r="Q583" s="13">
        <v>579</v>
      </c>
      <c r="R583" s="6"/>
      <c r="S583" s="6"/>
      <c r="T583" s="6"/>
      <c r="U583" s="6"/>
      <c r="V583" s="6"/>
    </row>
    <row r="584" spans="17:22" x14ac:dyDescent="0.3">
      <c r="Q584" s="13">
        <v>580</v>
      </c>
      <c r="R584" s="6"/>
      <c r="S584" s="6"/>
      <c r="T584" s="6"/>
      <c r="U584" s="6"/>
      <c r="V584" s="6"/>
    </row>
    <row r="585" spans="17:22" x14ac:dyDescent="0.3">
      <c r="Q585" s="13">
        <v>581</v>
      </c>
      <c r="R585" s="6"/>
      <c r="S585" s="6"/>
      <c r="T585" s="6"/>
      <c r="U585" s="6"/>
      <c r="V585" s="6"/>
    </row>
    <row r="586" spans="17:22" x14ac:dyDescent="0.3">
      <c r="Q586" s="13">
        <v>582</v>
      </c>
      <c r="R586" s="6"/>
      <c r="S586" s="6"/>
      <c r="T586" s="6"/>
      <c r="U586" s="6"/>
      <c r="V586" s="6"/>
    </row>
    <row r="587" spans="17:22" x14ac:dyDescent="0.3">
      <c r="Q587" s="13">
        <v>583</v>
      </c>
      <c r="R587" s="6"/>
      <c r="S587" s="6"/>
      <c r="T587" s="6"/>
      <c r="U587" s="6"/>
      <c r="V587" s="6"/>
    </row>
    <row r="588" spans="17:22" x14ac:dyDescent="0.3">
      <c r="Q588" s="13">
        <v>584</v>
      </c>
      <c r="R588" s="6"/>
      <c r="S588" s="6"/>
      <c r="T588" s="6"/>
      <c r="U588" s="6"/>
      <c r="V588" s="6"/>
    </row>
    <row r="589" spans="17:22" x14ac:dyDescent="0.3">
      <c r="Q589" s="13">
        <v>585</v>
      </c>
      <c r="R589" s="6"/>
      <c r="S589" s="6"/>
      <c r="T589" s="6"/>
      <c r="U589" s="6"/>
      <c r="V589" s="6"/>
    </row>
    <row r="590" spans="17:22" x14ac:dyDescent="0.3">
      <c r="Q590" s="13">
        <v>586</v>
      </c>
      <c r="R590" s="6"/>
      <c r="S590" s="6"/>
      <c r="T590" s="6"/>
      <c r="U590" s="6"/>
      <c r="V590" s="6"/>
    </row>
    <row r="591" spans="17:22" x14ac:dyDescent="0.3">
      <c r="Q591" s="13">
        <v>587</v>
      </c>
      <c r="R591" s="6"/>
      <c r="S591" s="6"/>
      <c r="T591" s="6"/>
      <c r="U591" s="6"/>
      <c r="V591" s="6"/>
    </row>
    <row r="592" spans="17:22" x14ac:dyDescent="0.3">
      <c r="Q592" s="13">
        <v>588</v>
      </c>
      <c r="R592" s="6"/>
      <c r="S592" s="6"/>
      <c r="T592" s="6"/>
      <c r="U592" s="6"/>
      <c r="V592" s="6"/>
    </row>
    <row r="593" spans="17:22" x14ac:dyDescent="0.3">
      <c r="Q593" s="13">
        <v>589</v>
      </c>
      <c r="R593" s="6"/>
      <c r="S593" s="6"/>
      <c r="T593" s="6"/>
      <c r="U593" s="6"/>
      <c r="V593" s="6"/>
    </row>
    <row r="594" spans="17:22" x14ac:dyDescent="0.3">
      <c r="Q594" s="13">
        <v>590</v>
      </c>
      <c r="R594" s="6"/>
      <c r="S594" s="6"/>
      <c r="T594" s="6"/>
      <c r="U594" s="6"/>
      <c r="V594" s="6"/>
    </row>
    <row r="595" spans="17:22" x14ac:dyDescent="0.3">
      <c r="Q595" s="13">
        <v>591</v>
      </c>
      <c r="R595" s="6"/>
      <c r="S595" s="6"/>
      <c r="T595" s="6"/>
      <c r="U595" s="6"/>
      <c r="V595" s="6"/>
    </row>
    <row r="596" spans="17:22" x14ac:dyDescent="0.3">
      <c r="Q596" s="13">
        <v>592</v>
      </c>
      <c r="R596" s="6"/>
      <c r="S596" s="6"/>
      <c r="T596" s="6"/>
      <c r="U596" s="6"/>
      <c r="V596" s="6"/>
    </row>
    <row r="597" spans="17:22" x14ac:dyDescent="0.3">
      <c r="Q597" s="13">
        <v>593</v>
      </c>
      <c r="R597" s="6"/>
      <c r="S597" s="6"/>
      <c r="T597" s="6"/>
      <c r="U597" s="6"/>
      <c r="V597" s="6"/>
    </row>
    <row r="598" spans="17:22" x14ac:dyDescent="0.3">
      <c r="Q598" s="13">
        <v>594</v>
      </c>
      <c r="R598" s="6"/>
      <c r="S598" s="6"/>
      <c r="T598" s="6"/>
      <c r="U598" s="6"/>
      <c r="V598" s="6"/>
    </row>
    <row r="599" spans="17:22" x14ac:dyDescent="0.3">
      <c r="Q599" s="13">
        <v>595</v>
      </c>
      <c r="R599" s="6"/>
      <c r="S599" s="6"/>
      <c r="T599" s="6"/>
      <c r="U599" s="6"/>
      <c r="V599" s="6"/>
    </row>
    <row r="600" spans="17:22" x14ac:dyDescent="0.3">
      <c r="Q600" s="13">
        <v>596</v>
      </c>
      <c r="R600" s="6"/>
      <c r="S600" s="6"/>
      <c r="T600" s="6"/>
      <c r="U600" s="6"/>
      <c r="V600" s="6"/>
    </row>
  </sheetData>
  <sortState xmlns:xlrd2="http://schemas.microsoft.com/office/spreadsheetml/2017/richdata2" ref="AD1:AD601">
    <sortCondition ref="AD1:AD601"/>
  </sortState>
  <mergeCells count="5">
    <mergeCell ref="B2:M2"/>
    <mergeCell ref="B3:M3"/>
    <mergeCell ref="Q7:V7"/>
    <mergeCell ref="AG42:AL42"/>
    <mergeCell ref="B114:J115"/>
  </mergeCells>
  <phoneticPr fontId="106" type="noConversion"/>
  <conditionalFormatting sqref="T1:T1048576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E1:AE111 AE136:AE1048576">
    <cfRule type="cellIs" dxfId="5" priority="8" operator="lessThan">
      <formula>0.85</formula>
    </cfRule>
    <cfRule type="cellIs" dxfId="4" priority="10" operator="lessThan">
      <formula>0.756</formula>
    </cfRule>
    <cfRule type="cellIs" dxfId="3" priority="11" operator="lessThan">
      <formula>0.6</formula>
    </cfRule>
    <cfRule type="cellIs" dxfId="2" priority="12" operator="lessThan">
      <formula>0.3</formula>
    </cfRule>
  </conditionalFormatting>
  <conditionalFormatting sqref="AE1:AE1048576">
    <cfRule type="cellIs" dxfId="1" priority="5" operator="lessThan">
      <formula>0.81</formula>
    </cfRule>
    <cfRule type="cellIs" dxfId="0" priority="6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tabSelected="1" topLeftCell="D1" zoomScale="70" zoomScaleNormal="70" workbookViewId="0">
      <pane ySplit="4" topLeftCell="A101" activePane="bottomLeft" state="frozen"/>
      <selection pane="bottomLeft" activeCell="L119" sqref="A119:XFD119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563" t="s">
        <v>32</v>
      </c>
      <c r="I2" s="1563"/>
      <c r="J2" s="1563"/>
      <c r="K2" s="1563"/>
    </row>
    <row r="3" spans="1:92" ht="15" thickBot="1" x14ac:dyDescent="0.35"/>
    <row r="4" spans="1:92" ht="29.4" thickBot="1" x14ac:dyDescent="0.35">
      <c r="A4" s="585" t="s">
        <v>542</v>
      </c>
      <c r="B4" s="1568" t="s">
        <v>0</v>
      </c>
      <c r="C4" s="1569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570">
        <v>1</v>
      </c>
      <c r="B5" s="1499">
        <v>46265</v>
      </c>
      <c r="C5" s="1499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571">
        <f>SUM(M5:M6)</f>
        <v>95.90021999999999</v>
      </c>
      <c r="O5" s="553">
        <f t="shared" ref="O5:O11" si="1">M5/((720-R5)/60)</f>
        <v>2.8865657961661344</v>
      </c>
      <c r="P5" s="1571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602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633" t="s">
        <v>38</v>
      </c>
      <c r="AH5" s="1634"/>
      <c r="AI5" s="1634"/>
      <c r="AJ5" s="1635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570"/>
      <c r="B6" s="1499"/>
      <c r="C6" s="1499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571"/>
      <c r="O6" s="553">
        <f t="shared" si="1"/>
        <v>5.4819764049999984</v>
      </c>
      <c r="P6" s="1571"/>
      <c r="Q6" s="553">
        <f t="shared" si="2"/>
        <v>720</v>
      </c>
      <c r="R6" s="553">
        <f>'Milling Down Time Hours'!G6</f>
        <v>0</v>
      </c>
      <c r="S6" s="1602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1220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570"/>
      <c r="B7" s="1499">
        <v>46266</v>
      </c>
      <c r="C7" s="1499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571">
        <f>SUM(M7:M8)</f>
        <v>196.41338000000002</v>
      </c>
      <c r="O7" s="553">
        <f t="shared" si="1"/>
        <v>6.5721821250000003</v>
      </c>
      <c r="P7" s="1571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602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570"/>
      <c r="B8" s="1499"/>
      <c r="C8" s="1499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571"/>
      <c r="O8" s="553">
        <f t="shared" si="1"/>
        <v>10.78414628440367</v>
      </c>
      <c r="P8" s="1571"/>
      <c r="Q8" s="553">
        <f t="shared" si="2"/>
        <v>654</v>
      </c>
      <c r="R8" s="553">
        <f>'Milling Down Time Hours'!G8</f>
        <v>66</v>
      </c>
      <c r="S8" s="1602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1.22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585">
        <v>2</v>
      </c>
      <c r="B9" s="1497">
        <v>46267</v>
      </c>
      <c r="C9" s="1497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587">
        <f>SUM(M9:M10)</f>
        <v>209.804</v>
      </c>
      <c r="O9" s="485">
        <f t="shared" si="1"/>
        <v>10.565099999999999</v>
      </c>
      <c r="P9" s="1587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607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585"/>
      <c r="B10" s="1497"/>
      <c r="C10" s="1497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587"/>
      <c r="O10" s="485">
        <f t="shared" si="1"/>
        <v>8.6794166666666666</v>
      </c>
      <c r="P10" s="1587"/>
      <c r="Q10" s="485">
        <f t="shared" si="2"/>
        <v>720</v>
      </c>
      <c r="R10" s="931">
        <f>'Milling Down Time Hours'!G10</f>
        <v>0</v>
      </c>
      <c r="S10" s="1607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585"/>
      <c r="B11" s="1497">
        <v>46268</v>
      </c>
      <c r="C11" s="1497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587">
        <f>SUM(M11:M12)</f>
        <v>90.338150000000013</v>
      </c>
      <c r="O11" s="485">
        <f t="shared" si="1"/>
        <v>7.5281791666666678</v>
      </c>
      <c r="P11" s="1587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607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0.34426229508196715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585"/>
      <c r="B12" s="1509"/>
      <c r="C12" s="1509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598"/>
      <c r="O12" s="554"/>
      <c r="P12" s="1598"/>
      <c r="Q12" s="554">
        <f t="shared" si="2"/>
        <v>660</v>
      </c>
      <c r="R12" s="957">
        <f>'Milling Down Time Hours'!G12</f>
        <v>60.000000000000007</v>
      </c>
      <c r="S12" s="1609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419.99999999999994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586"/>
      <c r="B13" s="1599">
        <v>46269</v>
      </c>
      <c r="C13" s="1512"/>
      <c r="D13" s="1583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610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800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586"/>
      <c r="B14" s="1600"/>
      <c r="C14" s="1514"/>
      <c r="D14" s="1584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611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603">
        <v>46270</v>
      </c>
      <c r="C15" s="1603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570">
        <v>3</v>
      </c>
      <c r="B16" s="1499">
        <v>46270</v>
      </c>
      <c r="C16" s="1499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602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570"/>
      <c r="B17" s="1499">
        <v>46271</v>
      </c>
      <c r="C17" s="1499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571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604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570"/>
      <c r="B18" s="1499"/>
      <c r="C18" s="1499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571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604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570"/>
      <c r="B19" s="1499">
        <v>46272</v>
      </c>
      <c r="C19" s="1499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605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604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585">
        <v>4</v>
      </c>
      <c r="B20" s="1497">
        <v>46272</v>
      </c>
      <c r="C20" s="1497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606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607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585"/>
      <c r="B21" s="1497">
        <v>46273</v>
      </c>
      <c r="C21" s="1497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587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607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585"/>
      <c r="B22" s="1497"/>
      <c r="C22" s="1497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608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607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585"/>
      <c r="B23" s="1497">
        <v>46274</v>
      </c>
      <c r="C23" s="1497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607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487">
        <v>46274</v>
      </c>
      <c r="C24" s="1487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570">
        <v>5</v>
      </c>
      <c r="B25" s="1499">
        <v>46275</v>
      </c>
      <c r="C25" s="1499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571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602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570"/>
      <c r="B26" s="1499"/>
      <c r="C26" s="1499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606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602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570"/>
      <c r="B27" s="1499">
        <v>46276</v>
      </c>
      <c r="C27" s="1499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571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602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497">
        <v>46276</v>
      </c>
      <c r="C28" s="1497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571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607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585">
        <v>6</v>
      </c>
      <c r="B29" s="1497">
        <v>46276</v>
      </c>
      <c r="C29" s="1497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607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585"/>
      <c r="B30" s="1497">
        <v>46277</v>
      </c>
      <c r="C30" s="1497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587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607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585"/>
      <c r="B31" s="1497"/>
      <c r="C31" s="1497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587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607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575"/>
      <c r="B32" s="1487">
        <v>46278</v>
      </c>
      <c r="C32" s="1487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576"/>
      <c r="B33" s="1487">
        <v>46278</v>
      </c>
      <c r="C33" s="1487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628">
        <v>46279</v>
      </c>
      <c r="C34" s="1629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582">
        <v>7</v>
      </c>
      <c r="B35" s="1630">
        <v>46279</v>
      </c>
      <c r="C35" s="1631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617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582"/>
      <c r="B36" s="1624">
        <v>46280</v>
      </c>
      <c r="C36" s="1625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571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618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582"/>
      <c r="B37" s="1626"/>
      <c r="C37" s="1627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571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619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581">
        <v>8</v>
      </c>
      <c r="B38" s="1620">
        <v>46281</v>
      </c>
      <c r="C38" s="1621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609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609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581"/>
      <c r="B39" s="1622"/>
      <c r="C39" s="1623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616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646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581"/>
      <c r="B40" s="1620">
        <v>46282</v>
      </c>
      <c r="C40" s="1621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598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646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581"/>
      <c r="B41" s="1622"/>
      <c r="C41" s="1623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632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616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567">
        <v>9</v>
      </c>
      <c r="B42" s="1594">
        <v>46283</v>
      </c>
      <c r="C42" s="1595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612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612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567"/>
      <c r="B43" s="1596"/>
      <c r="C43" s="1597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613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614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567"/>
      <c r="B44" s="1594">
        <v>46284</v>
      </c>
      <c r="C44" s="1595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612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614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567"/>
      <c r="B45" s="1596"/>
      <c r="C45" s="1597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613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615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566">
        <v>10</v>
      </c>
      <c r="B46" s="1577">
        <v>46285</v>
      </c>
      <c r="C46" s="1578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566"/>
      <c r="B47" s="1579"/>
      <c r="C47" s="1580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566"/>
      <c r="B48" s="1577">
        <v>46286</v>
      </c>
      <c r="C48" s="1578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572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572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566"/>
      <c r="B49" s="1579"/>
      <c r="C49" s="1580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573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574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566"/>
      <c r="B50" s="1577">
        <v>46287</v>
      </c>
      <c r="C50" s="1578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572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574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566"/>
      <c r="B51" s="1579"/>
      <c r="C51" s="1580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573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574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566"/>
      <c r="B52" s="1577">
        <v>46288</v>
      </c>
      <c r="C52" s="1578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572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574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566"/>
      <c r="B53" s="1579"/>
      <c r="C53" s="1580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573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574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588">
        <v>46289</v>
      </c>
      <c r="C54" s="1589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572">
        <f>SUM(M54:M56)</f>
        <v>299.60957198599993</v>
      </c>
      <c r="O54" s="1572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601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590"/>
      <c r="C55" s="1591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574"/>
      <c r="O55" s="1574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567">
        <v>11</v>
      </c>
      <c r="B56" s="1592"/>
      <c r="C56" s="1593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573"/>
      <c r="O56" s="1601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612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567"/>
      <c r="B57" s="1594">
        <v>46290</v>
      </c>
      <c r="C57" s="1595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612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614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567"/>
      <c r="B58" s="1596"/>
      <c r="C58" s="1597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613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615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566">
        <v>12</v>
      </c>
      <c r="B59" s="1577">
        <v>46291</v>
      </c>
      <c r="C59" s="1578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566"/>
      <c r="B60" s="1579"/>
      <c r="C60" s="1580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566"/>
      <c r="B61" s="1577">
        <v>46292</v>
      </c>
      <c r="C61" s="1578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572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651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566"/>
      <c r="B62" s="1579"/>
      <c r="C62" s="1580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573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652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566"/>
      <c r="B63" s="1577">
        <v>46293</v>
      </c>
      <c r="C63" s="1578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572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652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566"/>
      <c r="B64" s="1579"/>
      <c r="C64" s="1580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573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652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594">
        <v>46294</v>
      </c>
      <c r="C65" s="1595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612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653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596"/>
      <c r="C66" s="1597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615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588">
        <v>46295</v>
      </c>
      <c r="C67" s="1589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592"/>
      <c r="C68" s="1593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649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588">
        <v>46296</v>
      </c>
      <c r="C69" s="1589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650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12" si="65">W69*$AC$5</f>
        <v>0</v>
      </c>
    </row>
    <row r="70" spans="1:30" ht="29.4" thickBot="1" x14ac:dyDescent="0.35">
      <c r="A70" s="1228"/>
      <c r="B70" s="1592"/>
      <c r="C70" s="1593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649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588">
        <v>46297</v>
      </c>
      <c r="C71" s="1589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650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592"/>
      <c r="C72" s="1593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649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588">
        <v>46298</v>
      </c>
      <c r="C73" s="1589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650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592"/>
      <c r="C74" s="1593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667">
        <v>13</v>
      </c>
      <c r="B75" s="1594">
        <v>46299</v>
      </c>
      <c r="C75" s="1595"/>
      <c r="D75" s="667" t="s">
        <v>793</v>
      </c>
      <c r="E75" s="1668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612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612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667"/>
      <c r="B76" s="1596"/>
      <c r="C76" s="1597"/>
      <c r="D76" s="667" t="s">
        <v>793</v>
      </c>
      <c r="E76" s="1614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615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614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667"/>
      <c r="B77" s="1594">
        <v>46300</v>
      </c>
      <c r="C77" s="1595"/>
      <c r="D77" s="667" t="s">
        <v>793</v>
      </c>
      <c r="E77" s="1614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612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614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667"/>
      <c r="B78" s="1596"/>
      <c r="C78" s="1597"/>
      <c r="D78" s="667" t="s">
        <v>793</v>
      </c>
      <c r="E78" s="1615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615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615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566">
        <v>14</v>
      </c>
      <c r="B79" s="1577">
        <v>46301</v>
      </c>
      <c r="C79" s="1578"/>
      <c r="D79" s="451" t="s">
        <v>793</v>
      </c>
      <c r="E79" s="1664" t="s">
        <v>780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572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566"/>
      <c r="B80" s="1636"/>
      <c r="C80" s="1637"/>
      <c r="D80" s="451" t="s">
        <v>793</v>
      </c>
      <c r="E80" s="1658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79:M98" si="67">H80*K80*G80</f>
        <v>0</v>
      </c>
      <c r="N80" s="1658"/>
      <c r="O80" s="1134"/>
      <c r="P80" s="1574">
        <f>'Milling Down Time Hours'!Q43</f>
        <v>23.5</v>
      </c>
      <c r="Q80" s="1195"/>
      <c r="R80" s="1574">
        <f>'Milling Down Time Hours'!L85</f>
        <v>0.8965277777777777</v>
      </c>
      <c r="S80" s="451"/>
      <c r="T80" s="1642">
        <v>0.35699999999999998</v>
      </c>
      <c r="U80" s="1642">
        <v>1.056</v>
      </c>
      <c r="V80" s="1644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566"/>
      <c r="B81" s="1636"/>
      <c r="C81" s="1637"/>
      <c r="D81" s="451" t="s">
        <v>793</v>
      </c>
      <c r="E81" s="1658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658"/>
      <c r="O81" s="1134"/>
      <c r="P81" s="1638"/>
      <c r="Q81" s="1201"/>
      <c r="R81" s="1638"/>
      <c r="S81" s="451"/>
      <c r="T81" s="1643"/>
      <c r="U81" s="1643"/>
      <c r="V81" s="1645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566"/>
      <c r="B82" s="1636"/>
      <c r="C82" s="1637"/>
      <c r="D82" s="451" t="s">
        <v>793</v>
      </c>
      <c r="E82" s="1658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658"/>
      <c r="O82" s="1134"/>
      <c r="P82" s="1639">
        <f>'Milling Down Time Hours'!M87</f>
        <v>0</v>
      </c>
      <c r="Q82" s="1204"/>
      <c r="R82" s="1639">
        <f>'Milling Down Time Hours'!L87</f>
        <v>0.7090277777777777</v>
      </c>
      <c r="S82" s="451"/>
      <c r="T82" s="1640" t="e">
        <f>SUM(#REF!)</f>
        <v>#REF!</v>
      </c>
      <c r="U82" s="1640" t="e">
        <f t="shared" ref="U82:V82" si="68">SUM(T82:T84)</f>
        <v>#REF!</v>
      </c>
      <c r="V82" s="1647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566"/>
      <c r="B83" s="1636"/>
      <c r="C83" s="1637"/>
      <c r="D83" s="451" t="s">
        <v>793</v>
      </c>
      <c r="E83" s="1658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658"/>
      <c r="O83" s="1134"/>
      <c r="P83" s="1638"/>
      <c r="Q83" s="1201"/>
      <c r="R83" s="1638"/>
      <c r="S83" s="451"/>
      <c r="T83" s="1641"/>
      <c r="U83" s="1641"/>
      <c r="V83" s="1648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566"/>
      <c r="B84" s="1636"/>
      <c r="C84" s="1637"/>
      <c r="D84" s="451" t="s">
        <v>793</v>
      </c>
      <c r="E84" s="1658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658"/>
      <c r="O84" s="1134"/>
      <c r="P84" s="1639">
        <f>'Milling Down Time Hours'!M89</f>
        <v>0</v>
      </c>
      <c r="Q84" s="1204"/>
      <c r="R84" s="1639">
        <f>'Milling Down Time Hours'!L89</f>
        <v>1</v>
      </c>
      <c r="S84" s="451"/>
      <c r="T84" s="1640" t="e">
        <f>SUM(#REF!)</f>
        <v>#REF!</v>
      </c>
      <c r="U84" s="1640" t="e">
        <f t="shared" ref="U84:V84" si="69">SUM(T84:T86)</f>
        <v>#REF!</v>
      </c>
      <c r="V84" s="1647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566"/>
      <c r="B85" s="1636"/>
      <c r="C85" s="1637"/>
      <c r="D85" s="451" t="s">
        <v>793</v>
      </c>
      <c r="E85" s="1658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658"/>
      <c r="O85" s="1134"/>
      <c r="P85" s="1638"/>
      <c r="Q85" s="1201"/>
      <c r="R85" s="1638"/>
      <c r="S85" s="451"/>
      <c r="T85" s="1641"/>
      <c r="U85" s="1641"/>
      <c r="V85" s="1648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566"/>
      <c r="B86" s="1636"/>
      <c r="C86" s="1637"/>
      <c r="D86" s="451" t="s">
        <v>793</v>
      </c>
      <c r="E86" s="1658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658"/>
      <c r="O86" s="1134"/>
      <c r="P86" s="1639">
        <f>'Milling Down Time Hours'!M91</f>
        <v>0</v>
      </c>
      <c r="Q86" s="1204"/>
      <c r="R86" s="1639">
        <f>'Milling Down Time Hours'!L91</f>
        <v>0.73611111111111116</v>
      </c>
      <c r="S86" s="451"/>
      <c r="T86" s="1640" t="e">
        <f>SUM(#REF!)</f>
        <v>#REF!</v>
      </c>
      <c r="U86" s="1640" t="e">
        <f t="shared" ref="U86:V86" si="70">SUM(T86:T88)</f>
        <v>#REF!</v>
      </c>
      <c r="V86" s="1647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566"/>
      <c r="B87" s="1636"/>
      <c r="C87" s="1637"/>
      <c r="D87" s="451" t="s">
        <v>793</v>
      </c>
      <c r="E87" s="1658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658"/>
      <c r="O87" s="1134"/>
      <c r="P87" s="1638"/>
      <c r="Q87" s="1201"/>
      <c r="R87" s="1638"/>
      <c r="S87" s="451"/>
      <c r="T87" s="1641"/>
      <c r="U87" s="1641"/>
      <c r="V87" s="1648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566"/>
      <c r="B88" s="1636"/>
      <c r="C88" s="1637"/>
      <c r="D88" s="451" t="s">
        <v>793</v>
      </c>
      <c r="E88" s="1658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658"/>
      <c r="O88" s="1134"/>
      <c r="P88" s="1639">
        <f>'Milling Down Time Hours'!M93</f>
        <v>0</v>
      </c>
      <c r="Q88" s="1204"/>
      <c r="R88" s="1639">
        <f>'Milling Down Time Hours'!L93</f>
        <v>1</v>
      </c>
      <c r="S88" s="451"/>
      <c r="T88" s="1640" t="e">
        <f>SUM(#REF!)</f>
        <v>#REF!</v>
      </c>
      <c r="U88" s="1640" t="e">
        <f t="shared" ref="U88:V88" si="71">SUM(T88:T90)</f>
        <v>#REF!</v>
      </c>
      <c r="V88" s="1647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566"/>
      <c r="B89" s="1636"/>
      <c r="C89" s="1637"/>
      <c r="D89" s="451" t="s">
        <v>793</v>
      </c>
      <c r="E89" s="1658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658"/>
      <c r="O89" s="1134"/>
      <c r="P89" s="1638"/>
      <c r="Q89" s="1201"/>
      <c r="R89" s="1638"/>
      <c r="S89" s="451"/>
      <c r="T89" s="1641"/>
      <c r="U89" s="1641"/>
      <c r="V89" s="1648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566"/>
      <c r="B90" s="1636"/>
      <c r="C90" s="1637"/>
      <c r="D90" s="451" t="s">
        <v>793</v>
      </c>
      <c r="E90" s="1658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658"/>
      <c r="O90" s="1134"/>
      <c r="P90" s="1639">
        <f>'Milling Down Time Hours'!M95</f>
        <v>0</v>
      </c>
      <c r="Q90" s="1204"/>
      <c r="R90" s="1639">
        <f>'Milling Down Time Hours'!L95</f>
        <v>1</v>
      </c>
      <c r="S90" s="451"/>
      <c r="T90" s="1640" t="e">
        <f>SUM(#REF!)</f>
        <v>#REF!</v>
      </c>
      <c r="U90" s="1640" t="e">
        <f t="shared" ref="U90:V90" si="72">SUM(T90:T92)</f>
        <v>#REF!</v>
      </c>
      <c r="V90" s="1647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566"/>
      <c r="B91" s="1636"/>
      <c r="C91" s="1637"/>
      <c r="D91" s="451" t="s">
        <v>793</v>
      </c>
      <c r="E91" s="1658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658"/>
      <c r="O91" s="1134"/>
      <c r="P91" s="1638"/>
      <c r="Q91" s="1201"/>
      <c r="R91" s="1638"/>
      <c r="S91" s="451"/>
      <c r="T91" s="1641"/>
      <c r="U91" s="1641"/>
      <c r="V91" s="1648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566"/>
      <c r="B92" s="1636"/>
      <c r="C92" s="1637"/>
      <c r="D92" s="451" t="s">
        <v>793</v>
      </c>
      <c r="E92" s="1658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658"/>
      <c r="O92" s="1134"/>
      <c r="P92" s="1639">
        <f>'Milling Down Time Hours'!M97</f>
        <v>0</v>
      </c>
      <c r="Q92" s="1204"/>
      <c r="R92" s="1639">
        <f>'Milling Down Time Hours'!L97</f>
        <v>1</v>
      </c>
      <c r="S92" s="451"/>
      <c r="T92" s="1640" t="e">
        <f>SUM(#REF!)</f>
        <v>#REF!</v>
      </c>
      <c r="U92" s="1640" t="e">
        <f t="shared" ref="U92:V92" si="73">SUM(T92:T94)</f>
        <v>#REF!</v>
      </c>
      <c r="V92" s="1647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566"/>
      <c r="B93" s="1636"/>
      <c r="C93" s="1637"/>
      <c r="D93" s="451" t="s">
        <v>793</v>
      </c>
      <c r="E93" s="1658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658"/>
      <c r="O93" s="1134"/>
      <c r="P93" s="1638"/>
      <c r="Q93" s="1201"/>
      <c r="R93" s="1638"/>
      <c r="S93" s="451"/>
      <c r="T93" s="1641"/>
      <c r="U93" s="1641"/>
      <c r="V93" s="1648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566"/>
      <c r="B94" s="1636"/>
      <c r="C94" s="1637"/>
      <c r="D94" s="451" t="s">
        <v>793</v>
      </c>
      <c r="E94" s="1658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658"/>
      <c r="O94" s="1134"/>
      <c r="P94" s="1639">
        <f>'Milling Down Time Hours'!M99</f>
        <v>0</v>
      </c>
      <c r="Q94" s="1204"/>
      <c r="R94" s="1639">
        <f>'Milling Down Time Hours'!L99</f>
        <v>1</v>
      </c>
      <c r="S94" s="451"/>
      <c r="T94" s="1640" t="e">
        <f>SUM(#REF!)</f>
        <v>#REF!</v>
      </c>
      <c r="U94" s="1640" t="e">
        <f t="shared" ref="U94:V94" si="74">SUM(T94:T96)</f>
        <v>#REF!</v>
      </c>
      <c r="V94" s="1647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566"/>
      <c r="B95" s="1636"/>
      <c r="C95" s="1637"/>
      <c r="D95" s="451" t="s">
        <v>793</v>
      </c>
      <c r="E95" s="1658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658"/>
      <c r="O95" s="1134"/>
      <c r="P95" s="1638"/>
      <c r="Q95" s="1201"/>
      <c r="R95" s="1638"/>
      <c r="S95" s="451"/>
      <c r="T95" s="1641"/>
      <c r="U95" s="1641"/>
      <c r="V95" s="1648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566"/>
      <c r="B96" s="1636"/>
      <c r="C96" s="1637"/>
      <c r="D96" s="451" t="s">
        <v>793</v>
      </c>
      <c r="E96" s="1658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658"/>
      <c r="O96" s="1134"/>
      <c r="P96" s="1639">
        <f>'Milling Down Time Hours'!M101</f>
        <v>0</v>
      </c>
      <c r="Q96" s="1204"/>
      <c r="R96" s="1639">
        <f>'Milling Down Time Hours'!L101</f>
        <v>0.67013888888888884</v>
      </c>
      <c r="S96" s="451"/>
      <c r="T96" s="1640" t="e">
        <f>SUM(#REF!)</f>
        <v>#REF!</v>
      </c>
      <c r="U96" s="1640" t="e">
        <f>SUM(T96:T127)</f>
        <v>#REF!</v>
      </c>
      <c r="V96" s="1647" t="e">
        <f>SUM(U96:U127)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566"/>
      <c r="B97" s="1636"/>
      <c r="C97" s="1637"/>
      <c r="D97" s="451" t="s">
        <v>793</v>
      </c>
      <c r="E97" s="1658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658"/>
      <c r="O97" s="1207"/>
      <c r="P97" s="1574"/>
      <c r="Q97" s="1195"/>
      <c r="R97" s="1601"/>
      <c r="S97" s="1205"/>
      <c r="T97" s="1654"/>
      <c r="U97" s="1654"/>
      <c r="V97" s="1655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566"/>
      <c r="B98" s="1579"/>
      <c r="C98" s="1580"/>
      <c r="D98" s="451" t="s">
        <v>793</v>
      </c>
      <c r="E98" s="1573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573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572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566"/>
      <c r="B99" s="1577">
        <v>46302</v>
      </c>
      <c r="C99" s="1578"/>
      <c r="D99" s="451" t="s">
        <v>793</v>
      </c>
      <c r="E99" s="1664" t="s">
        <v>786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572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658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566"/>
      <c r="B100" s="1579"/>
      <c r="C100" s="1580"/>
      <c r="D100" s="451" t="s">
        <v>793</v>
      </c>
      <c r="E100" s="1573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601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658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566"/>
      <c r="B101" s="1665">
        <v>46303</v>
      </c>
      <c r="C101" s="1666"/>
      <c r="D101" s="451" t="s">
        <v>793</v>
      </c>
      <c r="E101" s="451" t="s">
        <v>787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572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573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667">
        <v>15</v>
      </c>
      <c r="B102" s="1669">
        <v>46303</v>
      </c>
      <c r="C102" s="1670"/>
      <c r="D102" s="667" t="s">
        <v>793</v>
      </c>
      <c r="E102" s="667" t="s">
        <v>788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601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661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667"/>
      <c r="B103" s="1669">
        <v>46304</v>
      </c>
      <c r="C103" s="1670"/>
      <c r="D103" s="667" t="s">
        <v>793</v>
      </c>
      <c r="E103" s="667" t="s">
        <v>788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661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662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667"/>
      <c r="B104" s="1671"/>
      <c r="C104" s="1672"/>
      <c r="D104" s="667" t="s">
        <v>793</v>
      </c>
      <c r="E104" s="667" t="s">
        <v>794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663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662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588">
        <v>46305</v>
      </c>
      <c r="C105" s="1589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661">
        <f>SUM(M105:M106)</f>
        <v>68.344232784000013</v>
      </c>
      <c r="O105" s="154"/>
      <c r="P105" s="154"/>
      <c r="Q105" s="154"/>
      <c r="R105" s="154"/>
      <c r="S105" s="1663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566">
        <v>16</v>
      </c>
      <c r="B106" s="1577">
        <v>46305</v>
      </c>
      <c r="C106" s="1578"/>
      <c r="D106" s="451" t="s">
        <v>793</v>
      </c>
      <c r="E106" s="451" t="s">
        <v>795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663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572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566"/>
      <c r="B107" s="1577">
        <v>46306</v>
      </c>
      <c r="C107" s="1578"/>
      <c r="D107" s="451" t="s">
        <v>793</v>
      </c>
      <c r="E107" s="451" t="s">
        <v>795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572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574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566"/>
      <c r="B108" s="1579"/>
      <c r="C108" s="1580"/>
      <c r="D108" s="451" t="s">
        <v>793</v>
      </c>
      <c r="E108" s="451" t="s">
        <v>795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601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574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566"/>
      <c r="B109" s="1577">
        <v>46307</v>
      </c>
      <c r="C109" s="1578"/>
      <c r="D109" s="451" t="s">
        <v>624</v>
      </c>
      <c r="E109" s="451" t="s">
        <v>800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572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601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674">
        <v>17</v>
      </c>
      <c r="B110" s="1656">
        <v>46307</v>
      </c>
      <c r="C110" s="1657"/>
      <c r="D110" s="1247" t="s">
        <v>793</v>
      </c>
      <c r="E110" s="1247" t="s">
        <v>801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601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659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675"/>
      <c r="B111" s="1656">
        <v>46308</v>
      </c>
      <c r="C111" s="1657"/>
      <c r="D111" s="1247" t="s">
        <v>793</v>
      </c>
      <c r="E111" s="1247" t="s">
        <v>813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572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660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673">
        <v>18</v>
      </c>
      <c r="B112" s="1577">
        <v>46308</v>
      </c>
      <c r="C112" s="1578"/>
      <c r="D112" s="451" t="s">
        <v>793</v>
      </c>
      <c r="E112" s="451" t="s">
        <v>814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601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572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0" ht="15" thickBot="1" x14ac:dyDescent="0.35">
      <c r="A113" s="1673"/>
      <c r="B113" s="1577">
        <v>46309</v>
      </c>
      <c r="C113" s="1578"/>
      <c r="D113" s="451" t="s">
        <v>793</v>
      </c>
      <c r="E113" s="451" t="s">
        <v>817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572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574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1248"/>
    </row>
    <row r="114" spans="1:30" ht="15" thickBot="1" x14ac:dyDescent="0.35">
      <c r="A114" s="1673"/>
      <c r="B114" s="1579"/>
      <c r="C114" s="1580"/>
      <c r="D114" s="451" t="s">
        <v>793</v>
      </c>
      <c r="E114" s="451" t="s">
        <v>819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601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601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>T114*M114</f>
        <v>54.880459508323995</v>
      </c>
      <c r="X114" s="931">
        <f t="shared" ref="X114" si="142">M114*U114</f>
        <v>26.473728553019996</v>
      </c>
      <c r="Y114" s="931">
        <f t="shared" ref="Y114" si="143">M114*V114</f>
        <v>888.34066922355998</v>
      </c>
      <c r="Z114" s="977">
        <v>9.6999999999999993</v>
      </c>
      <c r="AA114" s="446"/>
      <c r="AB114" s="1248"/>
    </row>
    <row r="115" spans="1:30" ht="15" customHeight="1" thickBot="1" x14ac:dyDescent="0.35">
      <c r="A115" s="1681">
        <v>19</v>
      </c>
      <c r="B115" s="1656">
        <v>46310</v>
      </c>
      <c r="C115" s="1657"/>
      <c r="D115" s="1247" t="s">
        <v>793</v>
      </c>
      <c r="E115" s="1247" t="s">
        <v>821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4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678">
        <f>SUM(M115:M116)</f>
        <v>221.92203470399997</v>
      </c>
      <c r="O115" s="1250">
        <f t="shared" si="133"/>
        <v>9.1645142219999993</v>
      </c>
      <c r="P115" s="1250">
        <f t="shared" ref="P115:P119" si="145">Q115/60</f>
        <v>12</v>
      </c>
      <c r="Q115" s="1250">
        <f t="shared" ref="Q115:Q122" si="146">(720-R115)</f>
        <v>720</v>
      </c>
      <c r="R115" s="1250">
        <f>'Milling Down Time Hours'!G95</f>
        <v>0</v>
      </c>
      <c r="S115" s="1678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>T115*M115</f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1.2*8.1</f>
        <v>9.7199999999999989</v>
      </c>
      <c r="AB115" s="1248"/>
      <c r="AD115" s="1">
        <f>(1.2*4)+0.6</f>
        <v>5.3999999999999995</v>
      </c>
    </row>
    <row r="116" spans="1:30" ht="15" customHeight="1" thickBot="1" x14ac:dyDescent="0.35">
      <c r="A116" s="1681"/>
      <c r="B116" s="1676"/>
      <c r="C116" s="1677"/>
      <c r="D116" s="1247" t="s">
        <v>793</v>
      </c>
      <c r="E116" s="1247" t="s">
        <v>823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4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679"/>
      <c r="O116" s="1250">
        <f t="shared" si="133"/>
        <v>9.3289886699999993</v>
      </c>
      <c r="P116" s="1250">
        <f t="shared" si="145"/>
        <v>12</v>
      </c>
      <c r="Q116" s="1250">
        <f t="shared" si="146"/>
        <v>720</v>
      </c>
      <c r="R116" s="1250">
        <f>'Milling Down Time Hours'!G96</f>
        <v>0</v>
      </c>
      <c r="S116" s="1680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>T116*M116</f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1248"/>
    </row>
    <row r="117" spans="1:30" ht="15" thickBot="1" x14ac:dyDescent="0.35">
      <c r="A117" s="1681"/>
      <c r="B117" s="1656">
        <v>46311</v>
      </c>
      <c r="C117" s="1657"/>
      <c r="D117" s="1247" t="s">
        <v>793</v>
      </c>
      <c r="E117" s="1247" t="s">
        <v>843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4"/>
        <v>17.97492999999999</v>
      </c>
      <c r="J117" s="1250">
        <f t="shared" ref="J117:J122" si="147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678">
        <f>SUM(M117:M118)</f>
        <v>326.39592284999986</v>
      </c>
      <c r="O117" s="1250">
        <f t="shared" ref="O117" si="148">M117/P117</f>
        <v>9.7280321159999925</v>
      </c>
      <c r="P117" s="1250">
        <f t="shared" si="145"/>
        <v>12</v>
      </c>
      <c r="Q117" s="1250">
        <f t="shared" si="146"/>
        <v>720</v>
      </c>
      <c r="R117" s="1250">
        <f>'Milling Down Time Hours'!G97</f>
        <v>0</v>
      </c>
      <c r="S117" s="1679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>T117*M117</f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1248"/>
    </row>
    <row r="118" spans="1:30" ht="15" thickBot="1" x14ac:dyDescent="0.35">
      <c r="A118" s="1682">
        <v>20</v>
      </c>
      <c r="B118" s="1577">
        <v>46311</v>
      </c>
      <c r="C118" s="1578"/>
      <c r="D118" s="451" t="s">
        <v>793</v>
      </c>
      <c r="E118" s="451" t="s">
        <v>860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4"/>
        <v>34.439414166666658</v>
      </c>
      <c r="J118" s="931">
        <f t="shared" si="147"/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679"/>
      <c r="O118" s="931">
        <f t="shared" ref="O118" si="149">M118/P118</f>
        <v>17.471628121499997</v>
      </c>
      <c r="P118" s="931">
        <f t="shared" si="145"/>
        <v>12</v>
      </c>
      <c r="Q118" s="931">
        <f t="shared" si="146"/>
        <v>720</v>
      </c>
      <c r="R118" s="931">
        <f>'Milling Down Time Hours'!G98</f>
        <v>0</v>
      </c>
      <c r="S118" s="1572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>T118*M118</f>
        <v>133.67892108322076</v>
      </c>
      <c r="X118" s="931">
        <f t="shared" ref="X118" si="150">M118*U118</f>
        <v>113.21615022731996</v>
      </c>
      <c r="Y118" s="931">
        <f t="shared" ref="Y118" si="151">M118*V118</f>
        <v>1960.3166752322995</v>
      </c>
      <c r="Z118" s="977">
        <v>5.8</v>
      </c>
      <c r="AA118" s="446"/>
      <c r="AB118" s="1248"/>
    </row>
    <row r="119" spans="1:30" ht="15" thickBot="1" x14ac:dyDescent="0.35">
      <c r="A119" s="1682"/>
      <c r="B119" s="1577">
        <v>46312</v>
      </c>
      <c r="C119" s="1578"/>
      <c r="D119" s="451" t="s">
        <v>793</v>
      </c>
      <c r="E119" s="451" t="s">
        <v>861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4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572">
        <f>SUM(M119:M120)</f>
        <v>145.7910622439999</v>
      </c>
      <c r="O119" s="931">
        <f t="shared" ref="O119" si="152">M119/P119</f>
        <v>1.8684939734999944</v>
      </c>
      <c r="P119" s="931">
        <f t="shared" si="145"/>
        <v>12</v>
      </c>
      <c r="Q119" s="931">
        <f>(720-R119)</f>
        <v>720</v>
      </c>
      <c r="R119" s="931">
        <f>'Milling Down Time Hours'!G99</f>
        <v>0</v>
      </c>
      <c r="S119" s="1574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>T119*M119</f>
        <v>15.007743595151954</v>
      </c>
      <c r="X119" s="976">
        <f t="shared" ref="X119:Y119" si="153">U119*N119</f>
        <v>80.671054441679942</v>
      </c>
      <c r="Y119" s="976">
        <f t="shared" si="153"/>
        <v>15.676664437664954</v>
      </c>
      <c r="Z119" s="977">
        <f>(1.2*6)</f>
        <v>7.1999999999999993</v>
      </c>
      <c r="AA119" s="446"/>
      <c r="AB119" s="1248"/>
    </row>
    <row r="120" spans="1:30" ht="15" thickBot="1" x14ac:dyDescent="0.35">
      <c r="A120" s="1682"/>
      <c r="B120" s="1579"/>
      <c r="C120" s="1580"/>
      <c r="D120" s="451" t="s">
        <v>793</v>
      </c>
      <c r="E120" s="451" t="s">
        <v>893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>H120/P120</f>
        <v>21.719707083333333</v>
      </c>
      <c r="J120" s="931">
        <f t="shared" si="147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601"/>
      <c r="O120" s="931">
        <f>M120/P120</f>
        <v>10.280761213499998</v>
      </c>
      <c r="P120" s="931">
        <f>Q120/60</f>
        <v>12</v>
      </c>
      <c r="Q120" s="931">
        <f t="shared" si="146"/>
        <v>720</v>
      </c>
      <c r="R120" s="931">
        <f>'Milling Down Time Hours'!G100</f>
        <v>0</v>
      </c>
      <c r="S120" s="1601"/>
      <c r="T120" s="931"/>
      <c r="U120" s="931"/>
      <c r="V120" s="939"/>
      <c r="W120" s="976">
        <f t="shared" ref="W120" si="154">T120*M120</f>
        <v>0</v>
      </c>
      <c r="X120" s="931">
        <f t="shared" ref="X120" si="155">M120*U120</f>
        <v>0</v>
      </c>
      <c r="Y120" s="931">
        <f t="shared" ref="Y120" si="156">M120*V120</f>
        <v>0</v>
      </c>
      <c r="Z120" s="977">
        <f>(1.2*8)+0.5</f>
        <v>10.1</v>
      </c>
      <c r="AA120" s="446"/>
      <c r="AB120" s="1248"/>
      <c r="AD120" s="1">
        <f>1.2*8</f>
        <v>9.6</v>
      </c>
    </row>
    <row r="121" spans="1:30" ht="15" thickBot="1" x14ac:dyDescent="0.35">
      <c r="A121" s="1683">
        <v>21</v>
      </c>
      <c r="B121" s="1656">
        <v>46313</v>
      </c>
      <c r="C121" s="1657"/>
      <c r="D121" s="1247" t="s">
        <v>793</v>
      </c>
      <c r="E121" s="1247" t="s">
        <v>899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>H121/P121</f>
        <v>23.038039694656486</v>
      </c>
      <c r="J121" s="1250">
        <f t="shared" si="147"/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678">
        <f>SUM(M121:M122)</f>
        <v>155.19602602800001</v>
      </c>
      <c r="O121" s="1250">
        <f>M121/P121</f>
        <v>12.922893528549617</v>
      </c>
      <c r="P121" s="1250">
        <f>Q121/60</f>
        <v>10.916666666666666</v>
      </c>
      <c r="Q121" s="1250">
        <f t="shared" ref="Q121" si="157">(720-R121)</f>
        <v>655</v>
      </c>
      <c r="R121" s="1250">
        <f>'Milling Down Time Hours'!G101</f>
        <v>65</v>
      </c>
      <c r="S121" s="1247"/>
      <c r="T121" s="1250"/>
      <c r="U121" s="1250"/>
      <c r="V121" s="1252"/>
      <c r="W121" s="1253"/>
      <c r="X121" s="1250"/>
      <c r="Y121" s="1250"/>
      <c r="Z121" s="1254">
        <v>4</v>
      </c>
      <c r="AA121" s="446">
        <f>(1.2*3)+0.4</f>
        <v>3.9999999999999996</v>
      </c>
      <c r="AB121" s="1248"/>
    </row>
    <row r="122" spans="1:30" ht="15" thickBot="1" x14ac:dyDescent="0.35">
      <c r="A122" s="1683"/>
      <c r="B122" s="1676"/>
      <c r="C122" s="1677"/>
      <c r="D122" s="1247" t="s">
        <v>793</v>
      </c>
      <c r="E122" s="1247" t="s">
        <v>898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>H122/P122</f>
        <v>24.35313096774194</v>
      </c>
      <c r="J122" s="1250">
        <f t="shared" si="147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679"/>
      <c r="O122" s="1250">
        <f>M122/P122</f>
        <v>2.7331170983225861</v>
      </c>
      <c r="P122" s="1250">
        <f>Q122/60</f>
        <v>5.166666666666667</v>
      </c>
      <c r="Q122" s="1250">
        <f t="shared" si="146"/>
        <v>310</v>
      </c>
      <c r="R122" s="1250">
        <f>'Milling Down Time Hours'!G102</f>
        <v>410</v>
      </c>
      <c r="S122" s="1258"/>
      <c r="T122" s="1250"/>
      <c r="U122" s="1250"/>
      <c r="V122" s="1252"/>
      <c r="W122" s="1253">
        <f t="shared" ref="W122" si="158">T122*M122</f>
        <v>0</v>
      </c>
      <c r="X122" s="1250">
        <f t="shared" ref="X122" si="159">M122*U122</f>
        <v>0</v>
      </c>
      <c r="Y122" s="1250">
        <f t="shared" ref="Y122" si="160">M122*V122</f>
        <v>0</v>
      </c>
      <c r="Z122" s="1254">
        <v>5.4</v>
      </c>
      <c r="AA122" s="446"/>
      <c r="AB122" s="1248"/>
    </row>
    <row r="123" spans="1:30" ht="15" thickBot="1" x14ac:dyDescent="0.35">
      <c r="B123" s="1588">
        <v>46314</v>
      </c>
      <c r="C123" s="1589"/>
      <c r="D123" s="13"/>
      <c r="E123" s="13"/>
      <c r="F123" s="914" t="s">
        <v>12</v>
      </c>
      <c r="G123" s="879"/>
      <c r="H123" s="13"/>
      <c r="I123" s="233"/>
      <c r="J123" s="154"/>
      <c r="K123" s="233"/>
      <c r="L123" s="879"/>
      <c r="M123" s="882"/>
      <c r="N123" s="879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48"/>
    </row>
    <row r="124" spans="1:30" ht="15" thickBot="1" x14ac:dyDescent="0.35">
      <c r="B124" s="1592"/>
      <c r="C124" s="1593"/>
      <c r="D124" s="13"/>
      <c r="E124" s="13"/>
      <c r="F124" s="905" t="s">
        <v>13</v>
      </c>
      <c r="G124" s="233"/>
      <c r="H124" s="13"/>
      <c r="I124" s="233"/>
      <c r="J124" s="154"/>
      <c r="K124" s="233"/>
      <c r="L124" s="233"/>
      <c r="M124" s="882">
        <f t="shared" ref="M124" si="161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62">T124*M124</f>
        <v>0</v>
      </c>
      <c r="X124" s="154">
        <f t="shared" ref="X124" si="163">M124*U124</f>
        <v>0</v>
      </c>
      <c r="Y124" s="154">
        <f t="shared" ref="Y124" si="164">M124*V124</f>
        <v>0</v>
      </c>
      <c r="Z124" s="745"/>
      <c r="AA124" s="446"/>
      <c r="AB124" s="1248"/>
    </row>
    <row r="125" spans="1:30" ht="15" thickBot="1" x14ac:dyDescent="0.35">
      <c r="B125" s="1588">
        <v>46315</v>
      </c>
      <c r="C125" s="1589"/>
      <c r="D125" s="13"/>
      <c r="E125" s="13"/>
      <c r="F125" s="914" t="s">
        <v>12</v>
      </c>
      <c r="G125" s="879"/>
      <c r="H125" s="13"/>
      <c r="I125" s="233"/>
      <c r="J125" s="154"/>
      <c r="K125" s="233"/>
      <c r="L125" s="879"/>
      <c r="M125" s="882"/>
      <c r="N125" s="879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48"/>
    </row>
    <row r="126" spans="1:30" ht="15" thickBot="1" x14ac:dyDescent="0.35">
      <c r="B126" s="1592"/>
      <c r="C126" s="1593"/>
      <c r="D126" s="13"/>
      <c r="E126" s="13"/>
      <c r="F126" s="905" t="s">
        <v>13</v>
      </c>
      <c r="G126" s="233"/>
      <c r="H126" s="13"/>
      <c r="I126" s="233"/>
      <c r="J126" s="154"/>
      <c r="K126" s="233"/>
      <c r="L126" s="233"/>
      <c r="M126" s="882">
        <f t="shared" ref="M126" si="165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66">T126*M126</f>
        <v>0</v>
      </c>
      <c r="X126" s="154">
        <f t="shared" ref="X126" si="167">M126*U126</f>
        <v>0</v>
      </c>
      <c r="Y126" s="154">
        <f t="shared" ref="Y126" si="168">M126*V126</f>
        <v>0</v>
      </c>
      <c r="Z126" s="745"/>
      <c r="AA126" s="446"/>
      <c r="AB126" s="1248"/>
    </row>
    <row r="127" spans="1:30" ht="18" x14ac:dyDescent="0.35">
      <c r="B127" s="125" t="s">
        <v>121</v>
      </c>
      <c r="C127" s="126"/>
      <c r="D127" s="465"/>
      <c r="E127" s="465"/>
      <c r="F127" s="872"/>
      <c r="G127" s="872"/>
      <c r="H127" s="465"/>
      <c r="I127" s="930">
        <f>AVERAGE(I75:I126)</f>
        <v>23.50832824803782</v>
      </c>
      <c r="J127" s="872"/>
      <c r="K127" s="872"/>
      <c r="L127" s="880">
        <f>AVERAGE(L5:L104)</f>
        <v>0.72694915254237302</v>
      </c>
      <c r="M127" s="883">
        <f>SUM(M5:M126)</f>
        <v>6881.9343594372476</v>
      </c>
      <c r="N127" s="880"/>
      <c r="O127" s="930" t="e">
        <f>AVERAGE(O5:O106)</f>
        <v>#DIV/0!</v>
      </c>
      <c r="P127" s="930">
        <f>SUM(P5:P106)</f>
        <v>632.40138888888885</v>
      </c>
      <c r="Q127" s="930">
        <f>SUM(Q5:Q106)</f>
        <v>36534.083333333328</v>
      </c>
      <c r="R127" s="930">
        <f>SUM(R5:R106)</f>
        <v>13936.574305555552</v>
      </c>
      <c r="S127" s="1093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13"/>
    </row>
    <row r="128" spans="1:30" x14ac:dyDescent="0.3">
      <c r="M128" s="884"/>
    </row>
    <row r="129" spans="12:28" x14ac:dyDescent="0.3">
      <c r="Z129" s="584" t="s">
        <v>202</v>
      </c>
      <c r="AA129" s="1">
        <f>MIN(Z5:Z102)</f>
        <v>0</v>
      </c>
    </row>
    <row r="130" spans="12:28" x14ac:dyDescent="0.3">
      <c r="L130" s="332"/>
      <c r="M130" s="884"/>
      <c r="N130" s="332"/>
      <c r="O130" s="432"/>
      <c r="P130" s="332"/>
      <c r="Q130" s="432"/>
      <c r="R130" s="12"/>
      <c r="S130" s="1"/>
      <c r="T130" s="1">
        <v>0.52966666666666662</v>
      </c>
      <c r="W130" s="12"/>
      <c r="Y130" s="584" t="s">
        <v>201</v>
      </c>
      <c r="Z130" s="136">
        <f>MAX(Z5:Z102)</f>
        <v>11.3</v>
      </c>
      <c r="AA130" s="921"/>
      <c r="AB130" s="1"/>
    </row>
    <row r="131" spans="12:28" x14ac:dyDescent="0.3">
      <c r="L131" s="332"/>
      <c r="M131" s="884"/>
      <c r="N131" s="332"/>
      <c r="O131" s="432"/>
      <c r="P131" s="332"/>
      <c r="Q131" s="432"/>
      <c r="R131" s="12"/>
      <c r="S131" s="1"/>
      <c r="T131" s="1">
        <v>0.38100000000000001</v>
      </c>
      <c r="V131" s="29">
        <f>_xlfn.STDEV.P(T130:T151)</f>
        <v>9.7206466218263274E-2</v>
      </c>
      <c r="W131" s="12"/>
      <c r="Y131" s="584"/>
      <c r="Z131" s="1"/>
      <c r="AA131" s="921"/>
      <c r="AB131" s="1"/>
    </row>
    <row r="132" spans="12:28" x14ac:dyDescent="0.3">
      <c r="L132" s="332"/>
      <c r="M132" s="432"/>
      <c r="N132" s="332"/>
      <c r="O132" s="432"/>
      <c r="P132" s="332"/>
      <c r="Q132" s="432"/>
      <c r="R132" s="12"/>
      <c r="S132" s="1"/>
      <c r="T132" s="1">
        <v>0.64166666666666672</v>
      </c>
      <c r="W132" s="12"/>
      <c r="Y132" s="584"/>
      <c r="Z132" s="1"/>
      <c r="AA132" s="921"/>
      <c r="AB132" s="1"/>
    </row>
    <row r="133" spans="12:28" x14ac:dyDescent="0.3">
      <c r="L133" s="332"/>
      <c r="M133" s="432"/>
      <c r="N133" s="332"/>
      <c r="O133" s="432"/>
      <c r="P133" s="332">
        <v>80</v>
      </c>
      <c r="Q133" s="432"/>
      <c r="R133" s="12"/>
      <c r="S133" s="1"/>
      <c r="T133" s="1">
        <v>0.54266666666666674</v>
      </c>
      <c r="W133" s="12"/>
      <c r="Y133" s="584"/>
      <c r="Z133" s="1"/>
      <c r="AA133" s="921"/>
      <c r="AB133" s="1"/>
    </row>
    <row r="134" spans="12:28" x14ac:dyDescent="0.3">
      <c r="L134" s="332"/>
      <c r="M134" s="432"/>
      <c r="N134" s="332"/>
      <c r="O134" s="432"/>
      <c r="P134" s="332">
        <v>82</v>
      </c>
      <c r="Q134" s="432"/>
      <c r="R134" s="12"/>
      <c r="S134" s="1"/>
      <c r="T134" s="1">
        <v>0.54266666666666674</v>
      </c>
      <c r="W134" s="12"/>
      <c r="Y134" s="584"/>
      <c r="Z134" s="1"/>
      <c r="AA134" s="921"/>
      <c r="AB134" s="1"/>
    </row>
    <row r="135" spans="12:28" x14ac:dyDescent="0.3">
      <c r="L135" s="332"/>
      <c r="M135" s="432"/>
      <c r="N135" s="332"/>
      <c r="O135" s="432"/>
      <c r="P135" s="332">
        <v>84</v>
      </c>
      <c r="Q135" s="432"/>
      <c r="R135" s="12"/>
      <c r="S135" s="1"/>
      <c r="T135" s="1">
        <v>0.32100000000000001</v>
      </c>
      <c r="W135" s="12"/>
      <c r="Y135" s="584"/>
      <c r="Z135" s="1"/>
      <c r="AA135" s="921"/>
      <c r="AB135" s="1"/>
    </row>
    <row r="136" spans="12:28" x14ac:dyDescent="0.3">
      <c r="L136" s="332"/>
      <c r="M136" s="432"/>
      <c r="N136" s="332"/>
      <c r="O136" s="432"/>
      <c r="P136" s="332">
        <v>84</v>
      </c>
      <c r="Q136" s="432"/>
      <c r="R136" s="12"/>
      <c r="S136" s="1"/>
      <c r="T136" s="1">
        <v>0.47433333333333333</v>
      </c>
      <c r="W136" s="12"/>
      <c r="Y136" s="584"/>
      <c r="Z136" s="1"/>
      <c r="AA136" s="921"/>
      <c r="AB136" s="1"/>
    </row>
    <row r="137" spans="12:28" x14ac:dyDescent="0.3">
      <c r="L137" s="332"/>
      <c r="M137" s="432"/>
      <c r="N137" s="332"/>
      <c r="O137" s="432"/>
      <c r="P137" s="332">
        <v>83</v>
      </c>
      <c r="Q137" s="432"/>
      <c r="R137" s="12"/>
      <c r="S137" s="1"/>
      <c r="T137" s="1">
        <v>0.4326666666666667</v>
      </c>
      <c r="W137" s="12"/>
      <c r="Y137" s="584"/>
      <c r="Z137" s="1"/>
      <c r="AA137" s="921"/>
      <c r="AB137" s="1"/>
    </row>
    <row r="138" spans="12:28" x14ac:dyDescent="0.3">
      <c r="L138" s="332"/>
      <c r="M138" s="432"/>
      <c r="N138" s="332"/>
      <c r="O138" s="432"/>
      <c r="P138" s="332">
        <v>80</v>
      </c>
      <c r="Q138" s="432"/>
      <c r="R138" s="12"/>
      <c r="S138" s="1"/>
      <c r="T138" s="1">
        <v>0.39733333333333337</v>
      </c>
      <c r="W138" s="12"/>
      <c r="Y138" s="584"/>
      <c r="Z138" s="1"/>
      <c r="AA138" s="921"/>
      <c r="AB138" s="1"/>
    </row>
    <row r="139" spans="12:28" x14ac:dyDescent="0.3">
      <c r="L139" s="332"/>
      <c r="M139" s="432"/>
      <c r="N139" s="332"/>
      <c r="O139" s="432"/>
      <c r="P139" s="332">
        <v>86</v>
      </c>
      <c r="Q139" s="432"/>
      <c r="R139" s="12"/>
      <c r="S139" s="1"/>
      <c r="T139" s="1">
        <v>0.373</v>
      </c>
      <c r="W139" s="12"/>
      <c r="Y139" s="584"/>
      <c r="Z139" s="1"/>
      <c r="AA139" s="921"/>
      <c r="AB139" s="1"/>
    </row>
    <row r="140" spans="12:28" x14ac:dyDescent="0.3">
      <c r="L140" s="332"/>
      <c r="M140" s="432"/>
      <c r="N140" s="332"/>
      <c r="O140" s="432"/>
      <c r="P140" s="332">
        <v>83</v>
      </c>
      <c r="Q140" s="432"/>
      <c r="R140" s="12"/>
      <c r="S140" s="1"/>
      <c r="T140" s="1">
        <v>0.373</v>
      </c>
      <c r="W140" s="12"/>
      <c r="Y140" s="584"/>
      <c r="Z140" s="1"/>
      <c r="AA140" s="921"/>
      <c r="AB140" s="1"/>
    </row>
    <row r="141" spans="12:28" x14ac:dyDescent="0.3">
      <c r="L141" s="332"/>
      <c r="M141" s="432"/>
      <c r="N141" s="332"/>
      <c r="O141" s="432"/>
      <c r="P141" s="332">
        <v>82</v>
      </c>
      <c r="Q141" s="432"/>
      <c r="R141" s="12"/>
      <c r="S141" s="1"/>
      <c r="T141" s="1">
        <v>0.52566666666666673</v>
      </c>
      <c r="W141" s="12"/>
      <c r="Y141" s="584"/>
      <c r="Z141" s="1"/>
      <c r="AA141" s="921"/>
      <c r="AB141" s="1"/>
    </row>
    <row r="142" spans="12:28" x14ac:dyDescent="0.3">
      <c r="L142" s="332"/>
      <c r="M142" s="432"/>
      <c r="N142" s="332"/>
      <c r="O142" s="432"/>
      <c r="P142" s="332">
        <v>80</v>
      </c>
      <c r="Q142" s="432"/>
      <c r="R142" s="12"/>
      <c r="S142" s="1"/>
      <c r="T142" s="1">
        <v>0.41</v>
      </c>
      <c r="W142" s="12"/>
      <c r="Y142" s="584"/>
      <c r="Z142" s="1"/>
      <c r="AA142" s="921"/>
      <c r="AB142" s="1"/>
    </row>
    <row r="143" spans="12:28" x14ac:dyDescent="0.3">
      <c r="L143" s="332"/>
      <c r="M143" s="432"/>
      <c r="N143" s="332"/>
      <c r="O143" s="432"/>
      <c r="P143" s="332">
        <v>82</v>
      </c>
      <c r="Q143" s="432"/>
      <c r="R143" s="12"/>
      <c r="S143" s="1"/>
      <c r="T143" s="1">
        <v>0.65566666666666673</v>
      </c>
      <c r="W143" s="12"/>
      <c r="Y143" s="584"/>
      <c r="Z143" s="1"/>
      <c r="AA143" s="921"/>
      <c r="AB143" s="1"/>
    </row>
    <row r="144" spans="12:28" x14ac:dyDescent="0.3">
      <c r="L144" s="332"/>
      <c r="M144" s="432"/>
      <c r="N144" s="332"/>
      <c r="O144" s="432"/>
      <c r="P144" s="332">
        <v>83</v>
      </c>
      <c r="Q144" s="432"/>
      <c r="R144" s="12"/>
      <c r="S144" s="1"/>
      <c r="T144" s="1">
        <v>0.35966666666666663</v>
      </c>
      <c r="W144" s="12"/>
      <c r="Y144" s="584"/>
      <c r="Z144" s="1"/>
      <c r="AA144" s="921"/>
      <c r="AB144" s="1"/>
    </row>
    <row r="145" spans="12:28" x14ac:dyDescent="0.3">
      <c r="L145" s="332"/>
      <c r="M145" s="432"/>
      <c r="N145" s="332"/>
      <c r="O145" s="432"/>
      <c r="P145" s="332">
        <v>72</v>
      </c>
      <c r="Q145" s="432"/>
      <c r="R145" s="12"/>
      <c r="S145" s="1"/>
      <c r="T145" s="1">
        <v>0.34266666666666667</v>
      </c>
      <c r="W145" s="12"/>
      <c r="Y145" s="584"/>
      <c r="Z145" s="1"/>
      <c r="AA145" s="921"/>
      <c r="AB145" s="1"/>
    </row>
    <row r="146" spans="12:28" x14ac:dyDescent="0.3">
      <c r="L146" s="332"/>
      <c r="M146" s="432"/>
      <c r="N146" s="332"/>
      <c r="O146" s="432"/>
      <c r="P146" s="332">
        <v>82</v>
      </c>
      <c r="Q146" s="432"/>
      <c r="R146" s="12"/>
      <c r="S146" s="1"/>
      <c r="T146" s="1">
        <v>0.39900000000000002</v>
      </c>
      <c r="W146" s="12"/>
      <c r="Y146" s="584"/>
      <c r="Z146" s="1"/>
      <c r="AA146" s="921"/>
      <c r="AB146" s="1"/>
    </row>
    <row r="147" spans="12:28" x14ac:dyDescent="0.3">
      <c r="L147" s="332"/>
      <c r="M147" s="432"/>
      <c r="N147" s="332"/>
      <c r="O147" s="432"/>
      <c r="P147" s="332">
        <v>82</v>
      </c>
      <c r="Q147" s="432"/>
      <c r="R147" s="12"/>
      <c r="S147" s="1"/>
      <c r="T147" s="1">
        <v>0.39900000000000002</v>
      </c>
      <c r="W147" s="12"/>
      <c r="Y147" s="584"/>
      <c r="Z147" s="1"/>
      <c r="AA147" s="921"/>
      <c r="AB147" s="1"/>
    </row>
    <row r="148" spans="12:28" x14ac:dyDescent="0.3">
      <c r="L148" s="332"/>
      <c r="M148" s="432"/>
      <c r="N148" s="332"/>
      <c r="O148" s="432"/>
      <c r="P148" s="332">
        <v>84</v>
      </c>
      <c r="Q148" s="432"/>
      <c r="R148" s="12"/>
      <c r="S148" s="1"/>
      <c r="T148" s="1">
        <v>0.35066666666666668</v>
      </c>
      <c r="W148" s="12"/>
      <c r="Y148" s="584"/>
      <c r="Z148" s="1"/>
      <c r="AA148" s="921"/>
      <c r="AB148" s="1"/>
    </row>
    <row r="149" spans="12:28" x14ac:dyDescent="0.3">
      <c r="L149" s="332"/>
      <c r="M149" s="432"/>
      <c r="N149" s="332"/>
      <c r="O149" s="432"/>
      <c r="P149" s="332">
        <v>85</v>
      </c>
      <c r="Q149" s="432"/>
      <c r="R149" s="12"/>
      <c r="S149" s="1"/>
      <c r="T149" s="1">
        <v>0.43533333333333335</v>
      </c>
      <c r="W149" s="12"/>
      <c r="Y149" s="584"/>
      <c r="Z149" s="1"/>
      <c r="AA149" s="921"/>
      <c r="AB149" s="1"/>
    </row>
    <row r="150" spans="12:28" x14ac:dyDescent="0.3">
      <c r="L150" s="332"/>
      <c r="M150" s="432"/>
      <c r="N150" s="332"/>
      <c r="O150" s="432"/>
      <c r="P150" s="332">
        <v>82</v>
      </c>
      <c r="Q150" s="432"/>
      <c r="R150" s="12"/>
      <c r="S150" s="1"/>
      <c r="T150" s="1">
        <v>0.28733333333333333</v>
      </c>
      <c r="W150" s="12"/>
      <c r="Y150" s="584"/>
      <c r="Z150" s="1"/>
      <c r="AA150" s="921"/>
      <c r="AB150" s="1"/>
    </row>
    <row r="151" spans="12:28" x14ac:dyDescent="0.3">
      <c r="L151" s="332"/>
      <c r="M151" s="432"/>
      <c r="N151" s="332"/>
      <c r="O151" s="432"/>
      <c r="P151" s="332">
        <v>78</v>
      </c>
      <c r="Q151" s="432"/>
      <c r="R151" s="12"/>
      <c r="S151" s="1"/>
      <c r="T151" s="1">
        <v>0.37828571428571428</v>
      </c>
      <c r="W151" s="12"/>
      <c r="Y151" s="584"/>
      <c r="Z151" s="1"/>
      <c r="AA151" s="921"/>
      <c r="AB151" s="1"/>
    </row>
    <row r="152" spans="12:28" x14ac:dyDescent="0.3">
      <c r="L152" s="332"/>
      <c r="M152" s="432"/>
      <c r="N152" s="332"/>
      <c r="O152" s="432"/>
      <c r="P152" s="332">
        <v>72</v>
      </c>
      <c r="Q152" s="432"/>
      <c r="R152" s="12"/>
      <c r="S152" s="1"/>
      <c r="W152" s="12"/>
      <c r="Y152" s="584"/>
      <c r="Z152" s="1"/>
      <c r="AA152" s="921"/>
      <c r="AB152" s="1"/>
    </row>
    <row r="153" spans="12:28" x14ac:dyDescent="0.3">
      <c r="Q153" s="332">
        <v>72</v>
      </c>
    </row>
    <row r="154" spans="12:28" x14ac:dyDescent="0.3">
      <c r="Q154" s="332">
        <v>75</v>
      </c>
    </row>
    <row r="155" spans="12:28" x14ac:dyDescent="0.3">
      <c r="Q155" s="332">
        <v>72</v>
      </c>
    </row>
    <row r="156" spans="12:28" x14ac:dyDescent="0.3">
      <c r="Q156" s="332">
        <v>60</v>
      </c>
    </row>
  </sheetData>
  <mergeCells count="204">
    <mergeCell ref="S112:S114"/>
    <mergeCell ref="A112:A114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  <mergeCell ref="A121:A122"/>
    <mergeCell ref="N121:N12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</mergeCells>
  <phoneticPr fontId="106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432" t="s">
        <v>269</v>
      </c>
      <c r="B3" s="1433"/>
      <c r="C3" s="1433"/>
      <c r="D3" s="1433"/>
      <c r="E3" s="1433"/>
      <c r="F3" s="1433"/>
      <c r="G3" s="1434"/>
      <c r="I3" s="1">
        <f>I2/2</f>
        <v>720</v>
      </c>
    </row>
    <row r="4" spans="1:14" ht="15" thickBot="1" x14ac:dyDescent="0.35">
      <c r="A4" s="1435" t="s">
        <v>0</v>
      </c>
      <c r="B4" s="143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684">
        <v>46268</v>
      </c>
      <c r="B5" s="1431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684">
        <v>46269</v>
      </c>
      <c r="B6" s="1431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684">
        <v>46270</v>
      </c>
      <c r="B7" s="1431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684">
        <v>46271</v>
      </c>
      <c r="B8" s="1431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684">
        <v>46272</v>
      </c>
      <c r="B9" s="1431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684">
        <v>46273</v>
      </c>
      <c r="B10" s="1431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684">
        <v>46274</v>
      </c>
      <c r="B11" s="1431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684">
        <v>46275</v>
      </c>
      <c r="B12" s="1431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684">
        <v>46276</v>
      </c>
      <c r="B13" s="1431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684">
        <v>46277</v>
      </c>
      <c r="B14" s="1431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684">
        <v>46278</v>
      </c>
      <c r="B15" s="1431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684">
        <v>46279</v>
      </c>
      <c r="B16" s="1431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684">
        <v>46280</v>
      </c>
      <c r="B17" s="1431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684">
        <v>46281</v>
      </c>
      <c r="B18" s="1431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684">
        <v>46282</v>
      </c>
      <c r="B19" s="1431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684">
        <v>46283</v>
      </c>
      <c r="B20" s="1431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684">
        <v>46284</v>
      </c>
      <c r="B21" s="1431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684">
        <v>46285</v>
      </c>
      <c r="B22" s="1431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684">
        <v>46286</v>
      </c>
      <c r="B23" s="1431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684">
        <v>46287</v>
      </c>
      <c r="B24" s="1431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684">
        <v>46288</v>
      </c>
      <c r="B25" s="1431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684">
        <v>46289</v>
      </c>
      <c r="B26" s="1431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684">
        <v>46290</v>
      </c>
      <c r="B27" s="1431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684">
        <v>46291</v>
      </c>
      <c r="B28" s="1431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684">
        <v>46292</v>
      </c>
      <c r="B29" s="1431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684">
        <v>46293</v>
      </c>
      <c r="B30" s="1431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684">
        <v>46294</v>
      </c>
      <c r="B31" s="1431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684">
        <v>46295</v>
      </c>
      <c r="B32" s="1431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684">
        <v>46296</v>
      </c>
      <c r="B33" s="1431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684">
        <v>46297</v>
      </c>
      <c r="B34" s="1431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684">
        <v>46298</v>
      </c>
      <c r="B35" s="1431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684">
        <v>46299</v>
      </c>
      <c r="B36" s="1431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684">
        <v>46300</v>
      </c>
      <c r="B37" s="1431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684">
        <v>46301</v>
      </c>
      <c r="B38" s="1431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684">
        <v>46302</v>
      </c>
      <c r="B39" s="1431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684">
        <v>46303</v>
      </c>
      <c r="B40" s="1431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684">
        <v>46304</v>
      </c>
      <c r="B41" s="1431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684">
        <v>46305</v>
      </c>
      <c r="B42" s="1431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684">
        <v>46306</v>
      </c>
      <c r="B43" s="1431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684">
        <v>46307</v>
      </c>
      <c r="B44" s="1431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684">
        <v>46308</v>
      </c>
      <c r="B45" s="1431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684">
        <v>46309</v>
      </c>
      <c r="B46" s="1431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684">
        <v>46310</v>
      </c>
      <c r="B47" s="1431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684">
        <v>46311</v>
      </c>
      <c r="B48" s="1431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684">
        <v>46312</v>
      </c>
      <c r="B49" s="1431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684">
        <v>46313</v>
      </c>
      <c r="B50" s="1431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684">
        <v>46314</v>
      </c>
      <c r="B51" s="1431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684">
        <v>46315</v>
      </c>
      <c r="B52" s="1431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684">
        <v>46316</v>
      </c>
      <c r="B53" s="1431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684">
        <v>46317</v>
      </c>
      <c r="B54" s="1431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684">
        <v>46318</v>
      </c>
      <c r="B55" s="1431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684">
        <v>46319</v>
      </c>
      <c r="B56" s="1431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684">
        <v>46320</v>
      </c>
      <c r="B57" s="1431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684">
        <v>46321</v>
      </c>
      <c r="B58" s="1431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684">
        <v>46322</v>
      </c>
      <c r="B59" s="1431"/>
      <c r="C59" s="64"/>
      <c r="D59" s="67"/>
      <c r="E59" s="67"/>
      <c r="F59" s="61">
        <f t="shared" si="5"/>
        <v>0</v>
      </c>
      <c r="G59" s="65"/>
    </row>
    <row r="60" spans="1:18" x14ac:dyDescent="0.3">
      <c r="A60" s="1684">
        <v>46323</v>
      </c>
      <c r="B60" s="1431"/>
      <c r="C60" s="64"/>
      <c r="D60" s="67"/>
      <c r="E60" s="67"/>
      <c r="F60" s="61">
        <f t="shared" si="5"/>
        <v>0</v>
      </c>
      <c r="G60" s="65"/>
    </row>
    <row r="61" spans="1:18" x14ac:dyDescent="0.3">
      <c r="A61" s="1684">
        <v>46324</v>
      </c>
      <c r="B61" s="1431"/>
      <c r="C61" s="64"/>
      <c r="D61" s="67"/>
      <c r="E61" s="67"/>
      <c r="F61" s="61">
        <f t="shared" si="5"/>
        <v>0</v>
      </c>
      <c r="G61" s="65"/>
    </row>
    <row r="62" spans="1:18" x14ac:dyDescent="0.3">
      <c r="A62" s="1684">
        <v>46325</v>
      </c>
      <c r="B62" s="1431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zoomScale="73" zoomScaleNormal="100" workbookViewId="0">
      <pane xSplit="2" topLeftCell="C1" activePane="topRight" state="frozen"/>
      <selection pane="topRight" activeCell="A29" sqref="A29:XFD29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689" t="s">
        <v>242</v>
      </c>
      <c r="F2" s="1690"/>
      <c r="G2" s="1690"/>
      <c r="H2" s="1690"/>
      <c r="I2" s="1690"/>
      <c r="J2" s="1690"/>
      <c r="K2" s="1690"/>
      <c r="L2" s="1690"/>
      <c r="M2" s="1690"/>
      <c r="N2" s="1690"/>
      <c r="O2" s="1690"/>
      <c r="P2" s="1690"/>
      <c r="Q2" s="1690"/>
      <c r="R2" s="1690"/>
      <c r="S2" s="1690"/>
      <c r="T2" s="1690"/>
      <c r="U2" s="1690"/>
      <c r="V2" s="1690"/>
      <c r="W2" s="1690"/>
      <c r="X2" s="1690"/>
      <c r="Y2" s="1690"/>
      <c r="Z2" s="1690"/>
      <c r="AA2" s="1690"/>
      <c r="AB2" s="1690"/>
      <c r="AC2" s="1690"/>
      <c r="AD2" s="1690"/>
      <c r="AE2" s="1690"/>
      <c r="AF2" s="1691"/>
    </row>
    <row r="3" spans="1:68" ht="24" thickBot="1" x14ac:dyDescent="0.5">
      <c r="E3" s="1689" t="s">
        <v>197</v>
      </c>
      <c r="F3" s="1690"/>
      <c r="G3" s="1690"/>
      <c r="H3" s="1690"/>
      <c r="I3" s="1690"/>
      <c r="J3" s="1690"/>
      <c r="K3" s="1690"/>
      <c r="L3" s="1690"/>
      <c r="M3" s="1690"/>
      <c r="N3" s="1690"/>
      <c r="O3" s="1690"/>
      <c r="P3" s="1690"/>
      <c r="Q3" s="1690"/>
      <c r="R3" s="1690"/>
      <c r="S3" s="1690"/>
      <c r="T3" s="1690"/>
      <c r="U3" s="1690"/>
      <c r="V3" s="1690"/>
      <c r="W3" s="1690"/>
      <c r="X3" s="1690"/>
      <c r="Y3" s="1690"/>
      <c r="Z3" s="1690"/>
      <c r="AA3" s="1690"/>
      <c r="AB3" s="1690"/>
      <c r="AC3" s="1690"/>
      <c r="AD3" s="1690"/>
      <c r="AE3" s="1690"/>
      <c r="AF3" s="1691"/>
      <c r="AJ3" s="136"/>
    </row>
    <row r="4" spans="1:68" ht="24" thickBot="1" x14ac:dyDescent="0.5">
      <c r="E4" s="1693" t="s">
        <v>535</v>
      </c>
      <c r="F4" s="1694"/>
      <c r="G4" s="1694"/>
      <c r="H4" s="1694"/>
      <c r="I4" s="1694"/>
      <c r="J4" s="1694"/>
      <c r="K4" s="1694"/>
      <c r="L4" s="1694"/>
      <c r="M4" s="1694"/>
      <c r="N4" s="1694"/>
      <c r="O4" s="1694"/>
      <c r="P4" s="1694"/>
      <c r="Q4" s="1694"/>
      <c r="R4" s="1694"/>
      <c r="S4" s="1694"/>
      <c r="T4" s="1694"/>
      <c r="U4" s="1694"/>
      <c r="V4" s="1694"/>
      <c r="W4" s="1694"/>
      <c r="X4" s="1694"/>
      <c r="Y4" s="1694"/>
      <c r="Z4" s="1694"/>
      <c r="AA4" s="1694"/>
      <c r="AB4" s="1694"/>
      <c r="AC4" s="1694"/>
      <c r="AD4" s="1694"/>
      <c r="AE4" s="1694"/>
      <c r="AF4" s="1695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685" t="s">
        <v>844</v>
      </c>
      <c r="G6" s="1685"/>
      <c r="H6" s="1685" t="s">
        <v>845</v>
      </c>
      <c r="I6" s="1685"/>
      <c r="K6" s="244"/>
      <c r="L6" s="244"/>
      <c r="O6" s="29"/>
      <c r="V6" s="946"/>
      <c r="W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552" t="s">
        <v>258</v>
      </c>
      <c r="C7" s="205" t="s">
        <v>324</v>
      </c>
      <c r="D7" s="205" t="s">
        <v>704</v>
      </c>
      <c r="E7" s="1552" t="s">
        <v>243</v>
      </c>
      <c r="F7" s="1552" t="s">
        <v>244</v>
      </c>
      <c r="G7" s="1552" t="s">
        <v>245</v>
      </c>
      <c r="H7" s="1552" t="s">
        <v>246</v>
      </c>
      <c r="I7" s="1552" t="s">
        <v>247</v>
      </c>
      <c r="J7" s="1692" t="s">
        <v>144</v>
      </c>
      <c r="K7" s="1696" t="s">
        <v>678</v>
      </c>
      <c r="L7" s="1696" t="s">
        <v>765</v>
      </c>
      <c r="M7" s="1552" t="s">
        <v>249</v>
      </c>
      <c r="N7" s="1553" t="s">
        <v>248</v>
      </c>
      <c r="O7" s="224" t="s">
        <v>248</v>
      </c>
      <c r="P7" s="1553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552" t="s">
        <v>250</v>
      </c>
      <c r="W7" s="205" t="s">
        <v>302</v>
      </c>
      <c r="X7" s="1552" t="s">
        <v>259</v>
      </c>
      <c r="Y7" s="1552"/>
      <c r="Z7" s="1552"/>
      <c r="AA7" s="1688" t="s">
        <v>261</v>
      </c>
      <c r="AB7" s="1688"/>
      <c r="AC7" s="1688"/>
      <c r="AD7" s="1552" t="s">
        <v>268</v>
      </c>
      <c r="AE7" s="1552" t="s">
        <v>289</v>
      </c>
      <c r="AF7" s="1688" t="s">
        <v>255</v>
      </c>
      <c r="AG7" s="1688"/>
      <c r="AH7" s="1688"/>
      <c r="AI7" s="1688"/>
      <c r="AJ7" s="1688"/>
      <c r="AK7" s="1688"/>
      <c r="AL7" s="1688" t="s">
        <v>265</v>
      </c>
      <c r="AM7" s="1688"/>
      <c r="AN7" s="1688"/>
      <c r="AO7" s="1688" t="s">
        <v>266</v>
      </c>
      <c r="AP7" s="1688"/>
      <c r="AQ7" s="1688"/>
      <c r="AR7" s="131"/>
      <c r="AS7" s="247" t="s">
        <v>329</v>
      </c>
      <c r="AT7" s="1699" t="s">
        <v>272</v>
      </c>
      <c r="AU7" s="1700"/>
      <c r="AV7" s="1701"/>
      <c r="AW7" s="1705" t="s">
        <v>299</v>
      </c>
      <c r="AX7" s="1148"/>
      <c r="AY7" s="1553" t="s">
        <v>300</v>
      </c>
      <c r="AZ7" s="1688" t="s">
        <v>659</v>
      </c>
      <c r="BA7" s="1688"/>
      <c r="BB7" s="1688"/>
      <c r="BC7" s="131" t="s">
        <v>292</v>
      </c>
      <c r="BD7" s="1688" t="s">
        <v>276</v>
      </c>
      <c r="BE7" s="1688"/>
      <c r="BF7" s="1688"/>
      <c r="BG7" s="1688" t="s">
        <v>759</v>
      </c>
      <c r="BH7" s="1688"/>
      <c r="BI7" s="1688"/>
      <c r="BJ7" s="1688" t="s">
        <v>761</v>
      </c>
      <c r="BK7" s="1688"/>
      <c r="BL7" s="1688"/>
    </row>
    <row r="8" spans="1:68" x14ac:dyDescent="0.3">
      <c r="B8" s="1552"/>
      <c r="C8" s="205" t="s">
        <v>295</v>
      </c>
      <c r="D8" s="205" t="s">
        <v>36</v>
      </c>
      <c r="E8" s="1552"/>
      <c r="F8" s="1552"/>
      <c r="G8" s="1552"/>
      <c r="H8" s="1552"/>
      <c r="I8" s="1552"/>
      <c r="J8" s="1692"/>
      <c r="K8" s="1697"/>
      <c r="L8" s="1697"/>
      <c r="M8" s="1552"/>
      <c r="N8" s="1554"/>
      <c r="O8" s="225" t="s">
        <v>315</v>
      </c>
      <c r="P8" s="1554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552"/>
      <c r="W8" s="205" t="s">
        <v>184</v>
      </c>
      <c r="X8" s="1552" t="s">
        <v>260</v>
      </c>
      <c r="Y8" s="1552"/>
      <c r="Z8" s="1552"/>
      <c r="AA8" s="1688" t="s">
        <v>464</v>
      </c>
      <c r="AB8" s="1688"/>
      <c r="AC8" s="1688"/>
      <c r="AD8" s="1552"/>
      <c r="AE8" s="1552"/>
      <c r="AF8" s="1688" t="s">
        <v>262</v>
      </c>
      <c r="AG8" s="1688"/>
      <c r="AH8" s="1688"/>
      <c r="AI8" s="1688" t="s">
        <v>263</v>
      </c>
      <c r="AJ8" s="1688"/>
      <c r="AK8" s="1688"/>
      <c r="AL8" s="1688" t="s">
        <v>264</v>
      </c>
      <c r="AM8" s="1688"/>
      <c r="AN8" s="1688"/>
      <c r="AO8" s="1688" t="s">
        <v>256</v>
      </c>
      <c r="AP8" s="1688"/>
      <c r="AQ8" s="1688"/>
      <c r="AR8" s="131" t="s">
        <v>257</v>
      </c>
      <c r="AS8" s="248" t="s">
        <v>293</v>
      </c>
      <c r="AT8" s="1702"/>
      <c r="AU8" s="1703"/>
      <c r="AV8" s="1704"/>
      <c r="AW8" s="1706"/>
      <c r="AX8" s="1149"/>
      <c r="AY8" s="1555"/>
      <c r="AZ8" s="1688" t="s">
        <v>260</v>
      </c>
      <c r="BA8" s="1688"/>
      <c r="BB8" s="1688"/>
      <c r="BC8" s="131" t="s">
        <v>293</v>
      </c>
      <c r="BD8" s="1688" t="s">
        <v>40</v>
      </c>
      <c r="BE8" s="1688"/>
      <c r="BF8" s="1688"/>
      <c r="BG8" s="1688" t="s">
        <v>760</v>
      </c>
      <c r="BH8" s="1688"/>
      <c r="BI8" s="1688"/>
      <c r="BJ8" s="1688" t="s">
        <v>40</v>
      </c>
      <c r="BK8" s="1688"/>
      <c r="BL8" s="1688"/>
    </row>
    <row r="9" spans="1:68" x14ac:dyDescent="0.3">
      <c r="B9" s="1552"/>
      <c r="C9" s="205" t="s">
        <v>296</v>
      </c>
      <c r="D9" s="205" t="s">
        <v>741</v>
      </c>
      <c r="E9" s="1552"/>
      <c r="F9" s="1552"/>
      <c r="G9" s="1552"/>
      <c r="H9" s="1552"/>
      <c r="I9" s="1552"/>
      <c r="J9" s="1692"/>
      <c r="K9" s="1698"/>
      <c r="L9" s="1698"/>
      <c r="M9" s="1552"/>
      <c r="N9" s="1555"/>
      <c r="O9" s="204" t="s">
        <v>314</v>
      </c>
      <c r="P9" s="1555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552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552"/>
      <c r="AE9" s="1552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707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20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 t="shared" si="7"/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766</v>
      </c>
      <c r="I21" s="102">
        <v>0.58333333333333337</v>
      </c>
      <c r="J21" s="13">
        <v>971</v>
      </c>
      <c r="K21" s="13">
        <v>1.2</v>
      </c>
      <c r="L21" s="419">
        <f t="shared" ref="L21:L29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9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 t="shared" si="80"/>
        <v>3226.5261849999993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-0.15148168393221126</v>
      </c>
      <c r="AW24" s="1026"/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4:O29" si="88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89">$O25*X25</f>
        <v>149.52931023551497</v>
      </c>
      <c r="AM25" s="39">
        <f t="shared" ref="AM25" si="90">$O25*Y25</f>
        <v>146.13149744526666</v>
      </c>
      <c r="AN25" s="39">
        <f t="shared" ref="AN25" si="91">$O25*AC25</f>
        <v>4010.7627711657942</v>
      </c>
      <c r="AO25" s="39">
        <f t="shared" ref="AO25" si="92">AF25*$O25</f>
        <v>39.240905607679991</v>
      </c>
      <c r="AP25" s="39">
        <f t="shared" ref="AP25" si="93">AG25*$O25</f>
        <v>66.423407929666652</v>
      </c>
      <c r="AQ25" s="39">
        <f t="shared" ref="AQ25" si="94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27"/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>M26*J26*P26</f>
        <v>357.97239999999999</v>
      </c>
      <c r="O26" s="673">
        <f t="shared" si="88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f>'LT Floculation'!I22</f>
        <v>11.146666666666667</v>
      </c>
      <c r="AI26" s="452">
        <v>3.5000000000000003E-2</v>
      </c>
      <c r="AJ26" s="452"/>
      <c r="AK26" s="452"/>
      <c r="AL26" s="673">
        <f t="shared" ref="AL26:AL59" si="95">$O26*X26</f>
        <v>114.86977833333334</v>
      </c>
      <c r="AM26" s="673">
        <f t="shared" ref="AM26:AM59" si="96">$O26*Y26</f>
        <v>127.002092</v>
      </c>
      <c r="AN26" s="673">
        <f t="shared" ref="AN26:AN59" si="97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3452.8048426666669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 t="shared" si="28"/>
        <v>-2.2041224746954233E-2</v>
      </c>
      <c r="AW26" s="1026"/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-74.462796315706782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>O27/C27</f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>M27*J27*P27</f>
        <v>389.26080000000002</v>
      </c>
      <c r="O27" s="39">
        <f t="shared" si="88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f>'LT Floculation'!I23</f>
        <v>12.147875000000001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98">AF27*$O27</f>
        <v>19.070945775000006</v>
      </c>
      <c r="AP27" s="39">
        <f t="shared" si="98"/>
        <v>55.785759749999997</v>
      </c>
      <c r="AQ27" s="39">
        <f t="shared" si="98"/>
        <v>4202.6569688250011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 t="shared" si="28"/>
        <v>-0.56943132659122497</v>
      </c>
      <c r="AW27" s="227"/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-1524.8354562691811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>O28/C28</f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>M28*J28*P28</f>
        <v>385.2432</v>
      </c>
      <c r="O28" s="673">
        <f t="shared" si="88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452"/>
      <c r="AG28" s="452"/>
      <c r="AH28" s="452"/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98"/>
        <v>0</v>
      </c>
      <c r="AP28" s="673">
        <f t="shared" si="98"/>
        <v>0</v>
      </c>
      <c r="AQ28" s="673">
        <f t="shared" si="98"/>
        <v>0</v>
      </c>
      <c r="AR28" s="673">
        <f t="shared" si="81"/>
        <v>27.395071999999999</v>
      </c>
      <c r="AS28" s="673">
        <v>19</v>
      </c>
      <c r="AT28" s="1023">
        <f t="shared" si="26"/>
        <v>0.79057510312189583</v>
      </c>
      <c r="AU28" s="1023">
        <f t="shared" si="27"/>
        <v>1</v>
      </c>
      <c r="AV28" s="1023">
        <f t="shared" si="28"/>
        <v>1</v>
      </c>
      <c r="AW28" s="1026"/>
      <c r="AX28" s="1026"/>
      <c r="AY28" s="451"/>
      <c r="AZ28" s="452"/>
      <c r="BA28" s="452"/>
      <c r="BB28" s="1025"/>
      <c r="BC28" s="1123">
        <v>19</v>
      </c>
      <c r="BD28" s="673">
        <f t="shared" si="83"/>
        <v>103.41588891428569</v>
      </c>
      <c r="BE28" s="673">
        <f t="shared" si="69"/>
        <v>150.23258171428569</v>
      </c>
      <c r="BF28" s="673">
        <f t="shared" si="86"/>
        <v>4543.6213212302446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>O29/C29</f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0.7</v>
      </c>
      <c r="L29" s="133">
        <f t="shared" si="70"/>
        <v>0.63559999999999994</v>
      </c>
      <c r="M29" s="40">
        <v>0.36</v>
      </c>
      <c r="N29" s="39">
        <f t="shared" si="0"/>
        <v>403.69680000000005</v>
      </c>
      <c r="O29" s="39">
        <f t="shared" si="88"/>
        <v>357.20280000000002</v>
      </c>
      <c r="P29" s="13">
        <v>1.2350000000000001</v>
      </c>
      <c r="Q29" s="13">
        <v>3</v>
      </c>
      <c r="R29" s="13"/>
      <c r="S29" s="13"/>
      <c r="T29" s="13">
        <v>108</v>
      </c>
      <c r="U29" s="6"/>
      <c r="V29" s="39">
        <f t="shared" si="45"/>
        <v>717.68320000000017</v>
      </c>
      <c r="W29" s="39">
        <f t="shared" si="87"/>
        <v>6727.7484803100006</v>
      </c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39">
        <f t="shared" si="95"/>
        <v>0</v>
      </c>
      <c r="AM29" s="39">
        <f t="shared" si="96"/>
        <v>0</v>
      </c>
      <c r="AN29" s="39">
        <f t="shared" si="97"/>
        <v>0</v>
      </c>
      <c r="AO29" s="39">
        <f t="shared" si="78"/>
        <v>0</v>
      </c>
      <c r="AP29" s="39">
        <f t="shared" si="79"/>
        <v>0</v>
      </c>
      <c r="AQ29" s="39">
        <f t="shared" si="80"/>
        <v>0</v>
      </c>
      <c r="AR29" s="39">
        <f t="shared" si="81"/>
        <v>0</v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5">
        <v>20</v>
      </c>
      <c r="BD29" s="39">
        <f t="shared" si="83"/>
        <v>0</v>
      </c>
      <c r="BE29" s="39">
        <f t="shared" si="69"/>
        <v>0</v>
      </c>
      <c r="BF29" s="39">
        <f t="shared" si="86"/>
        <v>0</v>
      </c>
      <c r="BG29" s="6"/>
      <c r="BH29" s="6"/>
      <c r="BI29" s="6"/>
      <c r="BJ29" s="6"/>
      <c r="BK29" s="6"/>
      <c r="BL29" s="6"/>
    </row>
    <row r="30" spans="1:66" s="951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673">
        <f t="shared" si="95"/>
        <v>0</v>
      </c>
      <c r="AM30" s="673">
        <f t="shared" si="96"/>
        <v>0</v>
      </c>
      <c r="AN30" s="673">
        <f t="shared" si="97"/>
        <v>0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 t="str">
        <f t="shared" si="81"/>
        <v/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6"/>
      <c r="AX30" s="1026"/>
      <c r="AY30" s="451"/>
      <c r="AZ30" s="452"/>
      <c r="BA30" s="452"/>
      <c r="BB30" s="1025"/>
      <c r="BC30" s="1123">
        <v>21</v>
      </c>
      <c r="BD30" s="673" t="str">
        <f t="shared" si="83"/>
        <v/>
      </c>
      <c r="BE30" s="673">
        <f t="shared" si="69"/>
        <v>0</v>
      </c>
      <c r="BF30" s="673">
        <f t="shared" si="86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5"/>
        <v>0</v>
      </c>
      <c r="AM31" s="39">
        <f t="shared" si="96"/>
        <v>0</v>
      </c>
      <c r="AN31" s="39">
        <f t="shared" si="97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 t="str">
        <f t="shared" si="81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5">
        <v>22</v>
      </c>
      <c r="BD31" s="39" t="str">
        <f t="shared" si="83"/>
        <v/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5"/>
        <v>0</v>
      </c>
      <c r="AM32" s="673">
        <f t="shared" si="96"/>
        <v>0</v>
      </c>
      <c r="AN32" s="673">
        <f t="shared" si="97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 t="str">
        <f t="shared" si="81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6"/>
      <c r="AX32" s="1026"/>
      <c r="AY32" s="451"/>
      <c r="AZ32" s="452"/>
      <c r="BA32" s="452"/>
      <c r="BB32" s="1025"/>
      <c r="BC32" s="1123">
        <v>23</v>
      </c>
      <c r="BD32" s="673" t="str">
        <f t="shared" si="83"/>
        <v/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5"/>
        <v>0</v>
      </c>
      <c r="AM33" s="39">
        <f t="shared" si="96"/>
        <v>0</v>
      </c>
      <c r="AN33" s="39">
        <f t="shared" si="97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5"/>
        <v>0</v>
      </c>
      <c r="AM34" s="673">
        <f t="shared" si="96"/>
        <v>0</v>
      </c>
      <c r="AN34" s="673">
        <f t="shared" si="97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6"/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5"/>
        <v>0</v>
      </c>
      <c r="AM35" s="39">
        <f t="shared" si="96"/>
        <v>0</v>
      </c>
      <c r="AN35" s="39">
        <f t="shared" si="97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5"/>
        <v>0</v>
      </c>
      <c r="AM36" s="673">
        <f t="shared" si="96"/>
        <v>0</v>
      </c>
      <c r="AN36" s="673">
        <f t="shared" si="97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6"/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5"/>
        <v>0</v>
      </c>
      <c r="AM37" s="39">
        <f t="shared" si="96"/>
        <v>0</v>
      </c>
      <c r="AN37" s="39">
        <f t="shared" si="97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5"/>
        <v>0</v>
      </c>
      <c r="AM38" s="673">
        <f t="shared" si="96"/>
        <v>0</v>
      </c>
      <c r="AN38" s="673">
        <f t="shared" si="97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5"/>
        <v>0</v>
      </c>
      <c r="AM39" s="39">
        <f t="shared" si="96"/>
        <v>0</v>
      </c>
      <c r="AN39" s="39">
        <f t="shared" si="97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5"/>
        <v>0</v>
      </c>
      <c r="AM40" s="673">
        <f t="shared" si="96"/>
        <v>0</v>
      </c>
      <c r="AN40" s="673">
        <f t="shared" si="97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5"/>
        <v>0</v>
      </c>
      <c r="AM41" s="39">
        <f t="shared" si="96"/>
        <v>0</v>
      </c>
      <c r="AN41" s="39">
        <f t="shared" si="97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5"/>
        <v>0</v>
      </c>
      <c r="AM42" s="673">
        <f t="shared" si="96"/>
        <v>0</v>
      </c>
      <c r="AN42" s="673">
        <f t="shared" si="97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5"/>
        <v>0</v>
      </c>
      <c r="AM43" s="39">
        <f t="shared" si="96"/>
        <v>0</v>
      </c>
      <c r="AN43" s="39">
        <f t="shared" si="97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5"/>
        <v>0</v>
      </c>
      <c r="AM44" s="39">
        <f t="shared" si="96"/>
        <v>0</v>
      </c>
      <c r="AN44" s="39">
        <f t="shared" si="97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5"/>
        <v>0</v>
      </c>
      <c r="AM45" s="39">
        <f t="shared" si="96"/>
        <v>0</v>
      </c>
      <c r="AN45" s="39">
        <f t="shared" si="97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5"/>
        <v>0</v>
      </c>
      <c r="AM46" s="39">
        <f t="shared" si="96"/>
        <v>0</v>
      </c>
      <c r="AN46" s="39">
        <f t="shared" si="97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5"/>
        <v>0</v>
      </c>
      <c r="AM47" s="39">
        <f t="shared" si="96"/>
        <v>0</v>
      </c>
      <c r="AN47" s="39">
        <f t="shared" si="97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5"/>
        <v>0</v>
      </c>
      <c r="AM48" s="39">
        <f t="shared" si="96"/>
        <v>0</v>
      </c>
      <c r="AN48" s="39">
        <f t="shared" si="97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5"/>
        <v>0</v>
      </c>
      <c r="AM49" s="39">
        <f t="shared" si="96"/>
        <v>0</v>
      </c>
      <c r="AN49" s="39">
        <f t="shared" si="97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5"/>
        <v>0</v>
      </c>
      <c r="AM50" s="39">
        <f t="shared" si="96"/>
        <v>0</v>
      </c>
      <c r="AN50" s="39">
        <f t="shared" si="97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5"/>
        <v>0</v>
      </c>
      <c r="AM51" s="39">
        <f t="shared" si="96"/>
        <v>0</v>
      </c>
      <c r="AN51" s="39">
        <f t="shared" si="97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5"/>
        <v>0</v>
      </c>
      <c r="AM52" s="39">
        <f t="shared" si="96"/>
        <v>0</v>
      </c>
      <c r="AN52" s="39">
        <f t="shared" si="97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5"/>
        <v>0</v>
      </c>
      <c r="AM53" s="39">
        <f t="shared" si="96"/>
        <v>0</v>
      </c>
      <c r="AN53" s="39">
        <f t="shared" si="97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5"/>
        <v>0</v>
      </c>
      <c r="AM54" s="39">
        <f t="shared" si="96"/>
        <v>0</v>
      </c>
      <c r="AN54" s="39">
        <f t="shared" si="97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5"/>
        <v>0</v>
      </c>
      <c r="AM55" s="39">
        <f t="shared" si="96"/>
        <v>0</v>
      </c>
      <c r="AN55" s="39">
        <f t="shared" si="97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5"/>
        <v>0</v>
      </c>
      <c r="AM56" s="39">
        <f t="shared" si="96"/>
        <v>0</v>
      </c>
      <c r="AN56" s="39">
        <f t="shared" si="97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5"/>
        <v>0</v>
      </c>
      <c r="AM57" s="39">
        <f t="shared" si="96"/>
        <v>0</v>
      </c>
      <c r="AN57" s="39">
        <f t="shared" si="97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5"/>
        <v>0</v>
      </c>
      <c r="AM58" s="39">
        <f t="shared" si="96"/>
        <v>0</v>
      </c>
      <c r="AN58" s="39">
        <f t="shared" si="97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5"/>
        <v>0</v>
      </c>
      <c r="AM59" s="39">
        <f t="shared" si="96"/>
        <v>0</v>
      </c>
      <c r="AN59" s="39">
        <f t="shared" si="97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37.33</v>
      </c>
      <c r="D60" s="135">
        <f>AVERAGE(D10:D59)</f>
        <v>9.4359825571122666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149.90844360120002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0.59355977443609009</v>
      </c>
      <c r="Y60" s="207">
        <f>AVERAGE(Y10:Y59)</f>
        <v>0.76718045112781963</v>
      </c>
      <c r="Z60" s="207">
        <f>AVERAGE(Z10:Z59)</f>
        <v>11.772108395989974</v>
      </c>
      <c r="AA60" s="207">
        <f>AVERAGE(AA10:AA59)</f>
        <v>0.58316673603400793</v>
      </c>
      <c r="AB60" s="207">
        <f t="shared" ref="AB60:AC60" si="99">AVERAGE(AB10:AB59)</f>
        <v>0.80187907590595209</v>
      </c>
      <c r="AC60" s="207">
        <f t="shared" si="99"/>
        <v>11.681477532691339</v>
      </c>
      <c r="AD60" s="134"/>
      <c r="AE60" s="134"/>
      <c r="AF60" s="207">
        <f>AVERAGE(AF10:AF59)</f>
        <v>0.10069027777777778</v>
      </c>
      <c r="AG60" s="207">
        <f t="shared" ref="AG60:AI60" si="100">AVERAGE(AG10:AG59)</f>
        <v>0.33111882716049379</v>
      </c>
      <c r="AH60" s="207">
        <f t="shared" si="100"/>
        <v>10.672415895061727</v>
      </c>
      <c r="AI60" s="207">
        <f t="shared" si="100"/>
        <v>2.8263157894736844E-2</v>
      </c>
      <c r="AJ60" s="134"/>
      <c r="AK60" s="134"/>
      <c r="AL60" s="135">
        <f>SUM(AL10:AL59)</f>
        <v>3785.1555739712871</v>
      </c>
      <c r="AM60" s="135">
        <f t="shared" ref="AM60:AN60" si="101">SUM(AM10:AM59)</f>
        <v>5146.0545406421015</v>
      </c>
      <c r="AN60" s="135">
        <f t="shared" si="101"/>
        <v>77531.160016993032</v>
      </c>
      <c r="AO60" s="135">
        <f>SUM(AO10:AO59)</f>
        <v>614.42029053891611</v>
      </c>
      <c r="AP60" s="135">
        <f t="shared" ref="AP60:AR60" si="102">SUM(AP10:AP59)</f>
        <v>2082.6495856502224</v>
      </c>
      <c r="AQ60" s="135">
        <f t="shared" si="102"/>
        <v>66340.954031930363</v>
      </c>
      <c r="AR60" s="135">
        <f t="shared" si="102"/>
        <v>349.83446341889999</v>
      </c>
      <c r="AS60" s="134"/>
      <c r="AT60" s="232">
        <f>AVERAGE(AT10:AT59)</f>
        <v>0.72194240887589201</v>
      </c>
      <c r="AU60" s="232">
        <f t="shared" ref="AU60:AV60" si="103">AVERAGE(AU10:AU59)</f>
        <v>0.56976675367527196</v>
      </c>
      <c r="AV60" s="232">
        <f t="shared" si="103"/>
        <v>0.11867670927071179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746.59999999999991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6727.7484803100006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2820.9008200134704</v>
      </c>
      <c r="BE61" s="981">
        <f>SUM(BE10:BE59)</f>
        <v>3063.4049549918791</v>
      </c>
      <c r="BF61" s="981">
        <f>SUM(BF10:BF59)</f>
        <v>11190.205985062672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0.58483333333333321</v>
      </c>
      <c r="Y62" s="244">
        <f t="shared" ref="Y62:Z62" si="104">MEDIAN(Y10:Y59)</f>
        <v>0.65888888888888886</v>
      </c>
      <c r="Z62" s="244">
        <f t="shared" si="104"/>
        <v>10.078333333333333</v>
      </c>
      <c r="AA62" s="244">
        <f>MEDIAN(AA10:AA59)</f>
        <v>0.57406611465424262</v>
      </c>
      <c r="AB62" s="244">
        <f t="shared" ref="AB62:AC62" si="105">MEDIAN(AB10:AB59)</f>
        <v>0.59418536844821301</v>
      </c>
      <c r="AC62" s="244">
        <f t="shared" si="105"/>
        <v>10.664634728587295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2820.9008200134713</v>
      </c>
      <c r="BD63" s="10">
        <f>BD61*0.8</f>
        <v>2256.7206560107766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354" t="s">
        <v>309</v>
      </c>
      <c r="AP65" s="1354"/>
      <c r="AQ65" s="1354"/>
      <c r="AR65" s="1354"/>
      <c r="AS65" s="249"/>
      <c r="AT65" s="131" t="s">
        <v>329</v>
      </c>
      <c r="AU65" s="1688" t="s">
        <v>259</v>
      </c>
      <c r="AV65" s="1688"/>
      <c r="AW65" s="1688"/>
      <c r="AX65" s="429"/>
      <c r="AY65" s="1381" t="s">
        <v>255</v>
      </c>
      <c r="AZ65" s="1382"/>
      <c r="BA65" s="1382"/>
      <c r="BB65" s="1382"/>
      <c r="BC65" s="1382"/>
      <c r="BD65" s="1383"/>
      <c r="BE65" s="1711" t="s">
        <v>276</v>
      </c>
      <c r="BF65" s="1712"/>
      <c r="BG65" s="1713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688" t="s">
        <v>260</v>
      </c>
      <c r="AV66" s="1688"/>
      <c r="AW66" s="1688"/>
      <c r="AX66" s="429"/>
      <c r="AY66" s="1381" t="s">
        <v>262</v>
      </c>
      <c r="AZ66" s="1382"/>
      <c r="BA66" s="1383"/>
      <c r="BB66" s="1381" t="s">
        <v>263</v>
      </c>
      <c r="BC66" s="1382"/>
      <c r="BD66" s="1383"/>
      <c r="BE66" s="1381" t="s">
        <v>40</v>
      </c>
      <c r="BF66" s="1382"/>
      <c r="BG66" s="1383"/>
    </row>
    <row r="67" spans="5:60" x14ac:dyDescent="0.3">
      <c r="F67" s="43"/>
      <c r="J67" s="39">
        <f>SUM(C10:C59)</f>
        <v>746.59999999999991</v>
      </c>
      <c r="K67" s="39"/>
      <c r="L67" s="39"/>
      <c r="M67" s="39">
        <f>'Milling Down Time Hours'!P60</f>
        <v>421.38333333333333</v>
      </c>
      <c r="N67" s="39">
        <f>N61/J67</f>
        <v>9.0111819988079311</v>
      </c>
      <c r="O67" s="39"/>
      <c r="P67" s="39">
        <f>(N61/J68)</f>
        <v>216.26836797139035</v>
      </c>
      <c r="Q67" s="39"/>
      <c r="R67" s="39"/>
      <c r="S67" s="39"/>
      <c r="T67" s="39"/>
      <c r="U67" s="39">
        <f>(J67+M67)/24</f>
        <v>48.665972222222216</v>
      </c>
      <c r="AO67" s="13" t="s">
        <v>328</v>
      </c>
      <c r="AP67" s="133">
        <f>AVERAGE(X10:X15)</f>
        <v>0.7364814814814814</v>
      </c>
      <c r="AQ67" s="133">
        <f t="shared" ref="AQ67:AR67" si="106">AVERAGE(Y10:Y15)</f>
        <v>0.64749537037037042</v>
      </c>
      <c r="AR67" s="133">
        <f t="shared" si="106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31.108333333333331</v>
      </c>
      <c r="K68" s="43"/>
      <c r="L68" s="43"/>
      <c r="M68" s="43">
        <f>M67/24</f>
        <v>17.557638888888889</v>
      </c>
      <c r="AD68" s="1688" t="s">
        <v>259</v>
      </c>
      <c r="AE68" s="1688"/>
      <c r="AF68" s="1688"/>
      <c r="AG68" s="1688"/>
      <c r="AH68" s="1688"/>
      <c r="AO68" s="13" t="s">
        <v>200</v>
      </c>
      <c r="AP68" s="133">
        <f>MEDIAN(X10:X15)</f>
        <v>0.69599999999999995</v>
      </c>
      <c r="AQ68" s="133">
        <f t="shared" ref="AQ68:AR68" si="107">MEDIAN(Y10:Y15)</f>
        <v>0.66361111111111115</v>
      </c>
      <c r="AR68" s="133">
        <f t="shared" si="107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x14ac:dyDescent="0.3">
      <c r="F69" s="43"/>
      <c r="AD69" s="1552" t="s">
        <v>258</v>
      </c>
      <c r="AE69" s="1552" t="s">
        <v>485</v>
      </c>
      <c r="AF69" s="1688" t="s">
        <v>260</v>
      </c>
      <c r="AG69" s="1688"/>
      <c r="AH69" s="1688"/>
      <c r="AO69" s="13" t="s">
        <v>202</v>
      </c>
      <c r="AP69" s="133">
        <f>MIN(X10:X15)</f>
        <v>0.57608333333333328</v>
      </c>
      <c r="AQ69" s="133">
        <f t="shared" ref="AQ69:AR69" si="108">MIN(Y10:Y15)</f>
        <v>0.49666666666666665</v>
      </c>
      <c r="AR69" s="133">
        <f t="shared" si="108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746.59999999999991</v>
      </c>
      <c r="O70" s="10"/>
      <c r="AD70" s="1552"/>
      <c r="AE70" s="1552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09">MAX(Y10:Y15)</f>
        <v>0.79333333333333333</v>
      </c>
      <c r="AR70" s="133">
        <f t="shared" si="109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x14ac:dyDescent="0.3">
      <c r="F71" s="43"/>
      <c r="J71" s="223" t="s">
        <v>305</v>
      </c>
      <c r="K71" s="223"/>
      <c r="L71" s="223"/>
      <c r="M71" s="39">
        <f>M67</f>
        <v>421.38333333333333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1167.9833333333331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0.63922145007776943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9.0111819988079311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216.26836797139035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48.665972222222216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0.36077854992223068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AR79" s="10"/>
      <c r="AT79" s="13" t="s">
        <v>321</v>
      </c>
      <c r="AU79" s="133">
        <f>AVERAGE(AU68:AU78)</f>
        <v>0.70003629148629143</v>
      </c>
      <c r="AV79" s="133">
        <f t="shared" ref="AV79:AW79" si="110">AVERAGE(AV68:AV78)</f>
        <v>0.75587049062049061</v>
      </c>
      <c r="AW79" s="133">
        <f t="shared" si="110"/>
        <v>11.159588383838383</v>
      </c>
      <c r="AX79" s="207"/>
      <c r="AY79" s="133">
        <f>AVERAGE(AY68:AY78)</f>
        <v>9.6350505050505048E-2</v>
      </c>
      <c r="AZ79" s="133">
        <f t="shared" ref="AZ79:BB79" si="111">AVERAGE(AZ68:AZ78)</f>
        <v>0.38267676767676767</v>
      </c>
      <c r="BA79" s="133">
        <f t="shared" si="111"/>
        <v>10.193287878787878</v>
      </c>
      <c r="BB79" s="133">
        <f t="shared" si="111"/>
        <v>2.5727272727272724E-2</v>
      </c>
      <c r="BC79" s="6"/>
      <c r="BD79" s="6"/>
      <c r="BE79" s="6"/>
      <c r="BF79" s="6"/>
      <c r="BG79" s="6"/>
    </row>
    <row r="80" spans="5:60" x14ac:dyDescent="0.3">
      <c r="AR80" s="10"/>
      <c r="AS80" s="10"/>
      <c r="AT80" s="1151" t="s">
        <v>17</v>
      </c>
      <c r="AU80" s="1708"/>
      <c r="AV80" s="1709"/>
      <c r="AW80" s="1709"/>
      <c r="AX80" s="1709"/>
      <c r="AY80" s="1709"/>
      <c r="AZ80" s="1709"/>
      <c r="BA80" s="1709"/>
      <c r="BB80" s="1709"/>
      <c r="BC80" s="1709"/>
      <c r="BD80" s="1710"/>
      <c r="BE80" s="1152">
        <f>SUM(BE68:BE79)</f>
        <v>2023.4684999216388</v>
      </c>
      <c r="BF80" s="1152">
        <f t="shared" ref="BF80:BG80" si="112">SUM(BF68:BF79)</f>
        <v>1374.7770814606047</v>
      </c>
      <c r="BG80" s="1152">
        <f t="shared" si="112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258</v>
      </c>
      <c r="K92" s="131"/>
      <c r="L92" s="131"/>
      <c r="M92" s="131" t="s">
        <v>292</v>
      </c>
      <c r="N92" s="1686" t="s">
        <v>317</v>
      </c>
      <c r="O92" s="1688" t="s">
        <v>631</v>
      </c>
      <c r="P92" s="1688"/>
      <c r="Q92" s="1688"/>
      <c r="R92" s="429"/>
      <c r="S92" s="429"/>
      <c r="T92" s="429"/>
      <c r="U92" s="1381" t="s">
        <v>323</v>
      </c>
      <c r="V92" s="1382"/>
      <c r="W92" s="1383"/>
    </row>
    <row r="93" spans="10:45" x14ac:dyDescent="0.3">
      <c r="J93" s="131" t="s">
        <v>320</v>
      </c>
      <c r="K93" s="131"/>
      <c r="L93" s="131"/>
      <c r="M93" s="131" t="s">
        <v>632</v>
      </c>
      <c r="N93" s="1687"/>
      <c r="O93" s="131" t="s">
        <v>252</v>
      </c>
      <c r="P93" s="131" t="s">
        <v>253</v>
      </c>
      <c r="Q93" s="131" t="s">
        <v>254</v>
      </c>
      <c r="R93" s="131"/>
      <c r="S93" s="131"/>
      <c r="T93" s="131"/>
      <c r="U93" s="131" t="s">
        <v>252</v>
      </c>
      <c r="V93" s="131" t="s">
        <v>253</v>
      </c>
      <c r="W93" s="131" t="s">
        <v>254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13">Y10</f>
        <v>0.53525</v>
      </c>
      <c r="Q94" s="133">
        <f t="shared" si="113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14">AG10</f>
        <v>0.17</v>
      </c>
      <c r="W94" s="133">
        <f t="shared" si="114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15">X11</f>
        <v>0.68400000000000005</v>
      </c>
      <c r="P95" s="133">
        <f t="shared" si="113"/>
        <v>0.79333333333333333</v>
      </c>
      <c r="Q95" s="133">
        <f t="shared" si="113"/>
        <v>9.051111111111112</v>
      </c>
      <c r="R95" s="133"/>
      <c r="S95" s="133"/>
      <c r="T95" s="133"/>
      <c r="U95" s="133">
        <f t="shared" ref="U95:U98" si="116">AF11</f>
        <v>5.5749999999999994E-2</v>
      </c>
      <c r="V95" s="133">
        <f t="shared" si="114"/>
        <v>0.25</v>
      </c>
      <c r="W95" s="133">
        <f t="shared" si="114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15"/>
        <v>0.93455555555555547</v>
      </c>
      <c r="P96" s="133">
        <f t="shared" si="113"/>
        <v>0.65888888888888886</v>
      </c>
      <c r="Q96" s="133">
        <f t="shared" si="113"/>
        <v>9.0688888888888908</v>
      </c>
      <c r="R96" s="133"/>
      <c r="S96" s="133"/>
      <c r="T96" s="133"/>
      <c r="U96" s="133">
        <f t="shared" si="116"/>
        <v>9.816666666666668E-2</v>
      </c>
      <c r="V96" s="133">
        <f t="shared" si="114"/>
        <v>0.23333333333333331</v>
      </c>
      <c r="W96" s="133">
        <f t="shared" si="114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17">O13</f>
        <v>316.93530000000004</v>
      </c>
      <c r="O97" s="133">
        <f t="shared" si="115"/>
        <v>0.92891666666666661</v>
      </c>
      <c r="P97" s="133">
        <f t="shared" si="113"/>
        <v>0.73249999999999993</v>
      </c>
      <c r="Q97" s="133">
        <f t="shared" si="113"/>
        <v>9.1508333333333347</v>
      </c>
      <c r="R97" s="133"/>
      <c r="S97" s="133"/>
      <c r="T97" s="133"/>
      <c r="U97" s="133">
        <f t="shared" si="116"/>
        <v>0.10916666666666668</v>
      </c>
      <c r="V97" s="133">
        <f t="shared" si="114"/>
        <v>0.24</v>
      </c>
      <c r="W97" s="133">
        <f t="shared" si="114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17"/>
        <v>266.98580000000004</v>
      </c>
      <c r="O98" s="133">
        <f t="shared" si="115"/>
        <v>0.58733333333333337</v>
      </c>
      <c r="P98" s="133">
        <f t="shared" si="113"/>
        <v>0.49666666666666665</v>
      </c>
      <c r="Q98" s="133">
        <f t="shared" si="113"/>
        <v>9.0411111111111087</v>
      </c>
      <c r="R98" s="133"/>
      <c r="S98" s="133"/>
      <c r="T98" s="133"/>
      <c r="U98" s="133">
        <f t="shared" si="116"/>
        <v>0.12466666666666666</v>
      </c>
      <c r="V98" s="133">
        <f t="shared" si="114"/>
        <v>0.37833333333333335</v>
      </c>
      <c r="W98" s="133">
        <f t="shared" si="114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13"/>
        <v>0.66833333333333333</v>
      </c>
      <c r="Q99" s="133">
        <f t="shared" si="113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13"/>
        <v>0.53555555555555556</v>
      </c>
      <c r="Q100" s="133">
        <f t="shared" si="113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321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8">AVERAGE(P94:P100)</f>
        <v>0.63150396825396826</v>
      </c>
      <c r="Q101" s="242">
        <f t="shared" si="118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9">AVERAGE(V94:V98)</f>
        <v>0.25433333333333336</v>
      </c>
      <c r="W101" s="242">
        <f t="shared" si="119"/>
        <v>7.3094999999999999</v>
      </c>
    </row>
    <row r="102" spans="10:23" x14ac:dyDescent="0.3">
      <c r="J102" s="14" t="s">
        <v>322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8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B7:B9"/>
    <mergeCell ref="E7:E9"/>
    <mergeCell ref="F7:F9"/>
    <mergeCell ref="G7:G9"/>
    <mergeCell ref="H7:H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F6:G6"/>
    <mergeCell ref="H6:I6"/>
    <mergeCell ref="N92:N93"/>
    <mergeCell ref="U92:W92"/>
    <mergeCell ref="O92:Q92"/>
    <mergeCell ref="I7:I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714" t="s">
        <v>471</v>
      </c>
      <c r="R4" s="1715"/>
      <c r="S4" s="1715"/>
      <c r="T4" s="1716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717"/>
      <c r="R5" s="1718"/>
      <c r="S5" s="1718"/>
      <c r="T5" s="1719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6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744" t="s">
        <v>0</v>
      </c>
      <c r="B4" s="1747" t="s">
        <v>50</v>
      </c>
      <c r="C4" s="1747"/>
      <c r="D4" s="1747"/>
      <c r="E4" s="1747"/>
      <c r="F4" s="99"/>
      <c r="G4" s="54"/>
      <c r="H4" s="54"/>
      <c r="I4" s="104"/>
      <c r="J4" s="104"/>
      <c r="K4" s="104"/>
      <c r="L4" s="1758" t="s">
        <v>238</v>
      </c>
      <c r="M4" s="1759"/>
      <c r="N4" s="1760"/>
      <c r="O4" s="1758" t="s">
        <v>234</v>
      </c>
      <c r="P4" s="1759"/>
      <c r="Q4" s="1760"/>
      <c r="R4" s="1758" t="s">
        <v>235</v>
      </c>
      <c r="S4" s="1759"/>
      <c r="T4" s="1760"/>
      <c r="U4" s="1758" t="s">
        <v>236</v>
      </c>
      <c r="V4" s="1759"/>
      <c r="W4" s="1760"/>
      <c r="X4" s="1758" t="s">
        <v>237</v>
      </c>
      <c r="Y4" s="1759"/>
      <c r="Z4" s="1760"/>
      <c r="AA4" s="1758" t="s">
        <v>51</v>
      </c>
      <c r="AB4" s="1759"/>
      <c r="AC4" s="1760"/>
      <c r="AD4" s="1758" t="s">
        <v>52</v>
      </c>
      <c r="AE4" s="1759"/>
      <c r="AF4" s="1760"/>
      <c r="AG4" s="1761">
        <v>0.83333333333333337</v>
      </c>
      <c r="AH4" s="1759"/>
      <c r="AI4" s="1760"/>
      <c r="AJ4" s="1761">
        <v>0.91666666666666663</v>
      </c>
      <c r="AK4" s="1762"/>
      <c r="AL4" s="1763"/>
      <c r="AM4" s="1764">
        <v>0</v>
      </c>
      <c r="AN4" s="1765"/>
      <c r="AO4" s="1766"/>
      <c r="AP4" s="1761">
        <v>8.3333333333333329E-2</v>
      </c>
      <c r="AQ4" s="1762"/>
      <c r="AR4" s="1763"/>
      <c r="AS4" s="1761">
        <v>0.16666666666666666</v>
      </c>
      <c r="AT4" s="1762"/>
      <c r="AU4" s="1763"/>
      <c r="AV4" s="59" t="s">
        <v>53</v>
      </c>
      <c r="AW4" s="44"/>
    </row>
    <row r="5" spans="1:49" x14ac:dyDescent="0.3">
      <c r="A5" s="1744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742">
        <v>46147</v>
      </c>
      <c r="B6" s="1745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720" t="s">
        <v>230</v>
      </c>
      <c r="AW6" s="1721"/>
    </row>
    <row r="7" spans="1:49" x14ac:dyDescent="0.3">
      <c r="A7" s="1742"/>
      <c r="B7" s="1746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720"/>
      <c r="AW7" s="1722"/>
    </row>
    <row r="8" spans="1:49" x14ac:dyDescent="0.3">
      <c r="A8" s="1742"/>
      <c r="B8" s="1746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720"/>
      <c r="AW8" s="1722"/>
    </row>
    <row r="9" spans="1:49" ht="15" thickBot="1" x14ac:dyDescent="0.35">
      <c r="A9" s="1745"/>
      <c r="B9" s="1746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721"/>
      <c r="AW9" s="1723"/>
    </row>
    <row r="10" spans="1:49" x14ac:dyDescent="0.3">
      <c r="A10" s="1748">
        <v>46148</v>
      </c>
      <c r="B10" s="1767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730" t="s">
        <v>239</v>
      </c>
      <c r="AW10" s="1733" t="s">
        <v>229</v>
      </c>
    </row>
    <row r="11" spans="1:49" x14ac:dyDescent="0.3">
      <c r="A11" s="1749"/>
      <c r="B11" s="1746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731"/>
      <c r="AW11" s="1734"/>
    </row>
    <row r="12" spans="1:49" x14ac:dyDescent="0.3">
      <c r="A12" s="1749"/>
      <c r="B12" s="1746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731"/>
      <c r="AW12" s="1734"/>
    </row>
    <row r="13" spans="1:49" ht="15" thickBot="1" x14ac:dyDescent="0.35">
      <c r="A13" s="1750"/>
      <c r="B13" s="1746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732"/>
      <c r="AW13" s="1735"/>
    </row>
    <row r="14" spans="1:49" ht="15" thickBot="1" x14ac:dyDescent="0.35">
      <c r="A14" s="1748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730" t="s">
        <v>240</v>
      </c>
      <c r="AW14" s="1736"/>
    </row>
    <row r="15" spans="1:49" x14ac:dyDescent="0.3">
      <c r="A15" s="1749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731"/>
      <c r="AW15" s="1737"/>
    </row>
    <row r="16" spans="1:49" x14ac:dyDescent="0.3">
      <c r="A16" s="1749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731"/>
      <c r="AW16" s="1737"/>
    </row>
    <row r="17" spans="1:49" ht="15" thickBot="1" x14ac:dyDescent="0.35">
      <c r="A17" s="1750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731"/>
      <c r="AW17" s="1738"/>
    </row>
    <row r="18" spans="1:49" x14ac:dyDescent="0.3">
      <c r="A18" s="1751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739"/>
    </row>
    <row r="19" spans="1:49" x14ac:dyDescent="0.3">
      <c r="A19" s="1742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740"/>
    </row>
    <row r="20" spans="1:49" x14ac:dyDescent="0.3">
      <c r="A20" s="1742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740"/>
    </row>
    <row r="21" spans="1:49" x14ac:dyDescent="0.3">
      <c r="A21" s="1742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740"/>
    </row>
    <row r="22" spans="1:49" x14ac:dyDescent="0.3">
      <c r="A22" s="1742">
        <v>46151</v>
      </c>
      <c r="B22" s="51"/>
      <c r="C22" s="49"/>
      <c r="D22" s="1727"/>
      <c r="E22" s="1724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740"/>
    </row>
    <row r="23" spans="1:49" x14ac:dyDescent="0.3">
      <c r="A23" s="1742"/>
      <c r="B23" s="52"/>
      <c r="C23" s="49"/>
      <c r="D23" s="1728"/>
      <c r="E23" s="1725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740"/>
    </row>
    <row r="24" spans="1:49" x14ac:dyDescent="0.3">
      <c r="A24" s="1742"/>
      <c r="B24" s="52"/>
      <c r="C24" s="49"/>
      <c r="D24" s="1728"/>
      <c r="E24" s="1725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740"/>
    </row>
    <row r="25" spans="1:49" ht="15" thickBot="1" x14ac:dyDescent="0.35">
      <c r="A25" s="1742"/>
      <c r="B25" s="53"/>
      <c r="C25" s="49"/>
      <c r="D25" s="1729"/>
      <c r="E25" s="1726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41"/>
    </row>
    <row r="26" spans="1:49" x14ac:dyDescent="0.3">
      <c r="A26" s="1742">
        <v>46152</v>
      </c>
      <c r="B26" s="51"/>
      <c r="C26" s="49"/>
      <c r="D26" s="1727"/>
      <c r="E26" s="1724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739"/>
      <c r="AW26" s="1739"/>
    </row>
    <row r="27" spans="1:49" x14ac:dyDescent="0.3">
      <c r="A27" s="1742"/>
      <c r="B27" s="52"/>
      <c r="C27" s="49"/>
      <c r="D27" s="1728"/>
      <c r="E27" s="1725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740"/>
      <c r="AW27" s="1740"/>
    </row>
    <row r="28" spans="1:49" x14ac:dyDescent="0.3">
      <c r="A28" s="1742"/>
      <c r="B28" s="52"/>
      <c r="C28" s="49"/>
      <c r="D28" s="1728"/>
      <c r="E28" s="1725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740"/>
      <c r="AW28" s="1740"/>
    </row>
    <row r="29" spans="1:49" x14ac:dyDescent="0.3">
      <c r="A29" s="1742"/>
      <c r="B29" s="53"/>
      <c r="C29" s="49"/>
      <c r="D29" s="1729"/>
      <c r="E29" s="1726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740"/>
      <c r="AW29" s="1740"/>
    </row>
    <row r="30" spans="1:49" x14ac:dyDescent="0.3">
      <c r="A30" s="1742">
        <v>46153</v>
      </c>
      <c r="B30" s="51"/>
      <c r="C30" s="49"/>
      <c r="D30" s="1727"/>
      <c r="E30" s="1724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740"/>
      <c r="AW30" s="1740"/>
    </row>
    <row r="31" spans="1:49" x14ac:dyDescent="0.3">
      <c r="A31" s="1742"/>
      <c r="B31" s="52"/>
      <c r="C31" s="49"/>
      <c r="D31" s="1728"/>
      <c r="E31" s="1725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740"/>
      <c r="AW31" s="1740"/>
    </row>
    <row r="32" spans="1:49" x14ac:dyDescent="0.3">
      <c r="A32" s="1742"/>
      <c r="B32" s="52"/>
      <c r="C32" s="49"/>
      <c r="D32" s="1728"/>
      <c r="E32" s="1725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740"/>
      <c r="AW32" s="1740"/>
    </row>
    <row r="33" spans="1:49" x14ac:dyDescent="0.3">
      <c r="A33" s="1742"/>
      <c r="B33" s="53"/>
      <c r="C33" s="49"/>
      <c r="D33" s="1729"/>
      <c r="E33" s="1726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41"/>
      <c r="AW33" s="1741"/>
    </row>
    <row r="34" spans="1:49" x14ac:dyDescent="0.3">
      <c r="A34" s="1742">
        <v>46154</v>
      </c>
      <c r="B34" s="51"/>
      <c r="C34" s="49"/>
      <c r="D34" s="1727"/>
      <c r="E34" s="1724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739"/>
      <c r="AW34" s="1739"/>
    </row>
    <row r="35" spans="1:49" x14ac:dyDescent="0.3">
      <c r="A35" s="1742"/>
      <c r="B35" s="52"/>
      <c r="C35" s="49"/>
      <c r="D35" s="1728"/>
      <c r="E35" s="1725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740"/>
      <c r="AW35" s="1740"/>
    </row>
    <row r="36" spans="1:49" x14ac:dyDescent="0.3">
      <c r="A36" s="1742"/>
      <c r="B36" s="52"/>
      <c r="C36" s="49"/>
      <c r="D36" s="1728"/>
      <c r="E36" s="1725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740"/>
      <c r="AW36" s="1740"/>
    </row>
    <row r="37" spans="1:49" x14ac:dyDescent="0.3">
      <c r="A37" s="1742"/>
      <c r="B37" s="53"/>
      <c r="C37" s="49"/>
      <c r="D37" s="1729"/>
      <c r="E37" s="1726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740"/>
      <c r="AW37" s="1740"/>
    </row>
    <row r="38" spans="1:49" x14ac:dyDescent="0.3">
      <c r="A38" s="1742">
        <v>46155</v>
      </c>
      <c r="B38" s="51"/>
      <c r="C38" s="49"/>
      <c r="D38" s="1727"/>
      <c r="E38" s="1724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740"/>
      <c r="AW38" s="1740"/>
    </row>
    <row r="39" spans="1:49" x14ac:dyDescent="0.3">
      <c r="A39" s="1742"/>
      <c r="B39" s="52"/>
      <c r="C39" s="49"/>
      <c r="D39" s="1728"/>
      <c r="E39" s="1725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740"/>
      <c r="AW39" s="1740"/>
    </row>
    <row r="40" spans="1:49" x14ac:dyDescent="0.3">
      <c r="A40" s="1742"/>
      <c r="B40" s="52"/>
      <c r="C40" s="49"/>
      <c r="D40" s="1728"/>
      <c r="E40" s="1725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740"/>
      <c r="AW40" s="1740"/>
    </row>
    <row r="41" spans="1:49" x14ac:dyDescent="0.3">
      <c r="A41" s="1742"/>
      <c r="B41" s="53"/>
      <c r="C41" s="49"/>
      <c r="D41" s="1729"/>
      <c r="E41" s="1726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41"/>
      <c r="AW41" s="1741"/>
    </row>
    <row r="42" spans="1:49" x14ac:dyDescent="0.3">
      <c r="A42" s="1742">
        <v>46156</v>
      </c>
      <c r="B42" s="51"/>
      <c r="C42" s="49"/>
      <c r="D42" s="1727"/>
      <c r="E42" s="1724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739"/>
      <c r="AW42" s="1739"/>
    </row>
    <row r="43" spans="1:49" x14ac:dyDescent="0.3">
      <c r="A43" s="1742"/>
      <c r="B43" s="52"/>
      <c r="C43" s="49"/>
      <c r="D43" s="1728"/>
      <c r="E43" s="1725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740"/>
      <c r="AW43" s="1740"/>
    </row>
    <row r="44" spans="1:49" x14ac:dyDescent="0.3">
      <c r="A44" s="1742"/>
      <c r="B44" s="52"/>
      <c r="C44" s="49"/>
      <c r="D44" s="1728"/>
      <c r="E44" s="1725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740"/>
      <c r="AW44" s="1740"/>
    </row>
    <row r="45" spans="1:49" x14ac:dyDescent="0.3">
      <c r="A45" s="1742"/>
      <c r="B45" s="53"/>
      <c r="C45" s="49"/>
      <c r="D45" s="1729"/>
      <c r="E45" s="1726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740"/>
      <c r="AW45" s="1740"/>
    </row>
    <row r="46" spans="1:49" x14ac:dyDescent="0.3">
      <c r="A46" s="1742">
        <v>46157</v>
      </c>
      <c r="B46" s="51"/>
      <c r="C46" s="49"/>
      <c r="D46" s="1755" t="s">
        <v>157</v>
      </c>
      <c r="E46" s="1724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740"/>
      <c r="AW46" s="1740"/>
    </row>
    <row r="47" spans="1:49" x14ac:dyDescent="0.3">
      <c r="A47" s="1742"/>
      <c r="B47" s="52"/>
      <c r="C47" s="49"/>
      <c r="D47" s="1756"/>
      <c r="E47" s="1725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740"/>
      <c r="AW47" s="1740"/>
    </row>
    <row r="48" spans="1:49" x14ac:dyDescent="0.3">
      <c r="A48" s="1742"/>
      <c r="B48" s="52"/>
      <c r="C48" s="49"/>
      <c r="D48" s="1756"/>
      <c r="E48" s="1725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740"/>
      <c r="AW48" s="1740"/>
    </row>
    <row r="49" spans="1:49" x14ac:dyDescent="0.3">
      <c r="A49" s="1742"/>
      <c r="B49" s="53"/>
      <c r="C49" s="49"/>
      <c r="D49" s="1757"/>
      <c r="E49" s="1726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41"/>
      <c r="AW49" s="1741"/>
    </row>
    <row r="50" spans="1:49" x14ac:dyDescent="0.3">
      <c r="A50" s="1742">
        <v>46158</v>
      </c>
      <c r="B50" s="51"/>
      <c r="C50" s="49"/>
      <c r="D50" s="1727"/>
      <c r="E50" s="1724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739"/>
      <c r="AW50" s="1739"/>
    </row>
    <row r="51" spans="1:49" x14ac:dyDescent="0.3">
      <c r="A51" s="1742"/>
      <c r="B51" s="52"/>
      <c r="C51" s="49"/>
      <c r="D51" s="1728"/>
      <c r="E51" s="1725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740"/>
      <c r="AW51" s="1740"/>
    </row>
    <row r="52" spans="1:49" x14ac:dyDescent="0.3">
      <c r="A52" s="1742"/>
      <c r="B52" s="52"/>
      <c r="C52" s="49"/>
      <c r="D52" s="1728"/>
      <c r="E52" s="1725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740"/>
      <c r="AW52" s="1740"/>
    </row>
    <row r="53" spans="1:49" x14ac:dyDescent="0.3">
      <c r="A53" s="1742"/>
      <c r="B53" s="53"/>
      <c r="C53" s="49"/>
      <c r="D53" s="1729"/>
      <c r="E53" s="1726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740"/>
      <c r="AW53" s="1740"/>
    </row>
    <row r="54" spans="1:49" x14ac:dyDescent="0.3">
      <c r="A54" s="1742">
        <v>46159</v>
      </c>
      <c r="B54" s="51"/>
      <c r="C54" s="49"/>
      <c r="D54" s="97"/>
      <c r="E54" s="1752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740"/>
      <c r="AW54" s="1740"/>
    </row>
    <row r="55" spans="1:49" x14ac:dyDescent="0.3">
      <c r="A55" s="1742"/>
      <c r="B55" s="52"/>
      <c r="C55" s="49"/>
      <c r="D55" s="97"/>
      <c r="E55" s="1753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740"/>
      <c r="AW55" s="1740"/>
    </row>
    <row r="56" spans="1:49" x14ac:dyDescent="0.3">
      <c r="A56" s="1742"/>
      <c r="B56" s="52"/>
      <c r="C56" s="49"/>
      <c r="D56" s="97"/>
      <c r="E56" s="1753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740"/>
      <c r="AW56" s="1740"/>
    </row>
    <row r="57" spans="1:49" x14ac:dyDescent="0.3">
      <c r="A57" s="1742"/>
      <c r="B57" s="53"/>
      <c r="C57" s="49"/>
      <c r="D57" s="97"/>
      <c r="E57" s="1754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41"/>
      <c r="AW57" s="1741"/>
    </row>
    <row r="58" spans="1:49" x14ac:dyDescent="0.3">
      <c r="A58" s="1742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739"/>
      <c r="AW58" s="1739"/>
    </row>
    <row r="59" spans="1:49" x14ac:dyDescent="0.3">
      <c r="A59" s="1742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740"/>
      <c r="AW59" s="1740"/>
    </row>
    <row r="60" spans="1:49" x14ac:dyDescent="0.3">
      <c r="A60" s="1742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740"/>
      <c r="AW60" s="1740"/>
    </row>
    <row r="61" spans="1:49" x14ac:dyDescent="0.3">
      <c r="A61" s="1742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740"/>
      <c r="AW61" s="1740"/>
    </row>
    <row r="62" spans="1:49" x14ac:dyDescent="0.3">
      <c r="A62" s="1742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740"/>
      <c r="AW62" s="1740"/>
    </row>
    <row r="63" spans="1:49" x14ac:dyDescent="0.3">
      <c r="A63" s="1742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740"/>
      <c r="AW63" s="1740"/>
    </row>
    <row r="64" spans="1:49" x14ac:dyDescent="0.3">
      <c r="A64" s="1742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740"/>
      <c r="AW64" s="1740"/>
    </row>
    <row r="65" spans="1:49" x14ac:dyDescent="0.3">
      <c r="A65" s="1742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41"/>
      <c r="AW65" s="1741"/>
    </row>
    <row r="66" spans="1:49" x14ac:dyDescent="0.3">
      <c r="A66" s="1742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739"/>
      <c r="AW66" s="1739"/>
    </row>
    <row r="67" spans="1:49" x14ac:dyDescent="0.3">
      <c r="A67" s="1742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740"/>
      <c r="AW67" s="1740"/>
    </row>
    <row r="68" spans="1:49" x14ac:dyDescent="0.3">
      <c r="A68" s="1742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740"/>
      <c r="AW68" s="1740"/>
    </row>
    <row r="69" spans="1:49" x14ac:dyDescent="0.3">
      <c r="A69" s="1742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740"/>
      <c r="AW69" s="1740"/>
    </row>
    <row r="70" spans="1:49" x14ac:dyDescent="0.3">
      <c r="A70" s="1742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740"/>
      <c r="AW70" s="1740"/>
    </row>
    <row r="71" spans="1:49" x14ac:dyDescent="0.3">
      <c r="A71" s="1742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740"/>
      <c r="AW71" s="1740"/>
    </row>
    <row r="72" spans="1:49" x14ac:dyDescent="0.3">
      <c r="A72" s="1742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740"/>
      <c r="AW72" s="1740"/>
    </row>
    <row r="73" spans="1:49" x14ac:dyDescent="0.3">
      <c r="A73" s="1742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41"/>
      <c r="AW73" s="1741"/>
    </row>
    <row r="74" spans="1:49" x14ac:dyDescent="0.3">
      <c r="A74" s="1742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739"/>
      <c r="AW74" s="1739"/>
    </row>
    <row r="75" spans="1:49" x14ac:dyDescent="0.3">
      <c r="A75" s="1742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740"/>
      <c r="AW75" s="1740"/>
    </row>
    <row r="76" spans="1:49" x14ac:dyDescent="0.3">
      <c r="A76" s="1742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740"/>
      <c r="AW76" s="1740"/>
    </row>
    <row r="77" spans="1:49" x14ac:dyDescent="0.3">
      <c r="A77" s="1742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740"/>
      <c r="AW77" s="1740"/>
    </row>
    <row r="78" spans="1:49" x14ac:dyDescent="0.3">
      <c r="A78" s="1742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740"/>
      <c r="AW78" s="1740"/>
    </row>
    <row r="79" spans="1:49" x14ac:dyDescent="0.3">
      <c r="A79" s="1742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740"/>
      <c r="AW79" s="1740"/>
    </row>
    <row r="80" spans="1:49" x14ac:dyDescent="0.3">
      <c r="A80" s="1742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740"/>
      <c r="AW80" s="1740"/>
    </row>
    <row r="81" spans="1:49" x14ac:dyDescent="0.3">
      <c r="A81" s="1742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41"/>
      <c r="AW81" s="1741"/>
    </row>
    <row r="82" spans="1:49" x14ac:dyDescent="0.3">
      <c r="A82" s="1742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739"/>
      <c r="AW82" s="1739"/>
    </row>
    <row r="83" spans="1:49" x14ac:dyDescent="0.3">
      <c r="A83" s="1742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740"/>
      <c r="AW83" s="1740"/>
    </row>
    <row r="84" spans="1:49" x14ac:dyDescent="0.3">
      <c r="A84" s="1742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740"/>
      <c r="AW84" s="1740"/>
    </row>
    <row r="85" spans="1:49" x14ac:dyDescent="0.3">
      <c r="A85" s="1742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740"/>
      <c r="AW85" s="1740"/>
    </row>
    <row r="86" spans="1:49" x14ac:dyDescent="0.3">
      <c r="A86" s="1742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740"/>
      <c r="AW86" s="1740"/>
    </row>
    <row r="87" spans="1:49" x14ac:dyDescent="0.3">
      <c r="A87" s="1742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740"/>
      <c r="AW87" s="1740"/>
    </row>
    <row r="88" spans="1:49" x14ac:dyDescent="0.3">
      <c r="A88" s="1742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740"/>
      <c r="AW88" s="1740"/>
    </row>
    <row r="89" spans="1:49" x14ac:dyDescent="0.3">
      <c r="A89" s="1742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41"/>
      <c r="AW89" s="1741"/>
    </row>
    <row r="90" spans="1:49" x14ac:dyDescent="0.3">
      <c r="A90" s="1742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739"/>
      <c r="AW90" s="1739"/>
    </row>
    <row r="91" spans="1:49" x14ac:dyDescent="0.3">
      <c r="A91" s="1742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740"/>
      <c r="AW91" s="1740"/>
    </row>
    <row r="92" spans="1:49" x14ac:dyDescent="0.3">
      <c r="A92" s="1742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740"/>
      <c r="AW92" s="1740"/>
    </row>
    <row r="93" spans="1:49" x14ac:dyDescent="0.3">
      <c r="A93" s="1742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740"/>
      <c r="AW93" s="1740"/>
    </row>
    <row r="94" spans="1:49" x14ac:dyDescent="0.3">
      <c r="A94" s="1742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740"/>
      <c r="AW94" s="1740"/>
    </row>
    <row r="95" spans="1:49" x14ac:dyDescent="0.3">
      <c r="A95" s="1742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740"/>
      <c r="AW95" s="1740"/>
    </row>
    <row r="96" spans="1:49" x14ac:dyDescent="0.3">
      <c r="A96" s="1742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740"/>
      <c r="AW96" s="1740"/>
    </row>
    <row r="97" spans="1:49" x14ac:dyDescent="0.3">
      <c r="A97" s="1742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41"/>
      <c r="AW97" s="1741"/>
    </row>
    <row r="98" spans="1:49" x14ac:dyDescent="0.3">
      <c r="A98" s="1742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739"/>
      <c r="AW98" s="1739"/>
    </row>
    <row r="99" spans="1:49" x14ac:dyDescent="0.3">
      <c r="A99" s="1742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740"/>
      <c r="AW99" s="1740"/>
    </row>
    <row r="100" spans="1:49" x14ac:dyDescent="0.3">
      <c r="A100" s="1742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740"/>
      <c r="AW100" s="1740"/>
    </row>
    <row r="101" spans="1:49" x14ac:dyDescent="0.3">
      <c r="A101" s="1742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740"/>
      <c r="AW101" s="1740"/>
    </row>
    <row r="102" spans="1:49" x14ac:dyDescent="0.3">
      <c r="A102" s="1742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740"/>
      <c r="AW102" s="1740"/>
    </row>
    <row r="103" spans="1:49" x14ac:dyDescent="0.3">
      <c r="A103" s="1742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740"/>
      <c r="AW103" s="1740"/>
    </row>
    <row r="104" spans="1:49" x14ac:dyDescent="0.3">
      <c r="A104" s="1742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740"/>
      <c r="AW104" s="1740"/>
    </row>
    <row r="105" spans="1:49" x14ac:dyDescent="0.3">
      <c r="A105" s="1742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41"/>
      <c r="AW105" s="1741"/>
    </row>
    <row r="106" spans="1:49" x14ac:dyDescent="0.3">
      <c r="A106" s="1742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739"/>
      <c r="AW106" s="1739"/>
    </row>
    <row r="107" spans="1:49" x14ac:dyDescent="0.3">
      <c r="A107" s="1742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740"/>
      <c r="AW107" s="1740"/>
    </row>
    <row r="108" spans="1:49" x14ac:dyDescent="0.3">
      <c r="A108" s="1742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740"/>
      <c r="AW108" s="1740"/>
    </row>
    <row r="109" spans="1:49" x14ac:dyDescent="0.3">
      <c r="A109" s="1742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740"/>
      <c r="AW109" s="1740"/>
    </row>
    <row r="110" spans="1:49" x14ac:dyDescent="0.3">
      <c r="A110" s="1742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740"/>
      <c r="AW110" s="1740"/>
    </row>
    <row r="111" spans="1:49" x14ac:dyDescent="0.3">
      <c r="A111" s="1742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740"/>
      <c r="AW111" s="1740"/>
    </row>
    <row r="112" spans="1:49" x14ac:dyDescent="0.3">
      <c r="A112" s="1742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740"/>
      <c r="AW112" s="1740"/>
    </row>
    <row r="113" spans="1:49" x14ac:dyDescent="0.3">
      <c r="A113" s="1742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41"/>
      <c r="AW113" s="1741"/>
    </row>
    <row r="114" spans="1:49" x14ac:dyDescent="0.3">
      <c r="A114" s="1742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739"/>
      <c r="AW114" s="1739"/>
    </row>
    <row r="115" spans="1:49" x14ac:dyDescent="0.3">
      <c r="A115" s="1742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740"/>
      <c r="AW115" s="1740"/>
    </row>
    <row r="116" spans="1:49" x14ac:dyDescent="0.3">
      <c r="A116" s="1742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740"/>
      <c r="AW116" s="1740"/>
    </row>
    <row r="117" spans="1:49" x14ac:dyDescent="0.3">
      <c r="A117" s="1742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740"/>
      <c r="AW117" s="1740"/>
    </row>
    <row r="118" spans="1:49" x14ac:dyDescent="0.3">
      <c r="A118" s="1742">
        <v>46175</v>
      </c>
      <c r="B118" s="51"/>
      <c r="C118" s="49"/>
      <c r="D118" s="1727"/>
      <c r="E118" s="1724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740"/>
      <c r="AW118" s="1740"/>
    </row>
    <row r="119" spans="1:49" x14ac:dyDescent="0.3">
      <c r="A119" s="1742"/>
      <c r="B119" s="52"/>
      <c r="C119" s="49"/>
      <c r="D119" s="1728"/>
      <c r="E119" s="1725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740"/>
      <c r="AW119" s="1740"/>
    </row>
    <row r="120" spans="1:49" x14ac:dyDescent="0.3">
      <c r="A120" s="1742"/>
      <c r="B120" s="52"/>
      <c r="C120" s="49"/>
      <c r="D120" s="1728"/>
      <c r="E120" s="1725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740"/>
      <c r="AW120" s="1740"/>
    </row>
    <row r="121" spans="1:49" x14ac:dyDescent="0.3">
      <c r="A121" s="1742"/>
      <c r="B121" s="53"/>
      <c r="C121" s="49"/>
      <c r="D121" s="1729"/>
      <c r="E121" s="1726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41"/>
      <c r="AW121" s="1741"/>
    </row>
    <row r="122" spans="1:49" x14ac:dyDescent="0.3">
      <c r="A122" s="1742">
        <v>46176</v>
      </c>
      <c r="B122" s="51"/>
      <c r="C122" s="49"/>
      <c r="D122" s="1727"/>
      <c r="E122" s="1724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739"/>
      <c r="AW122" s="1739"/>
    </row>
    <row r="123" spans="1:49" x14ac:dyDescent="0.3">
      <c r="A123" s="1742"/>
      <c r="B123" s="52"/>
      <c r="C123" s="49"/>
      <c r="D123" s="1728"/>
      <c r="E123" s="1725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740"/>
      <c r="AW123" s="1740"/>
    </row>
    <row r="124" spans="1:49" x14ac:dyDescent="0.3">
      <c r="A124" s="1742"/>
      <c r="B124" s="52"/>
      <c r="C124" s="49"/>
      <c r="D124" s="1728"/>
      <c r="E124" s="1725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740"/>
      <c r="AW124" s="1740"/>
    </row>
    <row r="125" spans="1:49" x14ac:dyDescent="0.3">
      <c r="A125" s="1742"/>
      <c r="B125" s="53"/>
      <c r="C125" s="49"/>
      <c r="D125" s="1729"/>
      <c r="E125" s="1726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740"/>
      <c r="AW125" s="1740"/>
    </row>
    <row r="126" spans="1:49" x14ac:dyDescent="0.3">
      <c r="A126" s="1742">
        <v>46177</v>
      </c>
      <c r="B126" s="51"/>
      <c r="C126" s="49"/>
      <c r="D126" s="1727"/>
      <c r="E126" s="1724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740"/>
      <c r="AW126" s="1740"/>
    </row>
    <row r="127" spans="1:49" x14ac:dyDescent="0.3">
      <c r="A127" s="1742"/>
      <c r="B127" s="52"/>
      <c r="C127" s="49"/>
      <c r="D127" s="1728"/>
      <c r="E127" s="1725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740"/>
      <c r="AW127" s="1740"/>
    </row>
    <row r="128" spans="1:49" x14ac:dyDescent="0.3">
      <c r="A128" s="1742"/>
      <c r="B128" s="52"/>
      <c r="C128" s="49"/>
      <c r="D128" s="1728"/>
      <c r="E128" s="1725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740"/>
      <c r="AW128" s="1740"/>
    </row>
    <row r="129" spans="1:49" x14ac:dyDescent="0.3">
      <c r="A129" s="1742"/>
      <c r="B129" s="53"/>
      <c r="C129" s="49"/>
      <c r="D129" s="1729"/>
      <c r="E129" s="1726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41"/>
      <c r="AW129" s="1741"/>
    </row>
    <row r="130" spans="1:49" x14ac:dyDescent="0.3">
      <c r="A130" s="18"/>
      <c r="B130" s="18"/>
      <c r="C130" s="18"/>
      <c r="D130" s="1742"/>
      <c r="E130" s="1743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739"/>
      <c r="AW130" s="1739"/>
    </row>
    <row r="131" spans="1:49" x14ac:dyDescent="0.3">
      <c r="A131" s="18"/>
      <c r="B131" s="18"/>
      <c r="C131" s="18"/>
      <c r="D131" s="1741"/>
      <c r="E131" s="1740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740"/>
      <c r="AW131" s="1740"/>
    </row>
    <row r="132" spans="1:49" x14ac:dyDescent="0.3">
      <c r="A132" s="18"/>
      <c r="B132" s="18"/>
      <c r="C132" s="18"/>
      <c r="D132" s="1741"/>
      <c r="E132" s="1740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740"/>
      <c r="AW132" s="1740"/>
    </row>
    <row r="133" spans="1:49" x14ac:dyDescent="0.3">
      <c r="A133" s="18"/>
      <c r="B133" s="18"/>
      <c r="C133" s="18"/>
      <c r="D133" s="1741"/>
      <c r="E133" s="1740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740"/>
      <c r="AW133" s="1740"/>
    </row>
    <row r="134" spans="1:49" x14ac:dyDescent="0.3">
      <c r="A134" s="18"/>
      <c r="B134" s="18"/>
      <c r="C134" s="18"/>
      <c r="D134" s="1741"/>
      <c r="E134" s="1740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740"/>
      <c r="AW134" s="1740"/>
    </row>
    <row r="135" spans="1:49" x14ac:dyDescent="0.3">
      <c r="A135" s="18"/>
      <c r="B135" s="18"/>
      <c r="C135" s="18"/>
      <c r="D135" s="1741"/>
      <c r="E135" s="1740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740"/>
      <c r="AW135" s="1740"/>
    </row>
    <row r="136" spans="1:49" x14ac:dyDescent="0.3">
      <c r="A136" s="18"/>
      <c r="B136" s="18"/>
      <c r="C136" s="18"/>
      <c r="D136" s="1741"/>
      <c r="E136" s="1740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740"/>
      <c r="AW136" s="1740"/>
    </row>
    <row r="137" spans="1:49" x14ac:dyDescent="0.3">
      <c r="A137" s="18"/>
      <c r="B137" s="18"/>
      <c r="C137" s="18"/>
      <c r="D137" s="1741"/>
      <c r="E137" s="1741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41"/>
      <c r="AW137" s="1741"/>
    </row>
    <row r="138" spans="1:49" x14ac:dyDescent="0.3">
      <c r="A138" s="18"/>
      <c r="B138" s="18"/>
      <c r="C138" s="18"/>
      <c r="D138" s="1742"/>
      <c r="E138" s="1743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739"/>
      <c r="AW138" s="1739"/>
    </row>
    <row r="139" spans="1:49" x14ac:dyDescent="0.3">
      <c r="A139" s="18"/>
      <c r="B139" s="18"/>
      <c r="C139" s="18"/>
      <c r="D139" s="1741"/>
      <c r="E139" s="1740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740"/>
      <c r="AW139" s="1740"/>
    </row>
    <row r="140" spans="1:49" x14ac:dyDescent="0.3">
      <c r="A140" s="18"/>
      <c r="B140" s="18"/>
      <c r="C140" s="18"/>
      <c r="D140" s="1741"/>
      <c r="E140" s="1740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740"/>
      <c r="AW140" s="1740"/>
    </row>
    <row r="141" spans="1:49" x14ac:dyDescent="0.3">
      <c r="A141" s="18"/>
      <c r="B141" s="18"/>
      <c r="C141" s="18"/>
      <c r="D141" s="1741"/>
      <c r="E141" s="1740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740"/>
      <c r="AW141" s="1740"/>
    </row>
    <row r="142" spans="1:49" x14ac:dyDescent="0.3">
      <c r="A142" s="18"/>
      <c r="B142" s="18"/>
      <c r="C142" s="18"/>
      <c r="D142" s="1741"/>
      <c r="E142" s="1740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740"/>
      <c r="AW142" s="1740"/>
    </row>
    <row r="143" spans="1:49" x14ac:dyDescent="0.3">
      <c r="A143" s="18"/>
      <c r="B143" s="18"/>
      <c r="C143" s="18"/>
      <c r="D143" s="1741"/>
      <c r="E143" s="1740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740"/>
      <c r="AW143" s="1740"/>
    </row>
    <row r="144" spans="1:49" x14ac:dyDescent="0.3">
      <c r="A144" s="18"/>
      <c r="B144" s="18"/>
      <c r="C144" s="18"/>
      <c r="D144" s="1741"/>
      <c r="E144" s="1740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740"/>
      <c r="AW144" s="1740"/>
    </row>
    <row r="145" spans="1:49" x14ac:dyDescent="0.3">
      <c r="A145" s="18"/>
      <c r="B145" s="18"/>
      <c r="C145" s="18"/>
      <c r="D145" s="1741"/>
      <c r="E145" s="1741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41"/>
      <c r="AW145" s="1741"/>
    </row>
    <row r="146" spans="1:49" x14ac:dyDescent="0.3">
      <c r="A146" s="18"/>
      <c r="B146" s="18"/>
      <c r="C146" s="18"/>
      <c r="D146" s="1742"/>
      <c r="E146" s="1743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739"/>
      <c r="AW146" s="1739"/>
    </row>
    <row r="147" spans="1:49" x14ac:dyDescent="0.3">
      <c r="A147" s="18"/>
      <c r="B147" s="18"/>
      <c r="C147" s="18"/>
      <c r="D147" s="1741"/>
      <c r="E147" s="1740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740"/>
      <c r="AW147" s="1740"/>
    </row>
    <row r="148" spans="1:49" x14ac:dyDescent="0.3">
      <c r="A148" s="18"/>
      <c r="B148" s="18"/>
      <c r="C148" s="18"/>
      <c r="D148" s="1741"/>
      <c r="E148" s="1740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740"/>
      <c r="AW148" s="1740"/>
    </row>
    <row r="149" spans="1:49" x14ac:dyDescent="0.3">
      <c r="A149" s="18"/>
      <c r="B149" s="18"/>
      <c r="C149" s="18"/>
      <c r="D149" s="1741"/>
      <c r="E149" s="1740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740"/>
      <c r="AW149" s="1740"/>
    </row>
    <row r="150" spans="1:49" x14ac:dyDescent="0.3">
      <c r="A150" s="18"/>
      <c r="B150" s="18"/>
      <c r="C150" s="18"/>
      <c r="D150" s="1741"/>
      <c r="E150" s="1740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740"/>
      <c r="AW150" s="1740"/>
    </row>
    <row r="151" spans="1:49" x14ac:dyDescent="0.3">
      <c r="A151" s="18"/>
      <c r="B151" s="18"/>
      <c r="C151" s="18"/>
      <c r="D151" s="1741"/>
      <c r="E151" s="1740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740"/>
      <c r="AW151" s="1740"/>
    </row>
    <row r="152" spans="1:49" x14ac:dyDescent="0.3">
      <c r="A152" s="18"/>
      <c r="B152" s="18"/>
      <c r="C152" s="18"/>
      <c r="D152" s="1741"/>
      <c r="E152" s="1740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740"/>
      <c r="AW152" s="1740"/>
    </row>
    <row r="153" spans="1:49" x14ac:dyDescent="0.3">
      <c r="A153" s="18"/>
      <c r="B153" s="18"/>
      <c r="C153" s="18"/>
      <c r="D153" s="1741"/>
      <c r="E153" s="1741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41"/>
      <c r="AW153" s="1741"/>
    </row>
    <row r="154" spans="1:49" x14ac:dyDescent="0.3">
      <c r="A154" s="18"/>
      <c r="B154" s="18"/>
      <c r="C154" s="18"/>
      <c r="D154" s="1742"/>
      <c r="E154" s="1743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739"/>
      <c r="AW154" s="1739"/>
    </row>
    <row r="155" spans="1:49" x14ac:dyDescent="0.3">
      <c r="A155" s="18"/>
      <c r="B155" s="18"/>
      <c r="C155" s="18"/>
      <c r="D155" s="1741"/>
      <c r="E155" s="1740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740"/>
      <c r="AW155" s="1740"/>
    </row>
    <row r="156" spans="1:49" x14ac:dyDescent="0.3">
      <c r="A156" s="18"/>
      <c r="B156" s="18"/>
      <c r="C156" s="18"/>
      <c r="D156" s="1741"/>
      <c r="E156" s="1740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740"/>
      <c r="AW156" s="1740"/>
    </row>
    <row r="157" spans="1:49" x14ac:dyDescent="0.3">
      <c r="A157" s="18"/>
      <c r="B157" s="18"/>
      <c r="C157" s="18"/>
      <c r="D157" s="1741"/>
      <c r="E157" s="1740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740"/>
      <c r="AW157" s="1740"/>
    </row>
    <row r="158" spans="1:49" x14ac:dyDescent="0.3">
      <c r="A158" s="18"/>
      <c r="B158" s="18"/>
      <c r="C158" s="18"/>
      <c r="D158" s="1741"/>
      <c r="E158" s="1740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740"/>
      <c r="AW158" s="1740"/>
    </row>
    <row r="159" spans="1:49" x14ac:dyDescent="0.3">
      <c r="A159" s="18"/>
      <c r="B159" s="18"/>
      <c r="C159" s="18"/>
      <c r="D159" s="1741"/>
      <c r="E159" s="1740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740"/>
      <c r="AW159" s="1740"/>
    </row>
    <row r="160" spans="1:49" x14ac:dyDescent="0.3">
      <c r="A160" s="18"/>
      <c r="B160" s="18"/>
      <c r="C160" s="18"/>
      <c r="D160" s="1741"/>
      <c r="E160" s="1740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740"/>
      <c r="AW160" s="1740"/>
    </row>
    <row r="161" spans="1:49" x14ac:dyDescent="0.3">
      <c r="A161" s="18"/>
      <c r="B161" s="18"/>
      <c r="C161" s="18"/>
      <c r="D161" s="1741"/>
      <c r="E161" s="1741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41"/>
      <c r="AW161" s="1741"/>
    </row>
    <row r="162" spans="1:49" x14ac:dyDescent="0.3">
      <c r="A162" s="18"/>
      <c r="B162" s="18"/>
      <c r="C162" s="18"/>
      <c r="D162" s="1742"/>
      <c r="E162" s="1743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739"/>
      <c r="AW162" s="1739"/>
    </row>
    <row r="163" spans="1:49" x14ac:dyDescent="0.3">
      <c r="A163" s="18"/>
      <c r="B163" s="18"/>
      <c r="C163" s="18"/>
      <c r="D163" s="1741"/>
      <c r="E163" s="1740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740"/>
      <c r="AW163" s="1740"/>
    </row>
    <row r="164" spans="1:49" x14ac:dyDescent="0.3">
      <c r="A164" s="18"/>
      <c r="B164" s="18"/>
      <c r="C164" s="18"/>
      <c r="D164" s="1741"/>
      <c r="E164" s="1740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740"/>
      <c r="AW164" s="1740"/>
    </row>
    <row r="165" spans="1:49" x14ac:dyDescent="0.3">
      <c r="A165" s="18"/>
      <c r="B165" s="18"/>
      <c r="C165" s="18"/>
      <c r="D165" s="1741"/>
      <c r="E165" s="1740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740"/>
      <c r="AW165" s="1740"/>
    </row>
    <row r="166" spans="1:49" x14ac:dyDescent="0.3">
      <c r="A166" s="18"/>
      <c r="B166" s="18"/>
      <c r="C166" s="18"/>
      <c r="D166" s="1741"/>
      <c r="E166" s="1740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740"/>
      <c r="AW166" s="1740"/>
    </row>
    <row r="167" spans="1:49" x14ac:dyDescent="0.3">
      <c r="A167" s="18"/>
      <c r="B167" s="18"/>
      <c r="C167" s="18"/>
      <c r="D167" s="1741"/>
      <c r="E167" s="1740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740"/>
      <c r="AW167" s="1740"/>
    </row>
    <row r="168" spans="1:49" x14ac:dyDescent="0.3">
      <c r="A168" s="18"/>
      <c r="B168" s="18"/>
      <c r="C168" s="18"/>
      <c r="D168" s="1741"/>
      <c r="E168" s="1740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740"/>
      <c r="AW168" s="1740"/>
    </row>
    <row r="169" spans="1:49" x14ac:dyDescent="0.3">
      <c r="A169" s="18"/>
      <c r="B169" s="18"/>
      <c r="C169" s="18"/>
      <c r="D169" s="1741"/>
      <c r="E169" s="1741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41"/>
      <c r="AW169" s="1741"/>
    </row>
    <row r="170" spans="1:49" x14ac:dyDescent="0.3">
      <c r="A170" s="18"/>
      <c r="B170" s="18"/>
      <c r="C170" s="18"/>
      <c r="D170" s="1742"/>
      <c r="E170" s="1743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739"/>
      <c r="AW170" s="1739"/>
    </row>
    <row r="171" spans="1:49" x14ac:dyDescent="0.3">
      <c r="A171" s="18"/>
      <c r="B171" s="18"/>
      <c r="C171" s="18"/>
      <c r="D171" s="1741"/>
      <c r="E171" s="1740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740"/>
      <c r="AW171" s="1740"/>
    </row>
    <row r="172" spans="1:49" x14ac:dyDescent="0.3">
      <c r="A172" s="18"/>
      <c r="B172" s="18"/>
      <c r="C172" s="18"/>
      <c r="D172" s="1741"/>
      <c r="E172" s="1740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740"/>
      <c r="AW172" s="1740"/>
    </row>
    <row r="173" spans="1:49" x14ac:dyDescent="0.3">
      <c r="A173" s="18"/>
      <c r="B173" s="18"/>
      <c r="C173" s="18"/>
      <c r="D173" s="1741"/>
      <c r="E173" s="1740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740"/>
      <c r="AW173" s="1740"/>
    </row>
    <row r="174" spans="1:49" x14ac:dyDescent="0.3">
      <c r="A174" s="18"/>
      <c r="B174" s="18"/>
      <c r="C174" s="18"/>
      <c r="D174" s="1741"/>
      <c r="E174" s="1740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740"/>
      <c r="AW174" s="1740"/>
    </row>
    <row r="175" spans="1:49" x14ac:dyDescent="0.3">
      <c r="A175" s="18"/>
      <c r="B175" s="18"/>
      <c r="C175" s="18"/>
      <c r="D175" s="1741"/>
      <c r="E175" s="1740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740"/>
      <c r="AW175" s="1740"/>
    </row>
    <row r="176" spans="1:49" x14ac:dyDescent="0.3">
      <c r="A176" s="18"/>
      <c r="B176" s="18"/>
      <c r="C176" s="18"/>
      <c r="D176" s="1741"/>
      <c r="E176" s="1740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740"/>
      <c r="AW176" s="1740"/>
    </row>
    <row r="177" spans="1:49" x14ac:dyDescent="0.3">
      <c r="A177" s="18"/>
      <c r="B177" s="18"/>
      <c r="C177" s="18"/>
      <c r="D177" s="1741"/>
      <c r="E177" s="1741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41"/>
      <c r="AW177" s="1741"/>
    </row>
    <row r="178" spans="1:49" x14ac:dyDescent="0.3">
      <c r="A178" s="18"/>
      <c r="B178" s="18"/>
      <c r="C178" s="18"/>
      <c r="D178" s="1742"/>
      <c r="E178" s="1743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739"/>
      <c r="AW178" s="1739"/>
    </row>
    <row r="179" spans="1:49" x14ac:dyDescent="0.3">
      <c r="A179" s="18"/>
      <c r="B179" s="18"/>
      <c r="C179" s="18"/>
      <c r="D179" s="1741"/>
      <c r="E179" s="1740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740"/>
      <c r="AW179" s="1740"/>
    </row>
    <row r="180" spans="1:49" x14ac:dyDescent="0.3">
      <c r="A180" s="18"/>
      <c r="B180" s="18"/>
      <c r="C180" s="18"/>
      <c r="D180" s="1741"/>
      <c r="E180" s="1740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740"/>
      <c r="AW180" s="1740"/>
    </row>
    <row r="181" spans="1:49" x14ac:dyDescent="0.3">
      <c r="A181" s="18"/>
      <c r="B181" s="18"/>
      <c r="C181" s="18"/>
      <c r="D181" s="1741"/>
      <c r="E181" s="1740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740"/>
      <c r="AW181" s="1740"/>
    </row>
    <row r="182" spans="1:49" x14ac:dyDescent="0.3">
      <c r="A182" s="18"/>
      <c r="B182" s="18"/>
      <c r="C182" s="18"/>
      <c r="D182" s="1741"/>
      <c r="E182" s="1740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740"/>
      <c r="AW182" s="1740"/>
    </row>
    <row r="183" spans="1:49" x14ac:dyDescent="0.3">
      <c r="A183" s="18"/>
      <c r="B183" s="18"/>
      <c r="C183" s="18"/>
      <c r="D183" s="1741"/>
      <c r="E183" s="1740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740"/>
      <c r="AW183" s="1740"/>
    </row>
    <row r="184" spans="1:49" x14ac:dyDescent="0.3">
      <c r="A184" s="18"/>
      <c r="B184" s="18"/>
      <c r="C184" s="18"/>
      <c r="D184" s="1741"/>
      <c r="E184" s="1740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740"/>
      <c r="AW184" s="1740"/>
    </row>
    <row r="185" spans="1:49" x14ac:dyDescent="0.3">
      <c r="A185" s="18"/>
      <c r="B185" s="18"/>
      <c r="C185" s="18"/>
      <c r="D185" s="1741"/>
      <c r="E185" s="1741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41"/>
      <c r="AW185" s="1741"/>
    </row>
    <row r="186" spans="1:49" x14ac:dyDescent="0.3">
      <c r="A186" s="18"/>
      <c r="B186" s="18"/>
      <c r="C186" s="18"/>
      <c r="D186" s="1742"/>
      <c r="E186" s="1743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739"/>
      <c r="AW186" s="1739"/>
    </row>
    <row r="187" spans="1:49" x14ac:dyDescent="0.3">
      <c r="A187" s="18"/>
      <c r="B187" s="18"/>
      <c r="C187" s="18"/>
      <c r="D187" s="1741"/>
      <c r="E187" s="1740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740"/>
      <c r="AW187" s="1740"/>
    </row>
    <row r="188" spans="1:49" x14ac:dyDescent="0.3">
      <c r="A188" s="18"/>
      <c r="B188" s="18"/>
      <c r="C188" s="18"/>
      <c r="D188" s="1741"/>
      <c r="E188" s="1740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740"/>
      <c r="AW188" s="1740"/>
    </row>
    <row r="189" spans="1:49" x14ac:dyDescent="0.3">
      <c r="A189" s="18"/>
      <c r="B189" s="18"/>
      <c r="C189" s="18"/>
      <c r="D189" s="1741"/>
      <c r="E189" s="1740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740"/>
      <c r="AW189" s="1740"/>
    </row>
    <row r="190" spans="1:49" x14ac:dyDescent="0.3">
      <c r="A190" s="18"/>
      <c r="B190" s="18"/>
      <c r="C190" s="18"/>
      <c r="D190" s="1741"/>
      <c r="E190" s="1740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740"/>
      <c r="AW190" s="1740"/>
    </row>
    <row r="191" spans="1:49" x14ac:dyDescent="0.3">
      <c r="A191" s="18"/>
      <c r="B191" s="18"/>
      <c r="C191" s="18"/>
      <c r="D191" s="1741"/>
      <c r="E191" s="1740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740"/>
      <c r="AW191" s="1740"/>
    </row>
    <row r="192" spans="1:49" x14ac:dyDescent="0.3">
      <c r="A192" s="18"/>
      <c r="B192" s="18"/>
      <c r="C192" s="18"/>
      <c r="D192" s="1741"/>
      <c r="E192" s="1740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740"/>
      <c r="AW192" s="1740"/>
    </row>
    <row r="193" spans="1:49" x14ac:dyDescent="0.3">
      <c r="A193" s="18"/>
      <c r="B193" s="18"/>
      <c r="C193" s="18"/>
      <c r="D193" s="1741"/>
      <c r="E193" s="1741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41"/>
      <c r="AW193" s="1741"/>
    </row>
    <row r="194" spans="1:49" x14ac:dyDescent="0.3">
      <c r="A194" s="18"/>
      <c r="B194" s="18"/>
      <c r="C194" s="18"/>
      <c r="D194" s="1742"/>
      <c r="E194" s="1743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739"/>
      <c r="AW194" s="1739"/>
    </row>
    <row r="195" spans="1:49" x14ac:dyDescent="0.3">
      <c r="A195" s="18"/>
      <c r="B195" s="18"/>
      <c r="C195" s="18"/>
      <c r="D195" s="1741"/>
      <c r="E195" s="1740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740"/>
      <c r="AW195" s="1740"/>
    </row>
    <row r="196" spans="1:49" x14ac:dyDescent="0.3">
      <c r="A196" s="18"/>
      <c r="B196" s="18"/>
      <c r="C196" s="18"/>
      <c r="D196" s="1741"/>
      <c r="E196" s="1740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740"/>
      <c r="AW196" s="1740"/>
    </row>
    <row r="197" spans="1:49" x14ac:dyDescent="0.3">
      <c r="A197" s="18"/>
      <c r="B197" s="18"/>
      <c r="C197" s="18"/>
      <c r="D197" s="1741"/>
      <c r="E197" s="1740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740"/>
      <c r="AW197" s="1740"/>
    </row>
    <row r="198" spans="1:49" x14ac:dyDescent="0.3">
      <c r="A198" s="18"/>
      <c r="B198" s="18"/>
      <c r="C198" s="18"/>
      <c r="D198" s="1741"/>
      <c r="E198" s="1740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740"/>
      <c r="AW198" s="1740"/>
    </row>
    <row r="199" spans="1:49" x14ac:dyDescent="0.3">
      <c r="A199" s="18"/>
      <c r="B199" s="18"/>
      <c r="C199" s="18"/>
      <c r="D199" s="1741"/>
      <c r="E199" s="1740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740"/>
      <c r="AW199" s="1740"/>
    </row>
    <row r="200" spans="1:49" x14ac:dyDescent="0.3">
      <c r="A200" s="18"/>
      <c r="B200" s="18"/>
      <c r="C200" s="18"/>
      <c r="D200" s="1741"/>
      <c r="E200" s="1740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740"/>
      <c r="AW200" s="1740"/>
    </row>
    <row r="201" spans="1:49" x14ac:dyDescent="0.3">
      <c r="A201" s="18"/>
      <c r="B201" s="18"/>
      <c r="C201" s="18"/>
      <c r="D201" s="1741"/>
      <c r="E201" s="1741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41"/>
      <c r="AW201" s="1741"/>
    </row>
    <row r="202" spans="1:49" x14ac:dyDescent="0.3">
      <c r="A202" s="18"/>
      <c r="B202" s="18"/>
      <c r="C202" s="18"/>
      <c r="D202" s="1742"/>
      <c r="E202" s="1743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739"/>
      <c r="AW202" s="1739"/>
    </row>
    <row r="203" spans="1:49" x14ac:dyDescent="0.3">
      <c r="A203" s="18"/>
      <c r="B203" s="18"/>
      <c r="C203" s="18"/>
      <c r="D203" s="1741"/>
      <c r="E203" s="1740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740"/>
      <c r="AW203" s="1740"/>
    </row>
    <row r="204" spans="1:49" x14ac:dyDescent="0.3">
      <c r="A204" s="18"/>
      <c r="B204" s="18"/>
      <c r="C204" s="18"/>
      <c r="D204" s="1741"/>
      <c r="E204" s="1740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740"/>
      <c r="AW204" s="1740"/>
    </row>
    <row r="205" spans="1:49" x14ac:dyDescent="0.3">
      <c r="A205" s="18"/>
      <c r="B205" s="18"/>
      <c r="C205" s="18"/>
      <c r="D205" s="1741"/>
      <c r="E205" s="1740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740"/>
      <c r="AW205" s="1740"/>
    </row>
    <row r="206" spans="1:49" x14ac:dyDescent="0.3">
      <c r="A206" s="18"/>
      <c r="B206" s="18"/>
      <c r="C206" s="18"/>
      <c r="D206" s="1741"/>
      <c r="E206" s="1740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740"/>
      <c r="AW206" s="1740"/>
    </row>
    <row r="207" spans="1:49" x14ac:dyDescent="0.3">
      <c r="A207" s="18"/>
      <c r="B207" s="18"/>
      <c r="C207" s="18"/>
      <c r="D207" s="1741"/>
      <c r="E207" s="1740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740"/>
      <c r="AW207" s="1740"/>
    </row>
    <row r="208" spans="1:49" x14ac:dyDescent="0.3">
      <c r="A208" s="18"/>
      <c r="B208" s="18"/>
      <c r="C208" s="18"/>
      <c r="D208" s="1741"/>
      <c r="E208" s="1740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740"/>
      <c r="AW208" s="1740"/>
    </row>
    <row r="209" spans="1:49" x14ac:dyDescent="0.3">
      <c r="A209" s="18"/>
      <c r="B209" s="18"/>
      <c r="C209" s="18"/>
      <c r="D209" s="1741"/>
      <c r="E209" s="1741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41"/>
      <c r="AW209" s="1741"/>
    </row>
    <row r="210" spans="1:49" x14ac:dyDescent="0.3">
      <c r="A210" s="18"/>
      <c r="B210" s="18"/>
      <c r="C210" s="18"/>
      <c r="D210" s="1742"/>
      <c r="E210" s="1743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739"/>
      <c r="AW210" s="1739"/>
    </row>
    <row r="211" spans="1:49" x14ac:dyDescent="0.3">
      <c r="A211" s="18"/>
      <c r="B211" s="18"/>
      <c r="C211" s="18"/>
      <c r="D211" s="1741"/>
      <c r="E211" s="1740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740"/>
      <c r="AW211" s="1740"/>
    </row>
    <row r="212" spans="1:49" x14ac:dyDescent="0.3">
      <c r="A212" s="18"/>
      <c r="B212" s="18"/>
      <c r="C212" s="18"/>
      <c r="D212" s="1741"/>
      <c r="E212" s="1740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740"/>
      <c r="AW212" s="1740"/>
    </row>
    <row r="213" spans="1:49" x14ac:dyDescent="0.3">
      <c r="A213" s="18"/>
      <c r="B213" s="18"/>
      <c r="C213" s="18"/>
      <c r="D213" s="1741"/>
      <c r="E213" s="1740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740"/>
      <c r="AW213" s="1740"/>
    </row>
    <row r="214" spans="1:49" x14ac:dyDescent="0.3">
      <c r="A214" s="18"/>
      <c r="B214" s="18"/>
      <c r="C214" s="18"/>
      <c r="D214" s="1741"/>
      <c r="E214" s="1740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740"/>
      <c r="AW214" s="1740"/>
    </row>
    <row r="215" spans="1:49" x14ac:dyDescent="0.3">
      <c r="A215" s="18"/>
      <c r="B215" s="18"/>
      <c r="C215" s="18"/>
      <c r="D215" s="1741"/>
      <c r="E215" s="1740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740"/>
      <c r="AW215" s="1740"/>
    </row>
    <row r="216" spans="1:49" x14ac:dyDescent="0.3">
      <c r="A216" s="18"/>
      <c r="B216" s="18"/>
      <c r="C216" s="18"/>
      <c r="D216" s="1741"/>
      <c r="E216" s="1740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740"/>
      <c r="AW216" s="1740"/>
    </row>
    <row r="217" spans="1:49" x14ac:dyDescent="0.3">
      <c r="A217" s="18"/>
      <c r="B217" s="18"/>
      <c r="C217" s="18"/>
      <c r="D217" s="1741"/>
      <c r="E217" s="1741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41"/>
      <c r="AW217" s="1741"/>
    </row>
    <row r="218" spans="1:49" x14ac:dyDescent="0.3">
      <c r="A218" s="18"/>
      <c r="B218" s="18"/>
      <c r="C218" s="18"/>
      <c r="D218" s="1742"/>
      <c r="E218" s="1743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739"/>
      <c r="AW218" s="1739"/>
    </row>
    <row r="219" spans="1:49" x14ac:dyDescent="0.3">
      <c r="A219" s="18"/>
      <c r="B219" s="18"/>
      <c r="C219" s="18"/>
      <c r="D219" s="1741"/>
      <c r="E219" s="1740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740"/>
      <c r="AW219" s="1740"/>
    </row>
    <row r="220" spans="1:49" x14ac:dyDescent="0.3">
      <c r="A220" s="18"/>
      <c r="B220" s="18"/>
      <c r="C220" s="18"/>
      <c r="D220" s="1741"/>
      <c r="E220" s="1740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740"/>
      <c r="AW220" s="1740"/>
    </row>
    <row r="221" spans="1:49" x14ac:dyDescent="0.3">
      <c r="A221" s="18"/>
      <c r="B221" s="18"/>
      <c r="C221" s="18"/>
      <c r="D221" s="1741"/>
      <c r="E221" s="1740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740"/>
      <c r="AW221" s="1740"/>
    </row>
    <row r="222" spans="1:49" x14ac:dyDescent="0.3">
      <c r="A222" s="18"/>
      <c r="B222" s="18"/>
      <c r="C222" s="18"/>
      <c r="D222" s="1741"/>
      <c r="E222" s="1740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740"/>
      <c r="AW222" s="1740"/>
    </row>
    <row r="223" spans="1:49" x14ac:dyDescent="0.3">
      <c r="A223" s="18"/>
      <c r="B223" s="18"/>
      <c r="C223" s="18"/>
      <c r="D223" s="1741"/>
      <c r="E223" s="1740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740"/>
      <c r="AW223" s="1740"/>
    </row>
    <row r="224" spans="1:49" x14ac:dyDescent="0.3">
      <c r="A224" s="18"/>
      <c r="B224" s="18"/>
      <c r="C224" s="18"/>
      <c r="D224" s="1741"/>
      <c r="E224" s="1740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740"/>
      <c r="AW224" s="1740"/>
    </row>
    <row r="225" spans="1:49" x14ac:dyDescent="0.3">
      <c r="A225" s="18"/>
      <c r="B225" s="18"/>
      <c r="C225" s="18"/>
      <c r="D225" s="1741"/>
      <c r="E225" s="1741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41"/>
      <c r="AW225" s="1741"/>
    </row>
    <row r="226" spans="1:49" x14ac:dyDescent="0.3">
      <c r="A226" s="18"/>
      <c r="B226" s="18"/>
      <c r="C226" s="18"/>
      <c r="D226" s="1742"/>
      <c r="E226" s="1743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739"/>
      <c r="AW226" s="1739"/>
    </row>
    <row r="227" spans="1:49" x14ac:dyDescent="0.3">
      <c r="A227" s="18"/>
      <c r="B227" s="18"/>
      <c r="C227" s="18"/>
      <c r="D227" s="1741"/>
      <c r="E227" s="1740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740"/>
      <c r="AW227" s="1740"/>
    </row>
    <row r="228" spans="1:49" x14ac:dyDescent="0.3">
      <c r="A228" s="18"/>
      <c r="B228" s="18"/>
      <c r="C228" s="18"/>
      <c r="D228" s="1741"/>
      <c r="E228" s="1740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740"/>
      <c r="AW228" s="1740"/>
    </row>
    <row r="229" spans="1:49" x14ac:dyDescent="0.3">
      <c r="A229" s="18"/>
      <c r="B229" s="18"/>
      <c r="C229" s="18"/>
      <c r="D229" s="1741"/>
      <c r="E229" s="1740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740"/>
      <c r="AW229" s="1740"/>
    </row>
    <row r="230" spans="1:49" x14ac:dyDescent="0.3">
      <c r="A230" s="18"/>
      <c r="B230" s="18"/>
      <c r="C230" s="18"/>
      <c r="D230" s="1741"/>
      <c r="E230" s="1740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740"/>
      <c r="AW230" s="1740"/>
    </row>
    <row r="231" spans="1:49" x14ac:dyDescent="0.3">
      <c r="A231" s="18"/>
      <c r="B231" s="18"/>
      <c r="C231" s="18"/>
      <c r="D231" s="1741"/>
      <c r="E231" s="1740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740"/>
      <c r="AW231" s="1740"/>
    </row>
    <row r="232" spans="1:49" x14ac:dyDescent="0.3">
      <c r="A232" s="18"/>
      <c r="B232" s="18"/>
      <c r="C232" s="18"/>
      <c r="D232" s="1741"/>
      <c r="E232" s="1740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740"/>
      <c r="AW232" s="1740"/>
    </row>
    <row r="233" spans="1:49" x14ac:dyDescent="0.3">
      <c r="A233" s="18"/>
      <c r="B233" s="18"/>
      <c r="C233" s="18"/>
      <c r="D233" s="1741"/>
      <c r="E233" s="1741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41"/>
      <c r="AW233" s="1741"/>
    </row>
    <row r="234" spans="1:49" x14ac:dyDescent="0.3">
      <c r="A234" s="18"/>
      <c r="B234" s="18"/>
      <c r="C234" s="18"/>
      <c r="D234" s="1742"/>
      <c r="E234" s="1743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739"/>
      <c r="AW234" s="1739"/>
    </row>
    <row r="235" spans="1:49" x14ac:dyDescent="0.3">
      <c r="A235" s="18"/>
      <c r="B235" s="18"/>
      <c r="C235" s="18"/>
      <c r="D235" s="1741"/>
      <c r="E235" s="1740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740"/>
      <c r="AW235" s="1740"/>
    </row>
    <row r="236" spans="1:49" x14ac:dyDescent="0.3">
      <c r="A236" s="18"/>
      <c r="B236" s="18"/>
      <c r="C236" s="18"/>
      <c r="D236" s="1741"/>
      <c r="E236" s="1740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740"/>
      <c r="AW236" s="1740"/>
    </row>
    <row r="237" spans="1:49" x14ac:dyDescent="0.3">
      <c r="A237" s="18"/>
      <c r="B237" s="18"/>
      <c r="C237" s="18"/>
      <c r="D237" s="1741"/>
      <c r="E237" s="1740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740"/>
      <c r="AW237" s="1740"/>
    </row>
    <row r="238" spans="1:49" x14ac:dyDescent="0.3">
      <c r="A238" s="18"/>
      <c r="B238" s="18"/>
      <c r="C238" s="18"/>
      <c r="D238" s="1741"/>
      <c r="E238" s="1740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740"/>
      <c r="AW238" s="1740"/>
    </row>
    <row r="239" spans="1:49" x14ac:dyDescent="0.3">
      <c r="A239" s="18"/>
      <c r="B239" s="18"/>
      <c r="C239" s="18"/>
      <c r="D239" s="1741"/>
      <c r="E239" s="1740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740"/>
      <c r="AW239" s="1740"/>
    </row>
    <row r="240" spans="1:49" x14ac:dyDescent="0.3">
      <c r="A240" s="18"/>
      <c r="B240" s="18"/>
      <c r="C240" s="18"/>
      <c r="D240" s="1741"/>
      <c r="E240" s="1740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740"/>
      <c r="AW240" s="1740"/>
    </row>
    <row r="241" spans="1:49" x14ac:dyDescent="0.3">
      <c r="A241" s="18"/>
      <c r="B241" s="18"/>
      <c r="C241" s="18"/>
      <c r="D241" s="1741"/>
      <c r="E241" s="1741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41"/>
      <c r="AW241" s="1741"/>
    </row>
    <row r="242" spans="1:49" x14ac:dyDescent="0.3">
      <c r="A242" s="18"/>
      <c r="B242" s="18"/>
      <c r="C242" s="18"/>
      <c r="D242" s="1742"/>
      <c r="E242" s="1743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739"/>
      <c r="AW242" s="1739"/>
    </row>
    <row r="243" spans="1:49" x14ac:dyDescent="0.3">
      <c r="A243" s="18"/>
      <c r="B243" s="18"/>
      <c r="C243" s="18"/>
      <c r="D243" s="1741"/>
      <c r="E243" s="1740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740"/>
      <c r="AW243" s="1740"/>
    </row>
    <row r="244" spans="1:49" x14ac:dyDescent="0.3">
      <c r="A244" s="18"/>
      <c r="B244" s="18"/>
      <c r="C244" s="18"/>
      <c r="D244" s="1741"/>
      <c r="E244" s="1740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740"/>
      <c r="AW244" s="1740"/>
    </row>
    <row r="245" spans="1:49" x14ac:dyDescent="0.3">
      <c r="A245" s="18"/>
      <c r="B245" s="18"/>
      <c r="C245" s="18"/>
      <c r="D245" s="1741"/>
      <c r="E245" s="1740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740"/>
      <c r="AW245" s="1740"/>
    </row>
    <row r="246" spans="1:49" x14ac:dyDescent="0.3">
      <c r="A246" s="18"/>
      <c r="B246" s="18"/>
      <c r="C246" s="18"/>
      <c r="D246" s="1741"/>
      <c r="E246" s="1740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740"/>
      <c r="AW246" s="1740"/>
    </row>
    <row r="247" spans="1:49" x14ac:dyDescent="0.3">
      <c r="A247" s="18"/>
      <c r="B247" s="18"/>
      <c r="C247" s="18"/>
      <c r="D247" s="1741"/>
      <c r="E247" s="1740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740"/>
      <c r="AW247" s="1740"/>
    </row>
    <row r="248" spans="1:49" x14ac:dyDescent="0.3">
      <c r="A248" s="18"/>
      <c r="B248" s="18"/>
      <c r="C248" s="18"/>
      <c r="D248" s="1741"/>
      <c r="E248" s="1740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740"/>
      <c r="AW248" s="1740"/>
    </row>
    <row r="249" spans="1:49" x14ac:dyDescent="0.3">
      <c r="A249" s="18"/>
      <c r="B249" s="18"/>
      <c r="C249" s="18"/>
      <c r="D249" s="1741"/>
      <c r="E249" s="1741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41"/>
      <c r="AW249" s="1741"/>
    </row>
    <row r="250" spans="1:49" x14ac:dyDescent="0.3">
      <c r="A250" s="18"/>
      <c r="B250" s="18"/>
      <c r="C250" s="18"/>
      <c r="D250" s="1742"/>
      <c r="E250" s="1743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739"/>
      <c r="AW250" s="1739"/>
    </row>
    <row r="251" spans="1:49" x14ac:dyDescent="0.3">
      <c r="A251" s="18"/>
      <c r="B251" s="18"/>
      <c r="C251" s="18"/>
      <c r="D251" s="1741"/>
      <c r="E251" s="1740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740"/>
      <c r="AW251" s="1740"/>
    </row>
    <row r="252" spans="1:49" x14ac:dyDescent="0.3">
      <c r="A252" s="18"/>
      <c r="B252" s="18"/>
      <c r="C252" s="18"/>
      <c r="D252" s="1741"/>
      <c r="E252" s="1740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740"/>
      <c r="AW252" s="1740"/>
    </row>
    <row r="253" spans="1:49" x14ac:dyDescent="0.3">
      <c r="A253" s="18"/>
      <c r="B253" s="18"/>
      <c r="C253" s="18"/>
      <c r="D253" s="1741"/>
      <c r="E253" s="1740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740"/>
      <c r="AW253" s="1740"/>
    </row>
    <row r="254" spans="1:49" x14ac:dyDescent="0.3">
      <c r="A254" s="18"/>
      <c r="B254" s="18"/>
      <c r="C254" s="18"/>
      <c r="D254" s="1741"/>
      <c r="E254" s="1740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740"/>
      <c r="AW254" s="1740"/>
    </row>
    <row r="255" spans="1:49" x14ac:dyDescent="0.3">
      <c r="A255" s="18"/>
      <c r="B255" s="18"/>
      <c r="C255" s="18"/>
      <c r="D255" s="1741"/>
      <c r="E255" s="1740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740"/>
      <c r="AW255" s="1740"/>
    </row>
    <row r="256" spans="1:49" x14ac:dyDescent="0.3">
      <c r="A256" s="18"/>
      <c r="B256" s="18"/>
      <c r="C256" s="18"/>
      <c r="D256" s="1741"/>
      <c r="E256" s="1740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740"/>
      <c r="AW256" s="1740"/>
    </row>
    <row r="257" spans="1:49" x14ac:dyDescent="0.3">
      <c r="A257" s="18"/>
      <c r="B257" s="18"/>
      <c r="C257" s="18"/>
      <c r="D257" s="1741"/>
      <c r="E257" s="1741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41"/>
      <c r="AW257" s="1741"/>
    </row>
    <row r="258" spans="1:49" x14ac:dyDescent="0.3">
      <c r="A258" s="18"/>
      <c r="B258" s="18"/>
      <c r="C258" s="18"/>
      <c r="D258" s="1742"/>
      <c r="E258" s="1743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739"/>
      <c r="AW258" s="1739"/>
    </row>
    <row r="259" spans="1:49" x14ac:dyDescent="0.3">
      <c r="A259" s="18"/>
      <c r="B259" s="18"/>
      <c r="C259" s="18"/>
      <c r="D259" s="1741"/>
      <c r="E259" s="1740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740"/>
      <c r="AW259" s="1740"/>
    </row>
    <row r="260" spans="1:49" x14ac:dyDescent="0.3">
      <c r="A260" s="18"/>
      <c r="B260" s="18"/>
      <c r="C260" s="18"/>
      <c r="D260" s="1741"/>
      <c r="E260" s="1740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740"/>
      <c r="AW260" s="1740"/>
    </row>
    <row r="261" spans="1:49" x14ac:dyDescent="0.3">
      <c r="A261" s="18"/>
      <c r="B261" s="18"/>
      <c r="C261" s="18"/>
      <c r="D261" s="1741"/>
      <c r="E261" s="1740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740"/>
      <c r="AW261" s="1740"/>
    </row>
    <row r="262" spans="1:49" x14ac:dyDescent="0.3">
      <c r="A262" s="18"/>
      <c r="B262" s="18"/>
      <c r="C262" s="18"/>
      <c r="D262" s="1741"/>
      <c r="E262" s="1740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740"/>
      <c r="AW262" s="1740"/>
    </row>
    <row r="263" spans="1:49" x14ac:dyDescent="0.3">
      <c r="A263" s="18"/>
      <c r="B263" s="18"/>
      <c r="C263" s="18"/>
      <c r="D263" s="1741"/>
      <c r="E263" s="1740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740"/>
      <c r="AW263" s="1740"/>
    </row>
    <row r="264" spans="1:49" x14ac:dyDescent="0.3">
      <c r="A264" s="18"/>
      <c r="B264" s="18"/>
      <c r="C264" s="18"/>
      <c r="D264" s="1741"/>
      <c r="E264" s="1740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740"/>
      <c r="AW264" s="1740"/>
    </row>
    <row r="265" spans="1:49" x14ac:dyDescent="0.3">
      <c r="A265" s="18"/>
      <c r="B265" s="18"/>
      <c r="C265" s="18"/>
      <c r="D265" s="1741"/>
      <c r="E265" s="1741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41"/>
      <c r="AW265" s="1741"/>
    </row>
    <row r="266" spans="1:49" x14ac:dyDescent="0.3">
      <c r="A266" s="18"/>
      <c r="B266" s="18"/>
      <c r="C266" s="18"/>
      <c r="D266" s="1742"/>
      <c r="E266" s="1743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739"/>
      <c r="AW266" s="1739"/>
    </row>
    <row r="267" spans="1:49" x14ac:dyDescent="0.3">
      <c r="A267" s="18"/>
      <c r="B267" s="18"/>
      <c r="C267" s="18"/>
      <c r="D267" s="1741"/>
      <c r="E267" s="1740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740"/>
      <c r="AW267" s="1740"/>
    </row>
    <row r="268" spans="1:49" x14ac:dyDescent="0.3">
      <c r="A268" s="18"/>
      <c r="B268" s="18"/>
      <c r="C268" s="18"/>
      <c r="D268" s="1741"/>
      <c r="E268" s="1740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740"/>
      <c r="AW268" s="1740"/>
    </row>
    <row r="269" spans="1:49" x14ac:dyDescent="0.3">
      <c r="A269" s="18"/>
      <c r="B269" s="18"/>
      <c r="C269" s="18"/>
      <c r="D269" s="1741"/>
      <c r="E269" s="1740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740"/>
      <c r="AW269" s="1740"/>
    </row>
    <row r="270" spans="1:49" x14ac:dyDescent="0.3">
      <c r="A270" s="18"/>
      <c r="B270" s="18"/>
      <c r="C270" s="18"/>
      <c r="D270" s="1741"/>
      <c r="E270" s="1740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740"/>
      <c r="AW270" s="1740"/>
    </row>
    <row r="271" spans="1:49" x14ac:dyDescent="0.3">
      <c r="A271" s="18"/>
      <c r="B271" s="18"/>
      <c r="C271" s="18"/>
      <c r="D271" s="1741"/>
      <c r="E271" s="1740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740"/>
      <c r="AW271" s="1740"/>
    </row>
    <row r="272" spans="1:49" x14ac:dyDescent="0.3">
      <c r="A272" s="18"/>
      <c r="B272" s="18"/>
      <c r="C272" s="18"/>
      <c r="D272" s="1741"/>
      <c r="E272" s="1740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740"/>
      <c r="AW272" s="1740"/>
    </row>
    <row r="273" spans="1:49" x14ac:dyDescent="0.3">
      <c r="A273" s="18"/>
      <c r="B273" s="18"/>
      <c r="C273" s="18"/>
      <c r="D273" s="1741"/>
      <c r="E273" s="1741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41"/>
      <c r="AW273" s="1741"/>
    </row>
    <row r="274" spans="1:49" x14ac:dyDescent="0.3">
      <c r="A274" s="18"/>
      <c r="B274" s="18"/>
      <c r="C274" s="18"/>
      <c r="D274" s="1742"/>
      <c r="E274" s="1743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739"/>
      <c r="AW274" s="1739"/>
    </row>
    <row r="275" spans="1:49" x14ac:dyDescent="0.3">
      <c r="A275" s="18"/>
      <c r="B275" s="18"/>
      <c r="C275" s="18"/>
      <c r="D275" s="1741"/>
      <c r="E275" s="1740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740"/>
      <c r="AW275" s="1740"/>
    </row>
    <row r="276" spans="1:49" x14ac:dyDescent="0.3">
      <c r="A276" s="18"/>
      <c r="B276" s="18"/>
      <c r="C276" s="18"/>
      <c r="D276" s="1741"/>
      <c r="E276" s="1740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740"/>
      <c r="AW276" s="1740"/>
    </row>
    <row r="277" spans="1:49" x14ac:dyDescent="0.3">
      <c r="A277" s="18"/>
      <c r="B277" s="18"/>
      <c r="C277" s="18"/>
      <c r="D277" s="1741"/>
      <c r="E277" s="1740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740"/>
      <c r="AW277" s="1740"/>
    </row>
    <row r="278" spans="1:49" x14ac:dyDescent="0.3">
      <c r="A278" s="18"/>
      <c r="B278" s="18"/>
      <c r="C278" s="18"/>
      <c r="D278" s="1741"/>
      <c r="E278" s="1740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740"/>
      <c r="AW278" s="1740"/>
    </row>
    <row r="279" spans="1:49" x14ac:dyDescent="0.3">
      <c r="A279" s="18"/>
      <c r="B279" s="18"/>
      <c r="C279" s="18"/>
      <c r="D279" s="1741"/>
      <c r="E279" s="1740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740"/>
      <c r="AW279" s="1740"/>
    </row>
    <row r="280" spans="1:49" x14ac:dyDescent="0.3">
      <c r="A280" s="18"/>
      <c r="B280" s="18"/>
      <c r="C280" s="18"/>
      <c r="D280" s="1741"/>
      <c r="E280" s="1740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740"/>
      <c r="AW280" s="1740"/>
    </row>
    <row r="281" spans="1:49" x14ac:dyDescent="0.3">
      <c r="A281" s="18"/>
      <c r="B281" s="18"/>
      <c r="C281" s="18"/>
      <c r="D281" s="1741"/>
      <c r="E281" s="1741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41"/>
      <c r="AW281" s="1741"/>
    </row>
    <row r="282" spans="1:49" x14ac:dyDescent="0.3">
      <c r="A282" s="18"/>
      <c r="B282" s="18"/>
      <c r="C282" s="18"/>
      <c r="D282" s="1742"/>
      <c r="E282" s="1743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739"/>
      <c r="AW282" s="1739"/>
    </row>
    <row r="283" spans="1:49" x14ac:dyDescent="0.3">
      <c r="A283" s="18"/>
      <c r="B283" s="18"/>
      <c r="C283" s="18"/>
      <c r="D283" s="1741"/>
      <c r="E283" s="1740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740"/>
      <c r="AW283" s="1740"/>
    </row>
    <row r="284" spans="1:49" x14ac:dyDescent="0.3">
      <c r="A284" s="18"/>
      <c r="B284" s="18"/>
      <c r="C284" s="18"/>
      <c r="D284" s="1741"/>
      <c r="E284" s="1740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740"/>
      <c r="AW284" s="1740"/>
    </row>
    <row r="285" spans="1:49" x14ac:dyDescent="0.3">
      <c r="A285" s="18"/>
      <c r="B285" s="18"/>
      <c r="C285" s="18"/>
      <c r="D285" s="1741"/>
      <c r="E285" s="1740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740"/>
      <c r="AW285" s="1740"/>
    </row>
    <row r="286" spans="1:49" x14ac:dyDescent="0.3">
      <c r="A286" s="18"/>
      <c r="B286" s="18"/>
      <c r="C286" s="18"/>
      <c r="D286" s="1741"/>
      <c r="E286" s="1740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740"/>
      <c r="AW286" s="1740"/>
    </row>
    <row r="287" spans="1:49" x14ac:dyDescent="0.3">
      <c r="A287" s="18"/>
      <c r="B287" s="18"/>
      <c r="C287" s="18"/>
      <c r="D287" s="1741"/>
      <c r="E287" s="1740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740"/>
      <c r="AW287" s="1740"/>
    </row>
    <row r="288" spans="1:49" x14ac:dyDescent="0.3">
      <c r="A288" s="18"/>
      <c r="B288" s="18"/>
      <c r="C288" s="18"/>
      <c r="D288" s="1741"/>
      <c r="E288" s="1740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740"/>
      <c r="AW288" s="1740"/>
    </row>
    <row r="289" spans="1:49" x14ac:dyDescent="0.3">
      <c r="A289" s="18"/>
      <c r="B289" s="18"/>
      <c r="C289" s="18"/>
      <c r="D289" s="1741"/>
      <c r="E289" s="1741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41"/>
      <c r="AW289" s="1741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06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768" t="s">
        <v>71</v>
      </c>
      <c r="E1" s="1768"/>
      <c r="F1" s="1768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5.9202569948281889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563" t="s">
        <v>585</v>
      </c>
      <c r="I2" s="1563"/>
      <c r="J2" s="1563"/>
      <c r="K2" s="1563"/>
      <c r="O2" s="1">
        <f>720+180</f>
        <v>900</v>
      </c>
    </row>
    <row r="4" spans="1:33" ht="29.4" thickBot="1" x14ac:dyDescent="0.35">
      <c r="A4" s="585" t="s">
        <v>542</v>
      </c>
      <c r="B4" s="1432" t="s">
        <v>0</v>
      </c>
      <c r="C4" s="1434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770">
        <v>1</v>
      </c>
      <c r="B5" s="1624">
        <v>46265</v>
      </c>
      <c r="C5" s="1625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792">
        <f>SUM(M5:M6)</f>
        <v>74.069659139999999</v>
      </c>
      <c r="O5" s="461">
        <f t="shared" ref="O5:O11" si="1">M5/((720-R5)/60)</f>
        <v>2.8865657961661344</v>
      </c>
      <c r="P5" s="1617">
        <f>'Milling Down Time Hours'!Q5</f>
        <v>22.433333333333334</v>
      </c>
      <c r="Q5" s="483"/>
      <c r="R5" s="466">
        <f>'Milling Down Time Hours'!P5</f>
        <v>94</v>
      </c>
      <c r="S5" s="1792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770"/>
      <c r="B6" s="1626"/>
      <c r="C6" s="1627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793"/>
      <c r="O6" s="461">
        <f t="shared" si="1"/>
        <v>3.6627629999999995</v>
      </c>
      <c r="P6" s="1796"/>
      <c r="Q6" s="524"/>
      <c r="R6" s="466">
        <v>0</v>
      </c>
      <c r="S6" s="1789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770"/>
      <c r="B7" s="1624">
        <v>46266</v>
      </c>
      <c r="C7" s="1625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792">
        <f>SUM(M7:M8)</f>
        <v>218.24394086000001</v>
      </c>
      <c r="O7" s="461">
        <f t="shared" si="1"/>
        <v>8.6932442900719415</v>
      </c>
      <c r="P7" s="1794">
        <f>'Milling Down Time Hours'!Q6</f>
        <v>22.9</v>
      </c>
      <c r="Q7" s="504"/>
      <c r="R7" s="466">
        <v>25</v>
      </c>
      <c r="S7" s="1789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770"/>
      <c r="B8" s="1626"/>
      <c r="C8" s="1627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793"/>
      <c r="O8" s="461">
        <f t="shared" si="1"/>
        <v>10.387086406480119</v>
      </c>
      <c r="P8" s="1795"/>
      <c r="Q8" s="504"/>
      <c r="R8" s="466">
        <v>41</v>
      </c>
      <c r="S8" s="1793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771">
        <v>2</v>
      </c>
      <c r="B9" s="1620">
        <v>46267</v>
      </c>
      <c r="C9" s="1621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790">
        <f>SUM(M9:M10)</f>
        <v>209.804</v>
      </c>
      <c r="O9" s="477">
        <f t="shared" si="1"/>
        <v>10.565099999999999</v>
      </c>
      <c r="P9" s="1805">
        <f>'Milling Down Time Hours'!Q7</f>
        <v>22</v>
      </c>
      <c r="Q9" s="492"/>
      <c r="R9" s="471">
        <f>'Milling Down Time Hours'!P7</f>
        <v>120.00000000000001</v>
      </c>
      <c r="S9" s="1790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771"/>
      <c r="B10" s="1622"/>
      <c r="C10" s="1623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791"/>
      <c r="O10" s="477">
        <f t="shared" si="1"/>
        <v>8.6794166666666666</v>
      </c>
      <c r="P10" s="1806"/>
      <c r="Q10" s="492"/>
      <c r="R10" s="471">
        <v>0</v>
      </c>
      <c r="S10" s="1803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771"/>
      <c r="B11" s="1620">
        <v>46268</v>
      </c>
      <c r="C11" s="1621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790">
        <f>SUM(M11:M12)</f>
        <v>90.338150000000013</v>
      </c>
      <c r="O11" s="477">
        <f t="shared" si="1"/>
        <v>8.2125590909090924</v>
      </c>
      <c r="P11" s="1811">
        <f>'Milling Down Time Hours'!Q8</f>
        <v>23</v>
      </c>
      <c r="Q11" s="529"/>
      <c r="R11" s="492">
        <v>60</v>
      </c>
      <c r="S11" s="1803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771"/>
      <c r="B12" s="1622"/>
      <c r="C12" s="1623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791"/>
      <c r="O12" s="477"/>
      <c r="P12" s="1812"/>
      <c r="Q12" s="531"/>
      <c r="R12" s="490">
        <v>720</v>
      </c>
      <c r="S12" s="1632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771"/>
      <c r="B13" s="1620">
        <v>46269</v>
      </c>
      <c r="C13" s="1621"/>
      <c r="D13" s="1797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805">
        <f>'Milling Down Time Hours'!Q9</f>
        <v>0</v>
      </c>
      <c r="Q13" s="514"/>
      <c r="R13" s="1805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771"/>
      <c r="B14" s="1801"/>
      <c r="C14" s="1802"/>
      <c r="D14" s="1798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813"/>
      <c r="Q14" s="492"/>
      <c r="R14" s="1814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809">
        <v>46270</v>
      </c>
      <c r="C15" s="1810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772">
        <v>3</v>
      </c>
      <c r="B16" s="1499">
        <v>46270</v>
      </c>
      <c r="C16" s="1499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617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772"/>
      <c r="B17" s="1499">
        <v>46271</v>
      </c>
      <c r="C17" s="1499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799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618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772"/>
      <c r="B18" s="1499"/>
      <c r="C18" s="1499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799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618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772"/>
      <c r="B19" s="1626">
        <v>46272</v>
      </c>
      <c r="C19" s="1627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800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619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771">
        <v>4</v>
      </c>
      <c r="B20" s="1807">
        <v>46272</v>
      </c>
      <c r="C20" s="1808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619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587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771"/>
      <c r="B21" s="1620">
        <v>46273</v>
      </c>
      <c r="C21" s="1621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790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587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771"/>
      <c r="B22" s="1622"/>
      <c r="C22" s="1623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804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587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771"/>
      <c r="B23" s="1620">
        <v>46274</v>
      </c>
      <c r="C23" s="1621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587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592">
        <v>46274</v>
      </c>
      <c r="C24" s="1593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770">
        <v>5</v>
      </c>
      <c r="B25" s="1624">
        <v>46275</v>
      </c>
      <c r="C25" s="1625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571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571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770"/>
      <c r="B26" s="1626"/>
      <c r="C26" s="1627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606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571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770"/>
      <c r="B27" s="1624">
        <v>46276</v>
      </c>
      <c r="C27" s="1625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617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571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491">
        <v>46276</v>
      </c>
      <c r="C28" s="1491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789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598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771">
        <v>6</v>
      </c>
      <c r="B29" s="1801">
        <v>46276</v>
      </c>
      <c r="C29" s="1802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803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771"/>
      <c r="B30" s="1620">
        <v>46277</v>
      </c>
      <c r="C30" s="1621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790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803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771"/>
      <c r="B31" s="1622"/>
      <c r="C31" s="1623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791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632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588">
        <v>46278</v>
      </c>
      <c r="C32" s="1589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649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592"/>
      <c r="C33" s="1593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650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624">
        <v>46279</v>
      </c>
      <c r="C34" s="1625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792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626"/>
      <c r="C35" s="1627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793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624">
        <v>46280</v>
      </c>
      <c r="C36" s="1625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626"/>
      <c r="C37" s="1627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624">
        <v>46281</v>
      </c>
      <c r="C38" s="1625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626"/>
      <c r="C39" s="1627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780"/>
      <c r="U39" s="1780"/>
      <c r="V39" s="1785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588">
        <v>46282</v>
      </c>
      <c r="C40" s="1589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781"/>
      <c r="U40" s="1781"/>
      <c r="V40" s="1786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592"/>
      <c r="C41" s="1593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588">
        <v>46283</v>
      </c>
      <c r="C42" s="1589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592"/>
      <c r="C43" s="1593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588">
        <v>46284</v>
      </c>
      <c r="C44" s="1589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592"/>
      <c r="C45" s="1593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588">
        <v>46285</v>
      </c>
      <c r="C46" s="1589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592"/>
      <c r="C47" s="1593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773"/>
      <c r="U47" s="1773"/>
      <c r="V47" s="1782"/>
      <c r="W47" s="159"/>
      <c r="X47" s="154"/>
      <c r="Y47" s="154"/>
    </row>
    <row r="48" spans="1:32" ht="15" thickBot="1" x14ac:dyDescent="0.35">
      <c r="B48" s="1588">
        <v>46286</v>
      </c>
      <c r="C48" s="1589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775"/>
      <c r="U48" s="1775"/>
      <c r="V48" s="1783"/>
      <c r="W48" s="159"/>
      <c r="X48" s="154"/>
      <c r="Y48" s="154"/>
    </row>
    <row r="49" spans="2:28" ht="15" thickBot="1" x14ac:dyDescent="0.35">
      <c r="B49" s="1592"/>
      <c r="C49" s="1593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773"/>
      <c r="U49" s="1773"/>
      <c r="V49" s="1782"/>
      <c r="W49" s="159"/>
      <c r="X49" s="154"/>
      <c r="Y49" s="154"/>
    </row>
    <row r="50" spans="2:28" ht="15" thickBot="1" x14ac:dyDescent="0.35">
      <c r="B50" s="1588">
        <v>46287</v>
      </c>
      <c r="C50" s="1589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775"/>
      <c r="U50" s="1775"/>
      <c r="V50" s="1783"/>
      <c r="W50" s="159"/>
      <c r="X50" s="154"/>
      <c r="Y50" s="154"/>
    </row>
    <row r="51" spans="2:28" ht="15" thickBot="1" x14ac:dyDescent="0.35">
      <c r="B51" s="1592"/>
      <c r="C51" s="1593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773"/>
      <c r="U51" s="1773"/>
      <c r="V51" s="1782"/>
      <c r="W51" s="159"/>
      <c r="X51" s="154"/>
      <c r="Y51" s="154"/>
    </row>
    <row r="52" spans="2:28" ht="15" thickBot="1" x14ac:dyDescent="0.35">
      <c r="B52" s="1588">
        <v>46288</v>
      </c>
      <c r="C52" s="1589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775"/>
      <c r="U52" s="1775"/>
      <c r="V52" s="1783"/>
      <c r="W52" s="159"/>
      <c r="X52" s="154"/>
      <c r="Y52" s="154"/>
    </row>
    <row r="53" spans="2:28" ht="15" thickBot="1" x14ac:dyDescent="0.35">
      <c r="B53" s="1592"/>
      <c r="C53" s="1593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773"/>
      <c r="U53" s="1773"/>
      <c r="V53" s="1782"/>
      <c r="W53" s="159"/>
      <c r="X53" s="154"/>
      <c r="Y53" s="154"/>
    </row>
    <row r="54" spans="2:28" ht="15" thickBot="1" x14ac:dyDescent="0.35">
      <c r="B54" s="1588">
        <v>46289</v>
      </c>
      <c r="C54" s="1589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775"/>
      <c r="U54" s="1775"/>
      <c r="V54" s="1783"/>
      <c r="W54" s="159"/>
      <c r="X54" s="154"/>
      <c r="Y54" s="154"/>
      <c r="AB54" s="1">
        <v>9570</v>
      </c>
    </row>
    <row r="55" spans="2:28" ht="15" thickBot="1" x14ac:dyDescent="0.35">
      <c r="B55" s="1592"/>
      <c r="C55" s="1593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773"/>
      <c r="U55" s="1773"/>
      <c r="V55" s="1782"/>
      <c r="W55" s="159"/>
      <c r="X55" s="154"/>
      <c r="Y55" s="154"/>
      <c r="AB55" s="1">
        <v>8795</v>
      </c>
    </row>
    <row r="56" spans="2:28" ht="15" thickBot="1" x14ac:dyDescent="0.35">
      <c r="B56" s="1588">
        <v>46290</v>
      </c>
      <c r="C56" s="1589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775"/>
      <c r="U56" s="1775"/>
      <c r="V56" s="1783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592"/>
      <c r="C57" s="1593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773"/>
      <c r="U57" s="1773"/>
      <c r="V57" s="1782"/>
      <c r="W57" s="159"/>
      <c r="X57" s="154"/>
      <c r="Y57" s="154"/>
    </row>
    <row r="58" spans="2:28" ht="15" thickBot="1" x14ac:dyDescent="0.35">
      <c r="B58" s="1588">
        <v>46291</v>
      </c>
      <c r="C58" s="1589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775"/>
      <c r="U58" s="1775"/>
      <c r="V58" s="1783"/>
      <c r="W58" s="159"/>
      <c r="X58" s="154"/>
      <c r="Y58" s="154"/>
    </row>
    <row r="59" spans="2:28" ht="15" thickBot="1" x14ac:dyDescent="0.35">
      <c r="B59" s="1592"/>
      <c r="C59" s="1593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773"/>
      <c r="U59" s="1773"/>
      <c r="V59" s="1782"/>
      <c r="W59" s="159"/>
      <c r="X59" s="154"/>
      <c r="Y59" s="154"/>
    </row>
    <row r="60" spans="2:28" ht="15" thickBot="1" x14ac:dyDescent="0.35">
      <c r="B60" s="1588">
        <v>46292</v>
      </c>
      <c r="C60" s="1589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775"/>
      <c r="U60" s="1775"/>
      <c r="V60" s="1783"/>
      <c r="W60" s="159"/>
      <c r="X60" s="154"/>
      <c r="Y60" s="154"/>
    </row>
    <row r="61" spans="2:28" ht="15" thickBot="1" x14ac:dyDescent="0.35">
      <c r="B61" s="1592"/>
      <c r="C61" s="1593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773"/>
      <c r="U61" s="1773"/>
      <c r="V61" s="1782"/>
      <c r="W61" s="159"/>
      <c r="X61" s="154"/>
      <c r="Y61" s="154"/>
    </row>
    <row r="62" spans="2:28" ht="15" thickBot="1" x14ac:dyDescent="0.35">
      <c r="B62" s="1588">
        <v>46293</v>
      </c>
      <c r="C62" s="1589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775"/>
      <c r="U62" s="1775"/>
      <c r="V62" s="1783"/>
      <c r="W62" s="159"/>
      <c r="X62" s="154"/>
      <c r="Y62" s="154"/>
    </row>
    <row r="63" spans="2:28" ht="15" thickBot="1" x14ac:dyDescent="0.35">
      <c r="B63" s="1592"/>
      <c r="C63" s="1593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776"/>
      <c r="U63" s="1776"/>
      <c r="V63" s="1778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588">
        <v>46294</v>
      </c>
      <c r="C64" s="1589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777"/>
      <c r="U64" s="1777"/>
      <c r="V64" s="1779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592"/>
      <c r="C65" s="1593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776"/>
      <c r="U65" s="1776"/>
      <c r="V65" s="1787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588">
        <v>46295</v>
      </c>
      <c r="C66" s="1589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777"/>
      <c r="U66" s="1777"/>
      <c r="V66" s="1788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592"/>
      <c r="C67" s="1593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776"/>
      <c r="U67" s="1776"/>
      <c r="V67" s="1787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588">
        <v>46296</v>
      </c>
      <c r="C68" s="1589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777"/>
      <c r="U68" s="1777"/>
      <c r="V68" s="1788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592"/>
      <c r="C69" s="1593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776"/>
      <c r="U69" s="1776"/>
      <c r="V69" s="1778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588">
        <v>46297</v>
      </c>
      <c r="C70" s="1589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777"/>
      <c r="U70" s="1777"/>
      <c r="V70" s="1779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592"/>
      <c r="C71" s="1593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776"/>
      <c r="U71" s="1776"/>
      <c r="V71" s="1778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588">
        <v>46298</v>
      </c>
      <c r="C72" s="1589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777"/>
      <c r="U72" s="1777"/>
      <c r="V72" s="1779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592"/>
      <c r="C73" s="1593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776"/>
      <c r="U73" s="1776"/>
      <c r="V73" s="1778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588">
        <v>46299</v>
      </c>
      <c r="C74" s="1589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777"/>
      <c r="U74" s="1777"/>
      <c r="V74" s="1779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592"/>
      <c r="C75" s="1593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773"/>
      <c r="U75" s="1773"/>
      <c r="V75" s="1782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588">
        <v>46300</v>
      </c>
      <c r="C76" s="1589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775"/>
      <c r="U76" s="1775"/>
      <c r="V76" s="1783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592"/>
      <c r="C77" s="1593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776"/>
      <c r="U77" s="1776"/>
      <c r="V77" s="1778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588">
        <v>46301</v>
      </c>
      <c r="C78" s="1589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777"/>
      <c r="U78" s="1777"/>
      <c r="V78" s="1779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590"/>
      <c r="C79" s="1591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769">
        <f>'Milling Down Time Hours'!Q43</f>
        <v>23.5</v>
      </c>
      <c r="Q79" s="39"/>
      <c r="R79" s="1769">
        <f>'Milling Down Time Hours'!L85</f>
        <v>0.8965277777777777</v>
      </c>
      <c r="S79" s="13"/>
      <c r="T79" s="1776">
        <v>0.35699999999999998</v>
      </c>
      <c r="U79" s="1776">
        <v>1.056</v>
      </c>
      <c r="V79" s="1778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590"/>
      <c r="C80" s="1591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769"/>
      <c r="Q80" s="39"/>
      <c r="R80" s="1769"/>
      <c r="S80" s="13"/>
      <c r="T80" s="1777"/>
      <c r="U80" s="1777"/>
      <c r="V80" s="1779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590"/>
      <c r="C81" s="1591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769">
        <f>'Milling Down Time Hours'!M87</f>
        <v>0</v>
      </c>
      <c r="Q81" s="39"/>
      <c r="R81" s="1769">
        <f>'Milling Down Time Hours'!L87</f>
        <v>0.7090277777777777</v>
      </c>
      <c r="S81" s="13"/>
      <c r="T81" s="1773" t="e">
        <f>SUM(#REF!)</f>
        <v>#REF!</v>
      </c>
      <c r="U81" s="1773" t="e">
        <f t="shared" ref="U81" si="26">SUM(T81:T83)</f>
        <v>#REF!</v>
      </c>
      <c r="V81" s="1782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590"/>
      <c r="C82" s="1591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769"/>
      <c r="Q82" s="39"/>
      <c r="R82" s="1769"/>
      <c r="S82" s="13"/>
      <c r="T82" s="1775"/>
      <c r="U82" s="1775"/>
      <c r="V82" s="1783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590"/>
      <c r="C83" s="1591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769">
        <f>'Milling Down Time Hours'!M89</f>
        <v>0</v>
      </c>
      <c r="Q83" s="39"/>
      <c r="R83" s="1769">
        <f>'Milling Down Time Hours'!L89</f>
        <v>1</v>
      </c>
      <c r="S83" s="13"/>
      <c r="T83" s="1773" t="e">
        <f>SUM(#REF!)</f>
        <v>#REF!</v>
      </c>
      <c r="U83" s="1773" t="e">
        <f t="shared" ref="U83" si="28">SUM(T83:T85)</f>
        <v>#REF!</v>
      </c>
      <c r="V83" s="1782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590"/>
      <c r="C84" s="1591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769"/>
      <c r="Q84" s="39"/>
      <c r="R84" s="1769"/>
      <c r="S84" s="13"/>
      <c r="T84" s="1775"/>
      <c r="U84" s="1775"/>
      <c r="V84" s="1783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590"/>
      <c r="C85" s="1591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769">
        <f>'Milling Down Time Hours'!M91</f>
        <v>0</v>
      </c>
      <c r="Q85" s="39"/>
      <c r="R85" s="1769">
        <f>'Milling Down Time Hours'!L91</f>
        <v>0.73611111111111116</v>
      </c>
      <c r="S85" s="13"/>
      <c r="T85" s="1773" t="e">
        <f>SUM(#REF!)</f>
        <v>#REF!</v>
      </c>
      <c r="U85" s="1773" t="e">
        <f t="shared" ref="U85" si="30">SUM(T85:T87)</f>
        <v>#REF!</v>
      </c>
      <c r="V85" s="1782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590"/>
      <c r="C86" s="1591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769"/>
      <c r="Q86" s="39"/>
      <c r="R86" s="1769"/>
      <c r="S86" s="13"/>
      <c r="T86" s="1775"/>
      <c r="U86" s="1775"/>
      <c r="V86" s="1783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590"/>
      <c r="C87" s="1591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769">
        <f>'Milling Down Time Hours'!M93</f>
        <v>0</v>
      </c>
      <c r="Q87" s="39"/>
      <c r="R87" s="1769">
        <f>'Milling Down Time Hours'!L93</f>
        <v>1</v>
      </c>
      <c r="S87" s="13"/>
      <c r="T87" s="1773" t="e">
        <f>SUM(#REF!)</f>
        <v>#REF!</v>
      </c>
      <c r="U87" s="1773" t="e">
        <f t="shared" ref="U87" si="32">SUM(T87:T89)</f>
        <v>#REF!</v>
      </c>
      <c r="V87" s="1782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590"/>
      <c r="C88" s="1591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769"/>
      <c r="Q88" s="39"/>
      <c r="R88" s="1769"/>
      <c r="S88" s="13"/>
      <c r="T88" s="1775"/>
      <c r="U88" s="1775"/>
      <c r="V88" s="1783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590"/>
      <c r="C89" s="1591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769">
        <f>'Milling Down Time Hours'!M95</f>
        <v>0</v>
      </c>
      <c r="Q89" s="39"/>
      <c r="R89" s="1769">
        <f>'Milling Down Time Hours'!L95</f>
        <v>1</v>
      </c>
      <c r="S89" s="13"/>
      <c r="T89" s="1773" t="e">
        <f>SUM(#REF!)</f>
        <v>#REF!</v>
      </c>
      <c r="U89" s="1773" t="e">
        <f t="shared" ref="U89" si="34">SUM(T89:T91)</f>
        <v>#REF!</v>
      </c>
      <c r="V89" s="1782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590"/>
      <c r="C90" s="1591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769"/>
      <c r="Q90" s="39"/>
      <c r="R90" s="1769"/>
      <c r="S90" s="13"/>
      <c r="T90" s="1775"/>
      <c r="U90" s="1775"/>
      <c r="V90" s="1783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590"/>
      <c r="C91" s="1591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769">
        <f>'Milling Down Time Hours'!M97</f>
        <v>0</v>
      </c>
      <c r="Q91" s="39"/>
      <c r="R91" s="1769">
        <f>'Milling Down Time Hours'!L97</f>
        <v>1</v>
      </c>
      <c r="S91" s="13"/>
      <c r="T91" s="1773" t="e">
        <f>SUM(#REF!)</f>
        <v>#REF!</v>
      </c>
      <c r="U91" s="1773" t="e">
        <f t="shared" ref="U91" si="36">SUM(T91:T93)</f>
        <v>#REF!</v>
      </c>
      <c r="V91" s="1782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590"/>
      <c r="C92" s="1591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769"/>
      <c r="Q92" s="39"/>
      <c r="R92" s="1769"/>
      <c r="S92" s="13"/>
      <c r="T92" s="1775"/>
      <c r="U92" s="1775"/>
      <c r="V92" s="1783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590"/>
      <c r="C93" s="1591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769">
        <f>'Milling Down Time Hours'!M99</f>
        <v>0</v>
      </c>
      <c r="Q93" s="39"/>
      <c r="R93" s="1769">
        <f>'Milling Down Time Hours'!L99</f>
        <v>1</v>
      </c>
      <c r="S93" s="13"/>
      <c r="T93" s="1773" t="e">
        <f>SUM(#REF!)</f>
        <v>#REF!</v>
      </c>
      <c r="U93" s="1773" t="e">
        <f t="shared" ref="U93" si="38">SUM(T93:T95)</f>
        <v>#REF!</v>
      </c>
      <c r="V93" s="1782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590"/>
      <c r="C94" s="1591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769"/>
      <c r="Q94" s="39"/>
      <c r="R94" s="1769"/>
      <c r="S94" s="13"/>
      <c r="T94" s="1775"/>
      <c r="U94" s="1775"/>
      <c r="V94" s="1783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590"/>
      <c r="C95" s="1591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769">
        <f>'Milling Down Time Hours'!M101</f>
        <v>0</v>
      </c>
      <c r="Q95" s="39"/>
      <c r="R95" s="1769">
        <f>'Milling Down Time Hours'!L101</f>
        <v>0.67013888888888884</v>
      </c>
      <c r="S95" s="13"/>
      <c r="T95" s="1773" t="e">
        <f>SUM(#REF!)</f>
        <v>#REF!</v>
      </c>
      <c r="U95" s="1773" t="e">
        <f>SUM(T95:T99)</f>
        <v>#REF!</v>
      </c>
      <c r="V95" s="1782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590"/>
      <c r="C96" s="1591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769"/>
      <c r="Q96" s="39"/>
      <c r="R96" s="1769"/>
      <c r="S96" s="95"/>
      <c r="T96" s="1774"/>
      <c r="U96" s="1774"/>
      <c r="V96" s="1784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592"/>
      <c r="C97" s="1593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2026-10-19T08:15:27Z</dcterms:modified>
</cp:coreProperties>
</file>