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aracter" sheetId="1" r:id="rId3"/>
    <sheet state="visible" name="Sheet15" sheetId="2" r:id="rId4"/>
    <sheet state="visible" name="Inventory" sheetId="3" r:id="rId5"/>
    <sheet state="visible" name="Spells" sheetId="4" r:id="rId6"/>
    <sheet state="visible" name="Log" sheetId="5" r:id="rId7"/>
    <sheet state="visible" name="ME" sheetId="6" r:id="rId8"/>
  </sheets>
  <definedNames>
    <definedName localSheetId="0" name="MeleeAttackBonus">Character!$C$30</definedName>
    <definedName localSheetId="0" name="DexterityMod">Character!$C$8</definedName>
    <definedName localSheetId="0" name="WisdomMod">Character!$C$11</definedName>
    <definedName name="Wis">Character!$C$11</definedName>
    <definedName name="HeavyCapacity">Inventory!$G$4</definedName>
    <definedName localSheetId="0" name="StrengthMod">Character!$C$7</definedName>
    <definedName localSheetId="3" name="CasterLevel">Spells!$C$4</definedName>
    <definedName name="CarriedWeight">Inventory!$C$2</definedName>
    <definedName localSheetId="4" name="XP">Log!$F$5</definedName>
    <definedName localSheetId="0" name="IntelligenceMod">Character!$C$10</definedName>
    <definedName name="MediumCapacity">Inventory!$G$3</definedName>
    <definedName name="Cha">Character!$C$12</definedName>
    <definedName localSheetId="0" name="Size">Character!$L$1</definedName>
    <definedName localSheetId="0" name="RangedAttackBonus">Character!$C$31</definedName>
    <definedName localSheetId="4" name="Platinum">Log!$B$5</definedName>
    <definedName localSheetId="4" name="Gold">Log!$C$5</definedName>
    <definedName name="Dex">Character!$C$8</definedName>
    <definedName localSheetId="0" name="ArmorWeight">Character!$P$35</definedName>
    <definedName name="Con">Character!$C$9</definedName>
    <definedName localSheetId="0" name="ShieldWeight">Character!$P$40</definedName>
    <definedName localSheetId="4" name="Silver">Log!$D$5</definedName>
    <definedName localSheetId="0" name="GrappleAttackBonus">Character!$C$29</definedName>
    <definedName localSheetId="0" name="ConstitutionMod">Character!$C$9</definedName>
    <definedName localSheetId="0" name="CharismaMod">Character!$C$12</definedName>
    <definedName localSheetId="0" name="ShieldAC">Character!$M$40</definedName>
    <definedName localSheetId="4" name="Copper">Log!$E$5</definedName>
    <definedName localSheetId="0" name="ArmorAC">Character!$M$35</definedName>
    <definedName name="Int">Character!$C$10</definedName>
    <definedName name="Str">Character!$C$7</definedName>
    <definedName name="LightCapacity">Inventory!$G$2</definedName>
    <definedName hidden="1" localSheetId="2" name="_xlnm._FilterDatabase">Inventory!$A$19:$F$119</definedName>
    <definedName hidden="1" localSheetId="4" name="_xlnm._FilterDatabase">Log!$A$5:$H$305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Q1">
      <text>
        <t xml:space="preserve">use =Ft+in/12</t>
      </text>
    </comment>
    <comment authorId="0" ref="A2">
      <text>
        <t xml:space="preserve">Must spend levels in last 3 sheets</t>
      </text>
    </comment>
    <comment authorId="0" ref="A6">
      <text>
        <t xml:space="preserve">See skills below for more detailed info
The formula is floor((ability/2) -5)
or floor((ability-10)/2)</t>
      </text>
    </comment>
    <comment authorId="0" ref="P7">
      <text>
        <t xml:space="preserve">Gnomes, and Halflings 
20ft (15ft heavy Armor)
Dwarfs 
20ft
Humans, Elves, Half-elves, Half-orcs 
30ft (20ft Medium &amp; up Armor)</t>
      </text>
    </comment>
    <comment authorId="0" ref="J8">
      <text>
        <t xml:space="preserve">Con</t>
      </text>
    </comment>
    <comment authorId="0" ref="P9">
      <text>
        <t xml:space="preserve">+0 DC 10 to swim 30ft</t>
      </text>
    </comment>
    <comment authorId="0" ref="J10">
      <text>
        <t xml:space="preserve">Cannot be restored</t>
      </text>
    </comment>
    <comment authorId="0" ref="M10">
      <text>
        <t xml:space="preserve">True Temporary HP</t>
      </text>
    </comment>
    <comment authorId="0" ref="M11">
      <text>
        <t xml:space="preserve">True Wounds</t>
      </text>
    </comment>
    <comment authorId="0" ref="L13">
      <text>
        <t xml:space="preserve">Accounts for Non lethal Damage
Cannot be Negative</t>
      </text>
    </comment>
    <comment authorId="0" ref="A14">
      <text>
        <t xml:space="preserve">WIP manualy calculate bace</t>
      </text>
    </comment>
    <comment authorId="0" ref="A19">
      <text>
        <t xml:space="preserve">AC</t>
      </text>
    </comment>
    <comment authorId="0" ref="A24">
      <text>
        <t xml:space="preserve">Add when rolling initiative
1d20</t>
      </text>
    </comment>
    <comment authorId="0" ref="A27">
      <text>
        <t xml:space="preserve">Add to your attacks 
Or use a formula to do this automatically
ex. SUM(a,C28)
where a is the bace attack</t>
      </text>
    </comment>
    <comment authorId="0" ref="A34">
      <text>
        <t xml:space="preserve">Format as...
=n&amp;" d"&amp;c
Where 'n' and 'c' are numbers</t>
      </text>
    </comment>
    <comment authorId="0" ref="D34">
      <text>
        <t xml:space="preserve">On natural 20 roll</t>
      </text>
    </comment>
    <comment authorId="0" ref="K45">
      <text>
        <t xml:space="preserve">Modify default Languages in !RaceData</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Money and Experience is in Log</t>
      </text>
    </comment>
    <comment authorId="0" ref="C5">
      <text>
        <t xml:space="preserve">Input as =d+c/16
Where 'c' and 'd' is a number
If d is 0 do not input as c/16
c/16 automatically formats as a date</t>
      </text>
    </comment>
    <comment authorId="0" ref="D5">
      <text>
        <t xml:space="preserve">0 or blank = 1 (displays as 1)
-# = 0 ( displays as 0)</t>
      </text>
    </comment>
    <comment authorId="0" ref="A29">
      <text>
        <t xml:space="preserve">3 Compartments:
60 Arrows
18 Javelins
6 Bows/Spears
&lt;or equivalents&gt;</t>
      </text>
    </comment>
    <comment authorId="0" ref="A35">
      <text>
        <t xml:space="preserve">Pocket Capacity:
20 lbs. / 2 ft^3
80 lbs. / 8 ft^3
20 lbs. / 2 ft^3</t>
      </text>
    </comment>
  </commentList>
</comments>
</file>

<file path=xl/comments3.xml><?xml version="1.0" encoding="utf-8"?>
<comments xmlns:r="http://schemas.openxmlformats.org/officeDocument/2006/relationships" xmlns="http://schemas.openxmlformats.org/spreadsheetml/2006/main">
  <authors>
    <author/>
  </authors>
  <commentList>
    <comment authorId="0" ref="C4">
      <text>
        <t xml:space="preserve">Ignore this if not a caster.</t>
      </text>
    </comment>
    <comment authorId="0" ref="H7">
      <text>
        <t xml:space="preserve">Save only on attack or debuff</t>
      </text>
    </comment>
  </commentList>
</comments>
</file>

<file path=xl/comments4.xml><?xml version="1.0" encoding="utf-8"?>
<comments xmlns:r="http://schemas.openxmlformats.org/officeDocument/2006/relationships" xmlns="http://schemas.openxmlformats.org/spreadsheetml/2006/main">
  <authors>
    <author/>
  </authors>
  <commentList>
    <comment authorId="0" ref="E4">
      <text>
        <t xml:space="preserve">Manually convert unwanted lesser pieces to greater ones
only to lower weight</t>
      </text>
    </comment>
    <comment authorId="0" ref="A5">
      <text>
        <t xml:space="preserve">Text will wrap
Change to clip if wanted
Overflow not recommended</t>
      </text>
    </comment>
    <comment authorId="0" ref="G5">
      <text>
        <t xml:space="preserve">Spend your Lv. in Generic Warrior, Expert, and/or SpellCaster</t>
      </text>
    </comment>
  </commentList>
</comments>
</file>

<file path=xl/comments5.xml><?xml version="1.0" encoding="utf-8"?>
<comments xmlns:r="http://schemas.openxmlformats.org/officeDocument/2006/relationships" xmlns="http://schemas.openxmlformats.org/spreadsheetml/2006/main">
  <authors>
    <author/>
  </authors>
  <commentList>
    <comment authorId="0" ref="F5">
      <text>
        <t xml:space="preserve">Started November 2015</t>
      </text>
    </comment>
  </commentList>
</comments>
</file>

<file path=xl/sharedStrings.xml><?xml version="1.0" encoding="utf-8"?>
<sst xmlns="http://schemas.openxmlformats.org/spreadsheetml/2006/main" count="416" uniqueCount="274">
  <si>
    <t>Inventory</t>
  </si>
  <si>
    <t>Wealth:</t>
  </si>
  <si>
    <t>Carrying Capacity</t>
  </si>
  <si>
    <t>Pounds to go</t>
  </si>
  <si>
    <t>Weight:</t>
  </si>
  <si>
    <t>Light</t>
  </si>
  <si>
    <t>Experience:</t>
  </si>
  <si>
    <t>Damage</t>
  </si>
  <si>
    <t>Current HP</t>
  </si>
  <si>
    <t>Penalty</t>
  </si>
  <si>
    <t>Max HP</t>
  </si>
  <si>
    <t>Ok</t>
  </si>
  <si>
    <t>Light  (-1)</t>
  </si>
  <si>
    <t>Moderate (-1)</t>
  </si>
  <si>
    <t>Heavy  (-3)</t>
  </si>
  <si>
    <t>Disabled</t>
  </si>
  <si>
    <t>Dead!!</t>
  </si>
  <si>
    <t>=DATEDIF(TODAY(),SPLIT(REPLACE(REPLACE(Z1,find(",",Z1),20,""),1,find("day",Z1)+3,""),")"),"D")</t>
  </si>
  <si>
    <t>BP</t>
  </si>
  <si>
    <t>Medium</t>
  </si>
  <si>
    <t>Coin Weight</t>
  </si>
  <si>
    <t>Heavy</t>
  </si>
  <si>
    <t>MP</t>
  </si>
  <si>
    <t>Magical Items</t>
  </si>
  <si>
    <t>SP</t>
  </si>
  <si>
    <t>Body Slot</t>
  </si>
  <si>
    <t>Name</t>
  </si>
  <si>
    <t>Credits</t>
  </si>
  <si>
    <t>Hero Points</t>
  </si>
  <si>
    <t>Zekrom Vale</t>
  </si>
  <si>
    <t>Weight</t>
  </si>
  <si>
    <t>*</t>
  </si>
  <si>
    <t>x</t>
  </si>
  <si>
    <t>Total</t>
  </si>
  <si>
    <t>Head</t>
  </si>
  <si>
    <t>M</t>
  </si>
  <si>
    <t>Type</t>
  </si>
  <si>
    <t>Ranges</t>
  </si>
  <si>
    <t>Close</t>
  </si>
  <si>
    <t>Lifting</t>
  </si>
  <si>
    <t>Face</t>
  </si>
  <si>
    <t>Size</t>
  </si>
  <si>
    <t>Medium+</t>
  </si>
  <si>
    <t>Over Head</t>
  </si>
  <si>
    <t>Height</t>
  </si>
  <si>
    <t>Neck</t>
  </si>
  <si>
    <t>Off Ground</t>
  </si>
  <si>
    <t>Shoulder</t>
  </si>
  <si>
    <t>Hair</t>
  </si>
  <si>
    <t>N/A</t>
  </si>
  <si>
    <t>Level</t>
  </si>
  <si>
    <t>Push/Drag</t>
  </si>
  <si>
    <t>Arm</t>
  </si>
  <si>
    <t>Caster Level</t>
  </si>
  <si>
    <t>Long</t>
  </si>
  <si>
    <t>Torso</t>
  </si>
  <si>
    <t>30 Y</t>
  </si>
  <si>
    <t>Hand</t>
  </si>
  <si>
    <t>Race</t>
  </si>
  <si>
    <t>Human  &gt;&gt; Alien</t>
  </si>
  <si>
    <t># Prep</t>
  </si>
  <si>
    <t>Left Ring</t>
  </si>
  <si>
    <t>Right Ring</t>
  </si>
  <si>
    <t>Armor</t>
  </si>
  <si>
    <t>Alignment</t>
  </si>
  <si>
    <t>Body</t>
  </si>
  <si>
    <t>Waist</t>
  </si>
  <si>
    <t>Feet</t>
  </si>
  <si>
    <t>Carried/Worn</t>
  </si>
  <si>
    <t>Neutral</t>
  </si>
  <si>
    <t>No.</t>
  </si>
  <si>
    <t>To Buy</t>
  </si>
  <si>
    <t>School</t>
  </si>
  <si>
    <t>Components</t>
  </si>
  <si>
    <t>Cast Time</t>
  </si>
  <si>
    <t>Range</t>
  </si>
  <si>
    <t>Duration</t>
  </si>
  <si>
    <t>Save</t>
  </si>
  <si>
    <t>SR</t>
  </si>
  <si>
    <t>Description</t>
  </si>
  <si>
    <t>Ref</t>
  </si>
  <si>
    <t>Eyes</t>
  </si>
  <si>
    <t>0th Level Spells (Cantrips)</t>
  </si>
  <si>
    <t>Red</t>
  </si>
  <si>
    <t>Create Water</t>
  </si>
  <si>
    <t>Conjuration[Creation][Water]</t>
  </si>
  <si>
    <t>V, S</t>
  </si>
  <si>
    <t>Standard</t>
  </si>
  <si>
    <t>*I probably will modify it.</t>
  </si>
  <si>
    <t>None</t>
  </si>
  <si>
    <t>No</t>
  </si>
  <si>
    <t>Cure Minor Wounds</t>
  </si>
  <si>
    <t>Conjuration[Healing]</t>
  </si>
  <si>
    <t>Touch</t>
  </si>
  <si>
    <t>Will half</t>
  </si>
  <si>
    <t>Yes</t>
  </si>
  <si>
    <t>Heal a living creature or damage an undead creature for 1 point of damage</t>
  </si>
  <si>
    <t>Detect Poison</t>
  </si>
  <si>
    <t>Divination</t>
  </si>
  <si>
    <t>Detect if creature or area is poisoned or poisonous</t>
  </si>
  <si>
    <t>Evocation[Light]</t>
  </si>
  <si>
    <t>V, M, DF</t>
  </si>
  <si>
    <t>Ability Modifiers</t>
  </si>
  <si>
    <t>Cause object to glow like a torch (20' bright, 20' dim)</t>
  </si>
  <si>
    <t>Mending</t>
  </si>
  <si>
    <t>Transmutation</t>
  </si>
  <si>
    <t>10'</t>
  </si>
  <si>
    <t>Will negates (h, o)</t>
  </si>
  <si>
    <t>Repairs small breaks or tears in objects</t>
  </si>
  <si>
    <t>Read Magic</t>
  </si>
  <si>
    <t>V, S, AF</t>
  </si>
  <si>
    <t>Personal</t>
  </si>
  <si>
    <t>Gum Mods</t>
  </si>
  <si>
    <t>Read magical writings at 250 words/minute. Wisdom check to ID glyphs</t>
  </si>
  <si>
    <t>1st Level Spells</t>
  </si>
  <si>
    <t>Camouflage</t>
  </si>
  <si>
    <t>Str Implant</t>
  </si>
  <si>
    <t>Int Implant</t>
  </si>
  <si>
    <t>Skin &amp; clothing continuously change to match environment. +10 to hide</t>
  </si>
  <si>
    <t>Cure Light Wounds</t>
  </si>
  <si>
    <t>Will half (h)</t>
  </si>
  <si>
    <t>Upgraded Data pad</t>
  </si>
  <si>
    <t>Base</t>
  </si>
  <si>
    <t>Headset Com</t>
  </si>
  <si>
    <t>Sniper's Shot</t>
  </si>
  <si>
    <t>Swift</t>
  </si>
  <si>
    <t>1 round</t>
  </si>
  <si>
    <t>Ignore range requirement to deal precision damage</t>
  </si>
  <si>
    <t>2nd Level Spells</t>
  </si>
  <si>
    <t>Magic</t>
  </si>
  <si>
    <t>Misc</t>
  </si>
  <si>
    <t>Temp</t>
  </si>
  <si>
    <t>Alter Self</t>
  </si>
  <si>
    <t>Quiver of Ehlonna</t>
  </si>
  <si>
    <t>Change your physical appearence</t>
  </si>
  <si>
    <t>Dimension Leap</t>
  </si>
  <si>
    <t>Conjuration[Teleportation]</t>
  </si>
  <si>
    <t>V</t>
  </si>
  <si>
    <t>Teleport yourself to an unoccupied, visible location; Must be multiple of 10' away</t>
  </si>
  <si>
    <t>Hunter's Eye</t>
  </si>
  <si>
    <t>Protection from Energy</t>
  </si>
  <si>
    <t>Abjuration</t>
  </si>
  <si>
    <t>V, S, DF</t>
  </si>
  <si>
    <t>Fort neg (h)</t>
  </si>
  <si>
    <t>3rd Level Spells</t>
  </si>
  <si>
    <t>Blacklight</t>
  </si>
  <si>
    <t>Evocation[Darkness]</t>
  </si>
  <si>
    <t>V, S, M</t>
  </si>
  <si>
    <t>Movement</t>
  </si>
  <si>
    <t>Will neg (h)</t>
  </si>
  <si>
    <t>20' radius darkness from target that only caster can see in</t>
  </si>
  <si>
    <t>Dispel Magic</t>
  </si>
  <si>
    <t>Heward's Handy Haversack</t>
  </si>
  <si>
    <t>4th Level Spells</t>
  </si>
  <si>
    <t>Energy Resistance</t>
  </si>
  <si>
    <t>Immunity</t>
  </si>
  <si>
    <t>Celestial Brilliance</t>
  </si>
  <si>
    <t>Evocation[Good,Light]</t>
  </si>
  <si>
    <t>Light 120', Undead take 1d6/rd within 60', Evil outsider take 2d6/rd within 60'</t>
  </si>
  <si>
    <t>Freedom of Movement</t>
  </si>
  <si>
    <t>Strength</t>
  </si>
  <si>
    <t>V, S, M, DF</t>
  </si>
  <si>
    <t>Will negates (h)</t>
  </si>
  <si>
    <t>Ignore movement impediments (magical, water, or otherwise); Auto-win escape</t>
  </si>
  <si>
    <t>PHB</t>
  </si>
  <si>
    <t>Favor of the Martyr</t>
  </si>
  <si>
    <t>Necromancy</t>
  </si>
  <si>
    <t>Ignore nonlethal, charm, compulsion, pain, dazed, exhausted,fatigued,nauseated</t>
  </si>
  <si>
    <t>5th Level Spells</t>
  </si>
  <si>
    <t>+</t>
  </si>
  <si>
    <t>Land</t>
  </si>
  <si>
    <t>Fire</t>
  </si>
  <si>
    <t>Dexterity</t>
  </si>
  <si>
    <t>Constitution</t>
  </si>
  <si>
    <t>Health</t>
  </si>
  <si>
    <t>Climb</t>
  </si>
  <si>
    <t>Electricity</t>
  </si>
  <si>
    <t>-</t>
  </si>
  <si>
    <t>Swim</t>
  </si>
  <si>
    <t>Cold</t>
  </si>
  <si>
    <t>Intelligence</t>
  </si>
  <si>
    <t>++++</t>
  </si>
  <si>
    <t>Temporary</t>
  </si>
  <si>
    <t>Platinum</t>
  </si>
  <si>
    <t>Gold</t>
  </si>
  <si>
    <t>Silver</t>
  </si>
  <si>
    <t>Copper</t>
  </si>
  <si>
    <t>Experience</t>
  </si>
  <si>
    <t>Next Level At</t>
  </si>
  <si>
    <t>Fly</t>
  </si>
  <si>
    <t>Acid</t>
  </si>
  <si>
    <t>Overview</t>
  </si>
  <si>
    <t>Welcome to my D&amp;D 3.5 Web-based charactersheet. This is an ongoing project inspired by the HeroForge 3.5 character sheet, but with the intention to be faster, less comprehensive, and much more easily shared between player and DM.</t>
  </si>
  <si>
    <t>Please feel free to make copies of this spreadsheet so long as the following credits are not removed:</t>
  </si>
  <si>
    <t>Darth Android &lt;darthandroid@gmail.com&gt; (C) 2014 - original author</t>
  </si>
  <si>
    <t>Wisdom</t>
  </si>
  <si>
    <t>Wounds</t>
  </si>
  <si>
    <t>Hevely Modified by Zekrom</t>
  </si>
  <si>
    <t>How to use this spreadsheet</t>
  </si>
  <si>
    <t>&lt;--------------</t>
  </si>
  <si>
    <t>The tabs to the left hold your character information. Use these while playing D&amp;D</t>
  </si>
  <si>
    <t>The tabs to the right contain character choices. Use these (From right to left) to build and design your character before playing D&amp;D</t>
  </si>
  <si>
    <t>Event/Item</t>
  </si>
  <si>
    <t>Sonic</t>
  </si>
  <si>
    <t>------------------&gt;</t>
  </si>
  <si>
    <t>Also use levels!  In the three far right sheets.</t>
  </si>
  <si>
    <t>Charisma</t>
  </si>
  <si>
    <t>--</t>
  </si>
  <si>
    <t>As a general rule, if you see a box with a white background, it should be filled in manually; boxes with colored backgrounds are driven by formulas and should be left alone (unless you're adjusting the formula)</t>
  </si>
  <si>
    <t>Subdual</t>
  </si>
  <si>
    <t>Start</t>
  </si>
  <si>
    <t>Health+Subdual</t>
  </si>
  <si>
    <t>The exception is the Skills tab; Blue = cross-class skill, Green = in-class skill. Usable skills are automatically displayed on the character tab.</t>
  </si>
  <si>
    <t>The character's current level is determined by the number of hit dice that are filled in. This allows for a character to be fully planned out, while the character sheet only reflects the character's current level.</t>
  </si>
  <si>
    <t>Saves</t>
  </si>
  <si>
    <t>Ability</t>
  </si>
  <si>
    <t>Fortitude</t>
  </si>
  <si>
    <t>Reflex</t>
  </si>
  <si>
    <t>Damage Resistance</t>
  </si>
  <si>
    <t>Will</t>
  </si>
  <si>
    <t>Armor Class</t>
  </si>
  <si>
    <t>Shield</t>
  </si>
  <si>
    <t>Dex</t>
  </si>
  <si>
    <t>Natural</t>
  </si>
  <si>
    <t>Deflect</t>
  </si>
  <si>
    <t>Full AC</t>
  </si>
  <si>
    <t>Flat-Footed AC</t>
  </si>
  <si>
    <t>Touch AC</t>
  </si>
  <si>
    <t>Initiative</t>
  </si>
  <si>
    <t>Modifier</t>
  </si>
  <si>
    <t>Attack Bonuses</t>
  </si>
  <si>
    <t>Grapple</t>
  </si>
  <si>
    <t>Melee</t>
  </si>
  <si>
    <t>Ranged</t>
  </si>
  <si>
    <t>Attack:</t>
  </si>
  <si>
    <t>Armor:</t>
  </si>
  <si>
    <t>To Hit</t>
  </si>
  <si>
    <t>Critical</t>
  </si>
  <si>
    <t>AC</t>
  </si>
  <si>
    <t>ACP</t>
  </si>
  <si>
    <t>ASF</t>
  </si>
  <si>
    <t>Grip</t>
  </si>
  <si>
    <t>Shield:</t>
  </si>
  <si>
    <t>Shields</t>
  </si>
  <si>
    <t>Languages</t>
  </si>
  <si>
    <t>+2d Def (+0 to Back)(Natral Armor)</t>
  </si>
  <si>
    <t>Fly n spaces/action n=1 (free fly is n/2 (if used instead of free move)) [must have 1 block of space on sides[not f/b]]</t>
  </si>
  <si>
    <t>-2 Hero Die Max</t>
  </si>
  <si>
    <t>10% Passive Electric Resist (25% if actively defending)</t>
  </si>
  <si>
    <t>-1d to Hide</t>
  </si>
  <si>
    <t>-1 corruption 3 months</t>
  </si>
  <si>
    <t>-2d to Initiative</t>
  </si>
  <si>
    <t>-2 Cha</t>
  </si>
  <si>
    <t>+2 to Int</t>
  </si>
  <si>
    <t>+25% food</t>
  </si>
  <si>
    <t>Illuminate... (r=2)</t>
  </si>
  <si>
    <t>+15% water</t>
  </si>
  <si>
    <t>Drain...  (n=1)</t>
  </si>
  <si>
    <t>-1d to heat/cold (fire/ice) resistance checks</t>
  </si>
  <si>
    <t>Shock...  (n=2)</t>
  </si>
  <si>
    <t>+10% to armor costs</t>
  </si>
  <si>
    <t>-1d to sneak</t>
  </si>
  <si>
    <t>-1 to Con</t>
  </si>
  <si>
    <t>Drain: Heal nd when draining power, blackout radius equals Health healed, Black out duration:2nd [twice per encounter, near a power source(Normal cables provide (Floor(n/2))d health, but can be done 4 times}]</t>
  </si>
  <si>
    <t>Illuminates a radius of r blocks [or less] (can blind at point blank)</t>
  </si>
  <si>
    <t>HP</t>
  </si>
  <si>
    <t>Acuacy</t>
  </si>
  <si>
    <t>d</t>
  </si>
  <si>
    <t>n</t>
  </si>
  <si>
    <t>Shock: Shocks a target for Ceiling(Sqrt(1/d)n)d damage [acuracy is 3 times that] (d= distance in squares) (Int(3n/4) if only using mouth)</t>
  </si>
  <si>
    <t>1-2</t>
  </si>
  <si>
    <t>4-5</t>
  </si>
  <si>
    <t>8-9</t>
  </si>
  <si>
    <t>[HP]d\n</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</si>
</sst>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0.00[$gp]"/>
    <numFmt numFmtId="165" formatCode="#&quot;x&quot;;&quot;0&quot;;"/>
    <numFmt numFmtId="166" formatCode="# ?/16&quot; lbs&quot;;&quot;Err &quot;#&quot; lbs&quot;;?"/>
    <numFmt numFmtId="167" formatCode="# ?/16&quot;lbs&quot;"/>
    <numFmt numFmtId="168" formatCode="#&quot;Exp&quot;"/>
    <numFmt numFmtId="169" formatCode="# ?/16&quot; lbs&quot;;&quot;Err &quot;#&quot; lbs&quot;;0"/>
    <numFmt numFmtId="170" formatCode="# ?/12 &quot;Ft&quot;"/>
    <numFmt numFmtId="171" formatCode="#&quot;lbs&quot;"/>
    <numFmt numFmtId="172" formatCode="#&quot;gp&quot;"/>
    <numFmt numFmtId="173" formatCode="0&quot;HP&quot;"/>
    <numFmt numFmtId="174" formatCode="0&quot; Ft&quot;"/>
  </numFmts>
  <fonts count="24">
    <font>
      <sz val="10.0"/>
      <color rgb="FF000000"/>
      <name val="Arial"/>
    </font>
    <font>
      <b/>
      <sz val="10.0"/>
      <color rgb="FFFFFFFF"/>
    </font>
    <font>
      <b/>
      <sz val="10.0"/>
      <color rgb="FFF1C232"/>
    </font>
    <font/>
    <font>
      <b/>
      <color rgb="FFFFFFFF"/>
    </font>
    <font>
      <b/>
    </font>
    <font>
      <color rgb="FF000000"/>
    </font>
    <font>
      <sz val="11.0"/>
      <color rgb="FF000000"/>
      <name val="Inconsolata"/>
    </font>
    <font>
      <b/>
      <sz val="10.0"/>
    </font>
    <font>
      <sz val="10.0"/>
    </font>
    <font>
      <color rgb="FFFF0000"/>
    </font>
    <font>
      <i/>
      <sz val="10.0"/>
    </font>
    <font>
      <b/>
      <u/>
      <sz val="10.0"/>
      <color rgb="FFFFFFFF"/>
    </font>
    <font>
      <b/>
      <sz val="10.0"/>
      <color rgb="FF000000"/>
    </font>
    <font>
      <sz val="11.0"/>
      <color rgb="FFF1C232"/>
      <name val="Inconsolata"/>
    </font>
    <font>
      <color rgb="FFFFFFFF"/>
    </font>
    <font>
      <sz val="10.0"/>
      <color rgb="FFFFFFFF"/>
    </font>
    <font>
      <sz val="10.0"/>
      <color rgb="FFEFEFEF"/>
    </font>
    <font>
      <sz val="18.0"/>
    </font>
    <font>
      <b/>
      <sz val="18.0"/>
    </font>
    <font>
      <name val="Arial"/>
    </font>
    <font>
      <b/>
      <sz val="12.0"/>
    </font>
    <font>
      <b/>
      <color rgb="FF0000FF"/>
    </font>
    <font>
      <color rgb="FF0000FF"/>
    </font>
  </fonts>
  <fills count="22">
    <fill>
      <patternFill patternType="none"/>
    </fill>
    <fill>
      <patternFill patternType="lightGray"/>
    </fill>
    <fill>
      <patternFill patternType="solid">
        <fgColor rgb="FF000000"/>
        <bgColor rgb="FF000000"/>
      </patternFill>
    </fill>
    <fill>
      <patternFill patternType="solid">
        <fgColor rgb="FFD9D9D9"/>
        <bgColor rgb="FFD9D9D9"/>
      </patternFill>
    </fill>
    <fill>
      <patternFill patternType="solid">
        <fgColor rgb="FFB7B7B7"/>
        <bgColor rgb="FFB7B7B7"/>
      </patternFill>
    </fill>
    <fill>
      <patternFill patternType="solid">
        <fgColor rgb="FFEFEFEF"/>
        <bgColor rgb="FFEFEFEF"/>
      </patternFill>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
      <patternFill patternType="solid">
        <fgColor rgb="FF666666"/>
        <bgColor rgb="FF666666"/>
      </patternFill>
    </fill>
    <fill>
      <patternFill patternType="solid">
        <fgColor rgb="FF980000"/>
        <bgColor rgb="FF980000"/>
      </patternFill>
    </fill>
    <fill>
      <patternFill patternType="solid">
        <fgColor rgb="FF274E13"/>
        <bgColor rgb="FF274E13"/>
      </patternFill>
    </fill>
    <fill>
      <patternFill patternType="solid">
        <fgColor rgb="FFF1C232"/>
        <bgColor rgb="FFF1C232"/>
      </patternFill>
    </fill>
    <fill>
      <patternFill patternType="solid">
        <fgColor rgb="FFE06666"/>
        <bgColor rgb="FFE06666"/>
      </patternFill>
    </fill>
    <fill>
      <patternFill patternType="solid">
        <fgColor rgb="FFFFF2CC"/>
        <bgColor rgb="FFFFF2CC"/>
      </patternFill>
    </fill>
    <fill>
      <patternFill patternType="solid">
        <fgColor rgb="FF38761D"/>
        <bgColor rgb="FF38761D"/>
      </patternFill>
    </fill>
    <fill>
      <patternFill patternType="solid">
        <fgColor rgb="FFD9EAD3"/>
        <bgColor rgb="FFD9EAD3"/>
      </patternFill>
    </fill>
    <fill>
      <patternFill patternType="solid">
        <fgColor rgb="FF0B5394"/>
        <bgColor rgb="FF0B5394"/>
      </patternFill>
    </fill>
    <fill>
      <patternFill patternType="solid">
        <fgColor rgb="FFCFE2F3"/>
        <bgColor rgb="FFCFE2F3"/>
      </patternFill>
    </fill>
    <fill>
      <patternFill patternType="solid">
        <fgColor rgb="FFCC0000"/>
        <bgColor rgb="FFCC0000"/>
      </patternFill>
    </fill>
    <fill>
      <patternFill patternType="solid">
        <fgColor rgb="FFF4CCCC"/>
        <bgColor rgb="FFF4CCCC"/>
      </patternFill>
    </fill>
    <fill>
      <patternFill patternType="solid">
        <fgColor rgb="FF00FFFF"/>
        <bgColor rgb="FF00FFFF"/>
      </patternFill>
    </fill>
  </fills>
  <borders count="97">
    <border>
      <left/>
      <right/>
      <top/>
      <bottom/>
    </border>
    <border>
      <left style="thin">
        <color rgb="FFFFFFFF"/>
      </left>
      <right/>
      <top/>
      <bottom style="thin">
        <color rgb="FFFFFFFF"/>
      </bottom>
    </border>
    <border>
      <left style="thin">
        <color rgb="FFFFFFFF"/>
      </left>
      <right/>
      <top style="thin">
        <color rgb="FFFFFFFF"/>
      </top>
      <bottom style="thin">
        <color rgb="FFFFFFFF"/>
      </bottom>
    </border>
    <border>
      <left style="thin">
        <color rgb="FF000000"/>
      </left>
      <right style="thin">
        <color rgb="FF000000"/>
      </right>
      <top style="thin">
        <color rgb="FF000000"/>
      </top>
      <bottom style="thin">
        <color rgb="FF000000"/>
      </bottom>
    </border>
    <border>
      <left/>
      <right/>
      <top style="thin">
        <color rgb="FFFFFFFF"/>
      </top>
      <bottom style="thin">
        <color rgb="FFFFFFFF"/>
      </bottom>
    </border>
    <border>
      <left style="thin">
        <color rgb="FFFFFFFF"/>
      </left>
      <right/>
      <top style="thin">
        <color rgb="FFFFFFFF"/>
      </top>
      <bottom/>
    </border>
    <border>
      <left/>
      <right/>
      <top/>
      <bottom style="thin">
        <color rgb="FF000000"/>
      </bottom>
    </border>
    <border>
      <left/>
      <right/>
      <top style="thin">
        <color rgb="FFFFFFFF"/>
      </top>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FFFFFF"/>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border>
    <border>
      <left style="thin">
        <color rgb="FF000000"/>
      </left>
      <right/>
      <top/>
      <bottom style="thin">
        <color rgb="FF000000"/>
      </bottom>
    </border>
    <border>
      <left/>
      <right style="thin">
        <color rgb="FF000000"/>
      </right>
      <top style="thin">
        <color rgb="FFFFFFFF"/>
      </top>
      <bottom style="thin">
        <color rgb="FFFFFFFF"/>
      </bottom>
    </border>
    <border>
      <left style="thin">
        <color rgb="FF000000"/>
      </left>
      <right style="thin">
        <color rgb="FF000000"/>
      </right>
      <top style="thin">
        <color rgb="FFFFFFFF"/>
      </top>
      <bottom style="thin">
        <color rgb="FF000000"/>
      </bottom>
    </border>
    <border>
      <left style="thin">
        <color rgb="FF000000"/>
      </left>
      <right style="thin">
        <color rgb="FF000000"/>
      </right>
      <top/>
      <bottom style="dotted">
        <color rgb="FF999999"/>
      </bottom>
    </border>
    <border>
      <left style="thin">
        <color rgb="FF000000"/>
      </left>
      <right/>
      <top style="thin">
        <color rgb="FF000000"/>
      </top>
      <bottom style="dotted">
        <color rgb="FF999999"/>
      </bottom>
    </border>
    <border>
      <left/>
      <right style="thin">
        <color rgb="FF000000"/>
      </right>
      <top style="thin">
        <color rgb="FF000000"/>
      </top>
      <bottom style="dotted">
        <color rgb="FF999999"/>
      </bottom>
    </border>
    <border>
      <left style="thin">
        <color rgb="FF000000"/>
      </left>
      <right style="thin">
        <color rgb="FF000000"/>
      </right>
      <top style="thin">
        <color rgb="FF000000"/>
      </top>
      <bottom style="dotted">
        <color rgb="FF999999"/>
      </bottom>
    </border>
    <border>
      <left/>
      <right style="thin">
        <color rgb="FF000000"/>
      </right>
      <top style="thin">
        <color rgb="FFFFFFFF"/>
      </top>
      <bottom/>
    </border>
    <border>
      <left/>
      <right/>
      <top style="thin">
        <color rgb="FF000000"/>
      </top>
      <bottom/>
    </border>
    <border>
      <left/>
      <right/>
      <top style="thin">
        <color rgb="FF000000"/>
      </top>
      <bottom style="dotted">
        <color rgb="FF999999"/>
      </bottom>
    </border>
    <border>
      <left/>
      <right style="thin">
        <color rgb="FFFFFFFF"/>
      </right>
      <top/>
      <bottom style="thin">
        <color rgb="FF000000"/>
      </bottom>
    </border>
    <border>
      <left style="thin">
        <color rgb="FF000000"/>
      </left>
      <right/>
      <top/>
      <bottom style="dotted">
        <color rgb="FF999999"/>
      </bottom>
    </border>
    <border>
      <left style="thin">
        <color rgb="FFFFFFFF"/>
      </left>
      <right style="thin">
        <color rgb="FFFFFFFF"/>
      </right>
      <top/>
      <bottom style="thin">
        <color rgb="FF000000"/>
      </bottom>
    </border>
    <border>
      <left style="thin">
        <color rgb="FFFFFFFF"/>
      </left>
      <right/>
      <top/>
      <bottom style="thin">
        <color rgb="FF000000"/>
      </bottom>
    </border>
    <border>
      <left/>
      <right/>
      <top/>
      <bottom style="dotted">
        <color rgb="FF999999"/>
      </bottom>
    </border>
    <border>
      <left/>
      <right/>
      <top style="thin">
        <color rgb="FF000000"/>
      </top>
      <bottom style="thin">
        <color rgb="FFFFFFFF"/>
      </bottom>
    </border>
    <border>
      <left/>
      <right style="thin">
        <color rgb="FF000000"/>
      </right>
      <top style="thin">
        <color rgb="FF000000"/>
      </top>
      <bottom style="thin">
        <color rgb="FFFFFFFF"/>
      </bottom>
    </border>
    <border>
      <left/>
      <right style="thin">
        <color rgb="FF000000"/>
      </right>
      <top/>
      <bottom/>
    </border>
    <border>
      <left style="thin">
        <color rgb="FF000000"/>
      </left>
      <right/>
      <top style="thin">
        <color rgb="FF000000"/>
      </top>
      <bottom style="thin">
        <color rgb="FFFFFFFF"/>
      </bottom>
    </border>
    <border>
      <left style="thin">
        <color rgb="FF000000"/>
      </left>
      <right style="thin">
        <color rgb="FF000000"/>
      </right>
      <top/>
      <bottom/>
    </border>
    <border>
      <left style="thin">
        <color rgb="FF000000"/>
      </left>
      <right/>
      <top style="thin">
        <color rgb="FFFFFFFF"/>
      </top>
      <bottom style="thin">
        <color rgb="FFFFFFFF"/>
      </bottom>
    </border>
    <border>
      <left style="thin">
        <color rgb="FF000000"/>
      </left>
      <right/>
      <top style="thin">
        <color rgb="FFFFFFFF"/>
      </top>
      <bottom style="thin">
        <color rgb="FF000000"/>
      </bottom>
    </border>
    <border>
      <left/>
      <right style="thin">
        <color rgb="FF000000"/>
      </right>
      <top style="thin">
        <color rgb="FF000000"/>
      </top>
      <bottom/>
    </border>
    <border>
      <left/>
      <right style="thin">
        <color rgb="FF000000"/>
      </right>
      <top style="thin">
        <color rgb="FFFFFFFF"/>
      </top>
      <bottom style="thin">
        <color rgb="FF000000"/>
      </bottom>
    </border>
    <border>
      <left/>
      <right/>
      <top style="thin">
        <color rgb="FFFFFFFF"/>
      </top>
      <bottom style="thin">
        <color rgb="FF000000"/>
      </bottom>
    </border>
    <border>
      <left style="thin">
        <color rgb="FF000000"/>
      </left>
      <right/>
      <top style="thin">
        <color rgb="FF000000"/>
      </top>
      <bottom/>
    </border>
    <border>
      <left/>
      <right style="thin">
        <color rgb="FF000000"/>
      </right>
      <top/>
      <bottom style="thin">
        <color rgb="FF000000"/>
      </bottom>
    </border>
    <border>
      <left style="thin">
        <color rgb="FF000000"/>
      </left>
      <right/>
      <top style="thin">
        <color rgb="FF000000"/>
      </top>
      <bottom style="thin">
        <color rgb="FFF1C232"/>
      </bottom>
    </border>
    <border>
      <left/>
      <right style="thin">
        <color rgb="FFF1C232"/>
      </right>
      <top/>
      <bottom/>
    </border>
    <border>
      <left style="thin">
        <color rgb="FFF1C232"/>
      </left>
      <right style="thin">
        <color rgb="FFF1C232"/>
      </right>
      <top style="thin">
        <color rgb="FF000000"/>
      </top>
      <bottom style="thin">
        <color rgb="FFF1C232"/>
      </bottom>
    </border>
    <border>
      <left style="thin">
        <color rgb="FFF1C232"/>
      </left>
      <right/>
      <top/>
      <bottom/>
    </border>
    <border>
      <left style="thin">
        <color rgb="FFF1C232"/>
      </left>
      <right style="thin">
        <color rgb="FFF1C232"/>
      </right>
      <top style="thin">
        <color rgb="FFF1C232"/>
      </top>
      <bottom style="thin">
        <color rgb="FFF1C232"/>
      </bottom>
    </border>
    <border>
      <left style="thin">
        <color rgb="FFF1C232"/>
      </left>
      <right style="thin">
        <color rgb="FF000000"/>
      </right>
      <top/>
      <bottom/>
    </border>
    <border>
      <left/>
      <right/>
      <top style="thin">
        <color rgb="FFF1C232"/>
      </top>
      <bottom/>
    </border>
    <border>
      <left/>
      <right/>
      <top style="thin">
        <color rgb="FFF1C232"/>
      </top>
      <bottom style="thin">
        <color rgb="FF38761D"/>
      </bottom>
    </border>
    <border>
      <left/>
      <right/>
      <top/>
      <bottom style="thin">
        <color rgb="FF38761D"/>
      </bottom>
    </border>
    <border>
      <left style="thin">
        <color rgb="FF000000"/>
      </left>
      <right style="thin">
        <color rgb="FF38761D"/>
      </right>
      <top/>
      <bottom/>
    </border>
    <border>
      <left style="thin">
        <color rgb="FF38761D"/>
      </left>
      <right style="thin">
        <color rgb="FFFFFFFF"/>
      </right>
      <top style="thin">
        <color rgb="FF38761D"/>
      </top>
      <bottom style="thin">
        <color rgb="FF38761D"/>
      </bottom>
    </border>
    <border>
      <left style="thin">
        <color rgb="FFFFFFFF"/>
      </left>
      <right style="thin">
        <color rgb="FFFFFFFF"/>
      </right>
      <top style="thin">
        <color rgb="FF38761D"/>
      </top>
      <bottom style="thin">
        <color rgb="FF38761D"/>
      </bottom>
    </border>
    <border>
      <left style="thin">
        <color rgb="FFFFFFFF"/>
      </left>
      <right style="thin">
        <color rgb="FF38761D"/>
      </right>
      <top style="thin">
        <color rgb="FF38761D"/>
      </top>
      <bottom style="thin">
        <color rgb="FF38761D"/>
      </bottom>
    </border>
    <border>
      <left style="thin">
        <color rgb="FF38761D"/>
      </left>
      <right/>
      <top/>
      <bottom/>
    </border>
    <border>
      <left/>
      <right style="thin">
        <color rgb="FF000000"/>
      </right>
      <top style="thin">
        <color rgb="FFFFFFFF"/>
      </top>
      <bottom style="thin">
        <color rgb="FF38761D"/>
      </bottom>
    </border>
    <border>
      <left style="thin">
        <color rgb="FF38761D"/>
      </left>
      <right style="thin">
        <color rgb="FF38761D"/>
      </right>
      <top style="thin">
        <color rgb="FF38761D"/>
      </top>
      <bottom style="thin">
        <color rgb="FF38761D"/>
      </bottom>
    </border>
    <border>
      <left style="thin">
        <color rgb="FF38761D"/>
      </left>
      <right/>
      <top style="thin">
        <color rgb="FF38761D"/>
      </top>
      <bottom style="thin">
        <color rgb="FF38761D"/>
      </bottom>
    </border>
    <border>
      <left/>
      <right style="thin">
        <color rgb="FF38761D"/>
      </right>
      <top style="thin">
        <color rgb="FF38761D"/>
      </top>
      <bottom style="thin">
        <color rgb="FF38761D"/>
      </bottom>
    </border>
    <border>
      <left/>
      <right/>
      <top style="thin">
        <color rgb="FF38761D"/>
      </top>
      <bottom/>
    </border>
    <border>
      <left/>
      <right/>
      <top style="thin">
        <color rgb="FF38761D"/>
      </top>
      <bottom style="thin">
        <color rgb="FF0B5394"/>
      </bottom>
    </border>
    <border>
      <left/>
      <right style="thin">
        <color rgb="FF0B5394"/>
      </right>
      <top/>
      <bottom style="thin">
        <color rgb="FFFFFFFF"/>
      </bottom>
    </border>
    <border>
      <left style="thin">
        <color rgb="FF0B5394"/>
      </left>
      <right style="thin">
        <color rgb="FF0B5394"/>
      </right>
      <top/>
      <bottom/>
    </border>
    <border>
      <left style="thin">
        <color rgb="FF0B5394"/>
      </left>
      <right style="thin">
        <color rgb="FFFFFFFF"/>
      </right>
      <top style="thin">
        <color rgb="FF0B5394"/>
      </top>
      <bottom style="thin">
        <color rgb="FF0B5394"/>
      </bottom>
    </border>
    <border>
      <left style="thin">
        <color rgb="FFFFFFFF"/>
      </left>
      <right style="thin">
        <color rgb="FFFFFFFF"/>
      </right>
      <top style="thin">
        <color rgb="FF0B5394"/>
      </top>
      <bottom style="thin">
        <color rgb="FF0B5394"/>
      </bottom>
    </border>
    <border>
      <left style="thin">
        <color rgb="FFFFFFFF"/>
      </left>
      <right style="thin">
        <color rgb="FF0B5394"/>
      </right>
      <top style="thin">
        <color rgb="FF0B5394"/>
      </top>
      <bottom style="thin">
        <color rgb="FF0B5394"/>
      </bottom>
    </border>
    <border>
      <left style="thin">
        <color rgb="FF0B5394"/>
      </left>
      <right/>
      <top/>
      <bottom/>
    </border>
    <border>
      <left/>
      <right style="thin">
        <color rgb="FF0B5394"/>
      </right>
      <top style="thin">
        <color rgb="FFFFFFFF"/>
      </top>
      <bottom/>
    </border>
    <border>
      <left style="thin">
        <color rgb="FF0B5394"/>
      </left>
      <right style="thin">
        <color rgb="FF0B5394"/>
      </right>
      <top style="thin">
        <color rgb="FFFFFFFF"/>
      </top>
      <bottom style="thin">
        <color rgb="FF0B5394"/>
      </bottom>
    </border>
    <border>
      <left style="thin">
        <color rgb="FF0B5394"/>
      </left>
      <right style="thin">
        <color rgb="FF0B5394"/>
      </right>
      <top style="thin">
        <color rgb="FF0B5394"/>
      </top>
      <bottom style="thin">
        <color rgb="FF0B5394"/>
      </bottom>
    </border>
    <border>
      <left/>
      <right/>
      <top style="thin">
        <color rgb="FF0B5394"/>
      </top>
      <bottom/>
    </border>
    <border>
      <left/>
      <right/>
      <top/>
      <bottom style="thin">
        <color rgb="FFCC0000"/>
      </bottom>
    </border>
    <border>
      <left style="thin">
        <color rgb="FFFF0000"/>
      </left>
      <right style="thin">
        <color rgb="FFFF0000"/>
      </right>
      <top style="thin">
        <color rgb="FFFFFFFF"/>
      </top>
      <bottom style="thin">
        <color rgb="FFFF0000"/>
      </bottom>
    </border>
    <border>
      <left style="thin">
        <color rgb="FFFF0000"/>
      </left>
      <right style="thin">
        <color rgb="FFCC0000"/>
      </right>
      <top/>
      <bottom/>
    </border>
    <border>
      <left style="thin">
        <color rgb="FFCC0000"/>
      </left>
      <right style="thin">
        <color rgb="FFFFFFFF"/>
      </right>
      <top style="thin">
        <color rgb="FFCC0000"/>
      </top>
      <bottom style="thin">
        <color rgb="FFCC0000"/>
      </bottom>
    </border>
    <border>
      <left style="thin">
        <color rgb="FFFFFFFF"/>
      </left>
      <right style="thin">
        <color rgb="FFFFFFFF"/>
      </right>
      <top style="thin">
        <color rgb="FFCC0000"/>
      </top>
      <bottom style="thin">
        <color rgb="FFCC0000"/>
      </bottom>
    </border>
    <border>
      <left style="thin">
        <color rgb="FFFFFFFF"/>
      </left>
      <right style="thin">
        <color rgb="FFCC0000"/>
      </right>
      <top style="thin">
        <color rgb="FFCC0000"/>
      </top>
      <bottom style="thin">
        <color rgb="FFCC0000"/>
      </bottom>
    </border>
    <border>
      <left style="thin">
        <color rgb="FFCC0000"/>
      </left>
      <right style="thin">
        <color rgb="FFCC0000"/>
      </right>
      <top style="thin">
        <color rgb="FFCC0000"/>
      </top>
      <bottom style="thin">
        <color rgb="FFCC0000"/>
      </bottom>
    </border>
    <border>
      <left style="thin">
        <color rgb="FFCC0000"/>
      </left>
      <right/>
      <top/>
      <bottom/>
    </border>
    <border>
      <left style="thin">
        <color rgb="FFFF0000"/>
      </left>
      <right style="thin">
        <color rgb="FFFF0000"/>
      </right>
      <top style="thin">
        <color rgb="FFFF0000"/>
      </top>
      <bottom style="thin">
        <color rgb="FFFF0000"/>
      </bottom>
    </border>
    <border>
      <left/>
      <right/>
      <top style="thin">
        <color rgb="FFFF0000"/>
      </top>
      <bottom style="thin">
        <color rgb="FFCC0000"/>
      </bottom>
    </border>
    <border>
      <left/>
      <right/>
      <top style="thin">
        <color rgb="FFCC0000"/>
      </top>
      <bottom style="thin">
        <color rgb="FFCC0000"/>
      </bottom>
    </border>
    <border>
      <left/>
      <right/>
      <top style="thin">
        <color rgb="FFCC0000"/>
      </top>
      <bottom/>
    </border>
    <border>
      <left style="thin">
        <color rgb="FFCC0000"/>
      </left>
      <right style="thin">
        <color rgb="FFCC0000"/>
      </right>
      <top style="thin">
        <color rgb="FFCC0000"/>
      </top>
      <bottom style="thin">
        <color rgb="FFFFFFFF"/>
      </bottom>
    </border>
    <border>
      <left style="thin">
        <color rgb="FFCC0000"/>
      </left>
      <right/>
      <top style="thin">
        <color rgb="FFCC0000"/>
      </top>
      <bottom style="thin">
        <color rgb="FFCC0000"/>
      </bottom>
    </border>
    <border>
      <left/>
      <right style="thin">
        <color rgb="FFCC0000"/>
      </right>
      <top style="thin">
        <color rgb="FFCC0000"/>
      </top>
      <bottom style="thin">
        <color rgb="FFCC0000"/>
      </bottom>
    </border>
    <border>
      <left style="thin">
        <color rgb="FFCC0000"/>
      </left>
      <right style="thin">
        <color rgb="FFCC0000"/>
      </right>
      <top/>
      <bottom/>
    </border>
    <border>
      <left style="thin">
        <color rgb="FF38761D"/>
      </left>
      <right style="thin">
        <color rgb="FF38761D"/>
      </right>
      <top style="thin">
        <color rgb="FF38761D"/>
      </top>
      <bottom style="thin">
        <color rgb="FFFFFFFF"/>
      </bottom>
    </border>
    <border>
      <left/>
      <right/>
      <top style="thin">
        <color rgb="FF38761D"/>
      </top>
      <bottom style="thin">
        <color rgb="FF38761D"/>
      </bottom>
    </border>
    <border>
      <left style="thin">
        <color rgb="FFCC0000"/>
      </left>
      <right style="thin">
        <color rgb="FFFFFFFF"/>
      </right>
      <top style="thin">
        <color rgb="FFFFFFFF"/>
      </top>
      <bottom style="thin">
        <color rgb="FFCC0000"/>
      </bottom>
    </border>
    <border>
      <left style="thin">
        <color rgb="FFFFFFFF"/>
      </left>
      <right/>
      <top style="thin">
        <color rgb="FFCC0000"/>
      </top>
      <bottom style="thin">
        <color rgb="FFCC0000"/>
      </bottom>
    </border>
    <border>
      <left/>
      <right style="thin">
        <color rgb="FFFFFFFF"/>
      </right>
      <top style="thin">
        <color rgb="FFCC0000"/>
      </top>
      <bottom style="thin">
        <color rgb="FFCC0000"/>
      </bottom>
    </border>
    <border>
      <left style="thin">
        <color rgb="FF38761D"/>
      </left>
      <right style="thin">
        <color rgb="FFFFFFFF"/>
      </right>
      <top style="thin">
        <color rgb="FFFFFFFF"/>
      </top>
      <bottom style="thin">
        <color rgb="FF38761D"/>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FFF"/>
      </top>
      <bottom style="thin">
        <color rgb="FFFFFFFF"/>
      </bottom>
    </border>
    <border>
      <left/>
      <right/>
      <top/>
      <bottom style="dotted">
        <color rgb="FF000000"/>
      </bottom>
    </border>
  </borders>
  <cellStyleXfs count="1">
    <xf borderId="0" fillId="0" fontId="0" numFmtId="0" applyAlignment="1" applyFont="1"/>
  </cellStyleXfs>
  <cellXfs count="307">
    <xf borderId="0" fillId="0" fontId="0" numFmtId="0" xfId="0" applyAlignment="1" applyFont="1">
      <alignment/>
    </xf>
    <xf borderId="0" fillId="2" fontId="1" numFmtId="0" xfId="0" applyAlignment="1" applyFill="1" applyFont="1">
      <alignment/>
    </xf>
    <xf borderId="0" fillId="2" fontId="1" numFmtId="0" xfId="0" applyAlignment="1" applyFont="1">
      <alignment horizontal="right"/>
    </xf>
    <xf borderId="1" fillId="2" fontId="2" numFmtId="164" xfId="0" applyAlignment="1" applyBorder="1" applyFont="1" applyNumberFormat="1">
      <alignment horizontal="right"/>
    </xf>
    <xf borderId="0" fillId="0" fontId="3" numFmtId="165" xfId="0" applyFont="1" applyNumberFormat="1"/>
    <xf borderId="0" fillId="0" fontId="3" numFmtId="166" xfId="0" applyFont="1" applyNumberFormat="1"/>
    <xf borderId="0" fillId="2" fontId="4" numFmtId="167" xfId="0" applyAlignment="1" applyFont="1" applyNumberFormat="1">
      <alignment horizontal="center"/>
    </xf>
    <xf borderId="0" fillId="0" fontId="5" numFmtId="167" xfId="0" applyAlignment="1" applyFont="1" applyNumberFormat="1">
      <alignment/>
    </xf>
    <xf borderId="0" fillId="2" fontId="1" numFmtId="0" xfId="0" applyFont="1"/>
    <xf borderId="2" fillId="2" fontId="1" numFmtId="167" xfId="0" applyBorder="1" applyFont="1" applyNumberFormat="1"/>
    <xf borderId="3" fillId="3" fontId="5" numFmtId="167" xfId="0" applyAlignment="1" applyBorder="1" applyFill="1" applyFont="1" applyNumberFormat="1">
      <alignment horizontal="center"/>
    </xf>
    <xf borderId="4" fillId="2" fontId="4" numFmtId="167" xfId="0" applyAlignment="1" applyBorder="1" applyFont="1" applyNumberFormat="1">
      <alignment/>
    </xf>
    <xf borderId="0" fillId="4" fontId="3" numFmtId="167" xfId="0" applyAlignment="1" applyFill="1" applyFont="1" applyNumberFormat="1">
      <alignment horizontal="left"/>
    </xf>
    <xf borderId="0" fillId="0" fontId="3" numFmtId="0" xfId="0" applyAlignment="1" applyFont="1">
      <alignment/>
    </xf>
    <xf borderId="0" fillId="2" fontId="1" numFmtId="0" xfId="0" applyAlignment="1" applyFont="1">
      <alignment horizontal="right"/>
    </xf>
    <xf borderId="0" fillId="5" fontId="6" numFmtId="0" xfId="0" applyAlignment="1" applyFill="1" applyFont="1">
      <alignment/>
    </xf>
    <xf borderId="0" fillId="0" fontId="6" numFmtId="0" xfId="0" applyAlignment="1" applyFont="1">
      <alignment/>
    </xf>
    <xf borderId="0" fillId="6" fontId="3" numFmtId="0" xfId="0" applyAlignment="1" applyFill="1" applyFont="1">
      <alignment/>
    </xf>
    <xf borderId="5" fillId="2" fontId="1" numFmtId="168" xfId="0" applyBorder="1" applyFont="1" applyNumberFormat="1"/>
    <xf borderId="0" fillId="5" fontId="3" numFmtId="0" xfId="0" applyFont="1"/>
    <xf borderId="6" fillId="0" fontId="5" numFmtId="0" xfId="0" applyAlignment="1" applyBorder="1" applyFont="1">
      <alignment horizontal="center"/>
    </xf>
    <xf borderId="6" fillId="0" fontId="3" numFmtId="0" xfId="0" applyBorder="1" applyFont="1"/>
    <xf borderId="0" fillId="7" fontId="6" numFmtId="0" xfId="0" applyFill="1" applyFont="1"/>
    <xf borderId="3" fillId="4" fontId="7" numFmtId="166" xfId="0" applyBorder="1" applyFont="1" applyNumberFormat="1"/>
    <xf borderId="0" fillId="0" fontId="3" numFmtId="0" xfId="0" applyAlignment="1" applyFont="1">
      <alignment horizontal="center" vertical="center"/>
    </xf>
    <xf borderId="7" fillId="2" fontId="4" numFmtId="167" xfId="0" applyAlignment="1" applyBorder="1" applyFont="1" applyNumberFormat="1">
      <alignment/>
    </xf>
    <xf borderId="3" fillId="2" fontId="1" numFmtId="0" xfId="0" applyAlignment="1" applyBorder="1" applyFont="1">
      <alignment/>
    </xf>
    <xf borderId="8" fillId="2" fontId="1" numFmtId="0" xfId="0" applyAlignment="1" applyBorder="1" applyFont="1">
      <alignment horizontal="left"/>
    </xf>
    <xf borderId="3" fillId="2" fontId="1" numFmtId="167" xfId="0" applyAlignment="1" applyBorder="1" applyFont="1" applyNumberFormat="1">
      <alignment horizontal="right"/>
    </xf>
    <xf borderId="9" fillId="0" fontId="3" numFmtId="0" xfId="0" applyAlignment="1" applyBorder="1" applyFont="1">
      <alignment/>
    </xf>
    <xf borderId="3" fillId="2" fontId="1" numFmtId="165" xfId="0" applyAlignment="1" applyBorder="1" applyFont="1" applyNumberFormat="1">
      <alignment horizontal="center"/>
    </xf>
    <xf borderId="0" fillId="0" fontId="5" numFmtId="166" xfId="0" applyAlignment="1" applyFont="1" applyNumberFormat="1">
      <alignment/>
    </xf>
    <xf borderId="0" fillId="0" fontId="3" numFmtId="167" xfId="0" applyFont="1" applyNumberFormat="1"/>
    <xf borderId="0" fillId="0" fontId="3" numFmtId="167" xfId="0" applyAlignment="1" applyFont="1" applyNumberFormat="1">
      <alignment horizontal="left"/>
    </xf>
    <xf borderId="3" fillId="0" fontId="3" numFmtId="0" xfId="0" applyBorder="1" applyFont="1"/>
    <xf borderId="10" fillId="0" fontId="3" numFmtId="0" xfId="0" applyBorder="1" applyFont="1"/>
    <xf borderId="3" fillId="4" fontId="8" numFmtId="0" xfId="0" applyAlignment="1" applyBorder="1" applyFont="1">
      <alignment/>
    </xf>
    <xf borderId="3" fillId="0" fontId="3" numFmtId="0" xfId="0" applyAlignment="1" applyBorder="1" applyFont="1">
      <alignment horizontal="center"/>
    </xf>
    <xf borderId="3" fillId="0" fontId="3" numFmtId="14" xfId="0" applyAlignment="1" applyBorder="1" applyFont="1" applyNumberFormat="1">
      <alignment/>
    </xf>
    <xf borderId="9" fillId="0" fontId="3" numFmtId="0" xfId="0" applyAlignment="1" applyBorder="1" applyFont="1">
      <alignment/>
    </xf>
    <xf borderId="3" fillId="0" fontId="3" numFmtId="165" xfId="0" applyAlignment="1" applyBorder="1" applyFont="1" applyNumberFormat="1">
      <alignment/>
    </xf>
    <xf borderId="11" fillId="2" fontId="1" numFmtId="0" xfId="0" applyAlignment="1" applyBorder="1" applyFont="1">
      <alignment horizontal="center"/>
    </xf>
    <xf borderId="11" fillId="0" fontId="3" numFmtId="0" xfId="0" applyBorder="1" applyFont="1"/>
    <xf borderId="3" fillId="4" fontId="3" numFmtId="166" xfId="0" applyBorder="1" applyFont="1" applyNumberFormat="1"/>
    <xf borderId="12" fillId="0" fontId="3" numFmtId="0" xfId="0" applyBorder="1" applyFont="1"/>
    <xf borderId="3" fillId="0" fontId="3" numFmtId="169" xfId="0" applyAlignment="1" applyBorder="1" applyFont="1" applyNumberFormat="1">
      <alignment/>
    </xf>
    <xf borderId="13" fillId="0" fontId="8" numFmtId="0" xfId="0" applyBorder="1" applyFont="1"/>
    <xf borderId="14" fillId="0" fontId="3" numFmtId="0" xfId="0" applyBorder="1" applyFont="1"/>
    <xf borderId="15" fillId="0" fontId="3" numFmtId="0" xfId="0" applyBorder="1" applyFont="1"/>
    <xf borderId="13" fillId="0" fontId="9" numFmtId="0" xfId="0" applyAlignment="1" applyBorder="1" applyFont="1">
      <alignment horizontal="left"/>
    </xf>
    <xf borderId="16" fillId="2" fontId="1" numFmtId="0" xfId="0" applyAlignment="1" applyBorder="1" applyFont="1">
      <alignment/>
    </xf>
    <xf borderId="6" fillId="0" fontId="3" numFmtId="170" xfId="0" applyAlignment="1" applyBorder="1" applyFont="1" applyNumberFormat="1">
      <alignment/>
    </xf>
    <xf borderId="17" fillId="0" fontId="8" numFmtId="0" xfId="0" applyAlignment="1" applyBorder="1" applyFont="1">
      <alignment horizontal="center"/>
    </xf>
    <xf borderId="6" fillId="0" fontId="3" numFmtId="0" xfId="0" applyAlignment="1" applyBorder="1" applyFont="1">
      <alignment/>
    </xf>
    <xf borderId="0" fillId="0" fontId="10" numFmtId="0" xfId="0" applyAlignment="1" applyFont="1">
      <alignment horizontal="center"/>
    </xf>
    <xf borderId="3" fillId="0" fontId="3" numFmtId="165" xfId="0" applyBorder="1" applyFont="1" applyNumberFormat="1"/>
    <xf borderId="3" fillId="0" fontId="8" numFmtId="0" xfId="0" applyAlignment="1" applyBorder="1" applyFont="1">
      <alignment horizontal="center"/>
    </xf>
    <xf borderId="3" fillId="0" fontId="3" numFmtId="169" xfId="0" applyBorder="1" applyFont="1" applyNumberFormat="1"/>
    <xf borderId="3" fillId="2" fontId="4" numFmtId="0" xfId="0" applyAlignment="1" applyBorder="1" applyFont="1">
      <alignment/>
    </xf>
    <xf borderId="18" fillId="2" fontId="1" numFmtId="0" xfId="0" applyAlignment="1" applyBorder="1" applyFont="1">
      <alignment horizontal="left"/>
    </xf>
    <xf borderId="3" fillId="0" fontId="3" numFmtId="0" xfId="0" applyAlignment="1" applyBorder="1" applyFont="1">
      <alignment/>
    </xf>
    <xf borderId="19" fillId="0" fontId="3" numFmtId="0" xfId="0" applyAlignment="1" applyBorder="1" applyFont="1">
      <alignment horizontal="left"/>
    </xf>
    <xf borderId="0" fillId="0" fontId="3" numFmtId="171" xfId="0" applyFont="1" applyNumberFormat="1"/>
    <xf borderId="20" fillId="0" fontId="3" numFmtId="0" xfId="0" applyBorder="1" applyFont="1"/>
    <xf borderId="3" fillId="8" fontId="11" numFmtId="0" xfId="0" applyBorder="1" applyFill="1" applyFont="1"/>
    <xf borderId="21" fillId="0" fontId="3" numFmtId="0" xfId="0" applyAlignment="1" applyBorder="1" applyFont="1">
      <alignment/>
    </xf>
    <xf borderId="21" fillId="2" fontId="1" numFmtId="0" xfId="0" applyAlignment="1" applyBorder="1" applyFont="1">
      <alignment/>
    </xf>
    <xf borderId="22" fillId="2" fontId="1" numFmtId="0" xfId="0" applyAlignment="1" applyBorder="1" applyFont="1">
      <alignment/>
    </xf>
    <xf borderId="19" fillId="0" fontId="3" numFmtId="0" xfId="0" applyAlignment="1" applyBorder="1" applyFont="1">
      <alignment/>
    </xf>
    <xf borderId="0" fillId="0" fontId="3" numFmtId="0" xfId="0" applyBorder="1" applyFont="1"/>
    <xf borderId="23" fillId="0" fontId="3" numFmtId="0" xfId="0" applyBorder="1" applyFont="1"/>
    <xf borderId="24" fillId="0" fontId="3" numFmtId="0" xfId="0" applyBorder="1" applyFont="1"/>
    <xf borderId="3" fillId="0" fontId="3" numFmtId="0" xfId="0" applyAlignment="1" applyBorder="1" applyFont="1">
      <alignment/>
    </xf>
    <xf borderId="21" fillId="0" fontId="3" numFmtId="0" xfId="0" applyBorder="1" applyFont="1"/>
    <xf borderId="3" fillId="4" fontId="11" numFmtId="0" xfId="0" applyAlignment="1" applyBorder="1" applyFont="1">
      <alignment/>
    </xf>
    <xf borderId="19" fillId="2" fontId="1" numFmtId="0" xfId="0" applyAlignment="1" applyBorder="1" applyFont="1">
      <alignment/>
    </xf>
    <xf borderId="12" fillId="0" fontId="3" numFmtId="169" xfId="0" applyBorder="1" applyFont="1" applyNumberFormat="1"/>
    <xf borderId="25" fillId="2" fontId="1" numFmtId="0" xfId="0" applyAlignment="1" applyBorder="1" applyFont="1">
      <alignment horizontal="center"/>
    </xf>
    <xf borderId="3" fillId="2" fontId="1" numFmtId="0" xfId="0" applyBorder="1" applyFont="1"/>
    <xf borderId="3" fillId="2" fontId="1" numFmtId="169" xfId="0" applyAlignment="1" applyBorder="1" applyFont="1" applyNumberFormat="1">
      <alignment horizontal="right"/>
    </xf>
    <xf borderId="26" fillId="2" fontId="1" numFmtId="0" xfId="0" applyAlignment="1" applyBorder="1" applyFont="1">
      <alignment/>
    </xf>
    <xf borderId="27" fillId="2" fontId="1" numFmtId="0" xfId="0" applyAlignment="1" applyBorder="1" applyFont="1">
      <alignment horizontal="center"/>
    </xf>
    <xf borderId="24" fillId="0" fontId="3" numFmtId="171" xfId="0" applyAlignment="1" applyBorder="1" applyFont="1" applyNumberFormat="1">
      <alignment/>
    </xf>
    <xf borderId="28" fillId="2" fontId="1" numFmtId="0" xfId="0" applyAlignment="1" applyBorder="1" applyFont="1">
      <alignment horizontal="center"/>
    </xf>
    <xf borderId="0" fillId="0" fontId="3" numFmtId="171" xfId="0" applyAlignment="1" applyFont="1" applyNumberFormat="1">
      <alignment/>
    </xf>
    <xf borderId="3" fillId="3" fontId="8" numFmtId="0" xfId="0" applyAlignment="1" applyBorder="1" applyFont="1">
      <alignment horizontal="center"/>
    </xf>
    <xf borderId="29" fillId="2" fontId="1" numFmtId="0" xfId="0" applyAlignment="1" applyBorder="1" applyFont="1">
      <alignment/>
    </xf>
    <xf borderId="9" fillId="3" fontId="8" numFmtId="0" xfId="0" applyAlignment="1" applyBorder="1" applyFont="1">
      <alignment/>
    </xf>
    <xf borderId="24" fillId="0" fontId="3" numFmtId="0" xfId="0" applyAlignment="1" applyBorder="1" applyFont="1">
      <alignment/>
    </xf>
    <xf borderId="12" fillId="3" fontId="8" numFmtId="0" xfId="0" applyBorder="1" applyFont="1"/>
    <xf borderId="3" fillId="4" fontId="3" numFmtId="0" xfId="0" applyBorder="1" applyFont="1"/>
    <xf borderId="3" fillId="8" fontId="3" numFmtId="0" xfId="0" applyAlignment="1" applyBorder="1" applyFont="1">
      <alignment/>
    </xf>
    <xf borderId="3" fillId="8" fontId="3" numFmtId="0" xfId="0" applyAlignment="1" applyBorder="1" applyFont="1">
      <alignment/>
    </xf>
    <xf borderId="29" fillId="0" fontId="3" numFmtId="0" xfId="0" applyAlignment="1" applyBorder="1" applyFont="1">
      <alignment/>
    </xf>
    <xf borderId="3" fillId="8" fontId="3" numFmtId="0" xfId="0" applyBorder="1" applyFont="1"/>
    <xf borderId="3" fillId="4" fontId="3" numFmtId="169" xfId="0" applyBorder="1" applyFont="1" applyNumberFormat="1"/>
    <xf borderId="0" fillId="0" fontId="3" numFmtId="0" xfId="0" applyAlignment="1" applyFont="1">
      <alignment wrapText="1"/>
    </xf>
    <xf borderId="3" fillId="4" fontId="3" numFmtId="165" xfId="0" applyAlignment="1" applyBorder="1" applyFont="1" applyNumberFormat="1">
      <alignment/>
    </xf>
    <xf borderId="30" fillId="2" fontId="1" numFmtId="0" xfId="0" applyAlignment="1" applyBorder="1" applyFont="1">
      <alignment horizontal="center"/>
    </xf>
    <xf borderId="3" fillId="8" fontId="3" numFmtId="169" xfId="0" applyAlignment="1" applyBorder="1" applyFont="1" applyNumberFormat="1">
      <alignment/>
    </xf>
    <xf borderId="30" fillId="0" fontId="3" numFmtId="0" xfId="0" applyBorder="1" applyFont="1"/>
    <xf borderId="31" fillId="0" fontId="3" numFmtId="0" xfId="0" applyBorder="1" applyFont="1"/>
    <xf borderId="9" fillId="2" fontId="1" numFmtId="0" xfId="0" applyAlignment="1" applyBorder="1" applyFont="1">
      <alignment horizontal="center"/>
    </xf>
    <xf borderId="12" fillId="2" fontId="1" numFmtId="0" xfId="0" applyAlignment="1" applyBorder="1" applyFont="1">
      <alignment horizontal="center"/>
    </xf>
    <xf borderId="8" fillId="0" fontId="3" numFmtId="165" xfId="0" applyBorder="1" applyFont="1" applyNumberFormat="1"/>
    <xf borderId="9" fillId="8" fontId="3" numFmtId="0" xfId="0" applyAlignment="1" applyBorder="1" applyFont="1">
      <alignment/>
    </xf>
    <xf borderId="6" fillId="2" fontId="1" numFmtId="0" xfId="0" applyAlignment="1" applyBorder="1" applyFont="1">
      <alignment/>
    </xf>
    <xf borderId="9" fillId="8" fontId="3" numFmtId="0" xfId="0" applyBorder="1" applyFont="1"/>
    <xf borderId="30" fillId="2" fontId="12" numFmtId="0" xfId="0" applyAlignment="1" applyBorder="1" applyFont="1">
      <alignment horizontal="center"/>
    </xf>
    <xf borderId="6" fillId="2" fontId="1" numFmtId="0" xfId="0" applyBorder="1" applyFont="1"/>
    <xf borderId="3" fillId="2" fontId="1" numFmtId="169" xfId="0" applyAlignment="1" applyBorder="1" applyFont="1" applyNumberFormat="1">
      <alignment/>
    </xf>
    <xf borderId="3" fillId="3" fontId="8" numFmtId="0" xfId="0" applyAlignment="1" applyBorder="1" applyFont="1">
      <alignment horizontal="center"/>
    </xf>
    <xf borderId="32" fillId="0" fontId="3" numFmtId="0" xfId="0" applyBorder="1" applyFont="1"/>
    <xf borderId="33" fillId="2" fontId="1" numFmtId="0" xfId="0" applyAlignment="1" applyBorder="1" applyFont="1">
      <alignment horizontal="center"/>
    </xf>
    <xf borderId="30" fillId="2" fontId="1" numFmtId="0" xfId="0" applyAlignment="1" applyBorder="1" applyFont="1">
      <alignment horizontal="center"/>
    </xf>
    <xf borderId="9" fillId="2" fontId="4" numFmtId="0" xfId="0" applyAlignment="1" applyBorder="1" applyFont="1">
      <alignment horizontal="center"/>
    </xf>
    <xf borderId="0" fillId="2" fontId="4" numFmtId="0" xfId="0" applyAlignment="1" applyFont="1">
      <alignment horizontal="center"/>
    </xf>
    <xf borderId="4" fillId="2" fontId="1" numFmtId="0" xfId="0" applyAlignment="1" applyBorder="1" applyFont="1">
      <alignment/>
    </xf>
    <xf borderId="4" fillId="0" fontId="3" numFmtId="0" xfId="0" applyBorder="1" applyFont="1"/>
    <xf borderId="17" fillId="7" fontId="8" numFmtId="0" xfId="0" applyAlignment="1" applyBorder="1" applyFont="1">
      <alignment horizontal="center"/>
    </xf>
    <xf borderId="34" fillId="0" fontId="3" numFmtId="0" xfId="0" applyAlignment="1" applyBorder="1" applyFont="1">
      <alignment/>
    </xf>
    <xf borderId="3" fillId="3" fontId="3" numFmtId="0" xfId="0" applyBorder="1" applyFont="1"/>
    <xf borderId="17" fillId="0" fontId="3" numFmtId="0" xfId="0" applyAlignment="1" applyBorder="1" applyFont="1">
      <alignment/>
    </xf>
    <xf borderId="34" fillId="0" fontId="3" numFmtId="0" xfId="0" applyBorder="1" applyFont="1"/>
    <xf borderId="35" fillId="2" fontId="1" numFmtId="0" xfId="0" applyAlignment="1" applyBorder="1" applyFont="1">
      <alignment/>
    </xf>
    <xf borderId="16" fillId="0" fontId="3" numFmtId="0" xfId="0" applyBorder="1" applyFont="1"/>
    <xf borderId="3" fillId="0" fontId="3" numFmtId="170" xfId="0" applyAlignment="1" applyBorder="1" applyFont="1" applyNumberFormat="1">
      <alignment horizontal="right"/>
    </xf>
    <xf borderId="17" fillId="0" fontId="13" numFmtId="0" xfId="0" applyAlignment="1" applyBorder="1" applyFont="1">
      <alignment horizontal="center"/>
    </xf>
    <xf borderId="9" fillId="0" fontId="3" numFmtId="0" xfId="0" applyAlignment="1" applyBorder="1" applyFont="1">
      <alignment horizontal="center"/>
    </xf>
    <xf borderId="0" fillId="0" fontId="3" numFmtId="0" xfId="0" applyAlignment="1" applyFont="1">
      <alignment horizontal="center"/>
    </xf>
    <xf borderId="3" fillId="7" fontId="8" numFmtId="0" xfId="0" applyAlignment="1" applyBorder="1" applyFont="1">
      <alignment horizontal="center"/>
    </xf>
    <xf borderId="3" fillId="0" fontId="3" numFmtId="170" xfId="0" applyBorder="1" applyFont="1" applyNumberFormat="1"/>
    <xf borderId="3" fillId="0" fontId="13" numFmtId="0" xfId="0" applyAlignment="1" applyBorder="1" applyFont="1">
      <alignment horizontal="center"/>
    </xf>
    <xf borderId="3" fillId="3" fontId="8" numFmtId="0" xfId="0" applyBorder="1" applyFont="1"/>
    <xf borderId="0" fillId="2" fontId="1" numFmtId="0" xfId="0" applyAlignment="1" applyFont="1">
      <alignment wrapText="1"/>
    </xf>
    <xf borderId="34" fillId="0" fontId="6" numFmtId="0" xfId="0" applyAlignment="1" applyBorder="1" applyFont="1">
      <alignment horizontal="left"/>
    </xf>
    <xf borderId="0" fillId="2" fontId="1" numFmtId="0" xfId="0" applyAlignment="1" applyFont="1">
      <alignment horizontal="center"/>
    </xf>
    <xf borderId="3" fillId="2" fontId="14" numFmtId="172" xfId="0" applyBorder="1" applyFont="1" applyNumberFormat="1"/>
    <xf borderId="14" fillId="0" fontId="15" numFmtId="0" xfId="0" applyAlignment="1" applyBorder="1" applyFont="1">
      <alignment/>
    </xf>
    <xf borderId="0" fillId="4" fontId="3" numFmtId="0" xfId="0" applyAlignment="1" applyFont="1">
      <alignment/>
    </xf>
    <xf borderId="0" fillId="2" fontId="16" numFmtId="0" xfId="0" applyAlignment="1" applyFont="1">
      <alignment wrapText="1"/>
    </xf>
    <xf borderId="8" fillId="2" fontId="1" numFmtId="0" xfId="0" applyAlignment="1" applyBorder="1" applyFont="1">
      <alignment horizontal="right"/>
    </xf>
    <xf borderId="34" fillId="0" fontId="3" numFmtId="0" xfId="0" applyAlignment="1" applyBorder="1" applyFont="1">
      <alignment horizontal="left"/>
    </xf>
    <xf borderId="0" fillId="4" fontId="3" numFmtId="166" xfId="0" applyFont="1" applyNumberFormat="1"/>
    <xf borderId="36" fillId="2" fontId="1" numFmtId="0" xfId="0" applyAlignment="1" applyBorder="1" applyFont="1">
      <alignment/>
    </xf>
    <xf borderId="37" fillId="2" fontId="1" numFmtId="0" xfId="0" applyAlignment="1" applyBorder="1" applyFont="1">
      <alignment horizontal="right"/>
    </xf>
    <xf borderId="0" fillId="2" fontId="1" numFmtId="0" xfId="0" applyAlignment="1" applyFont="1">
      <alignment wrapText="1"/>
    </xf>
    <xf borderId="38" fillId="0" fontId="3" numFmtId="0" xfId="0" applyBorder="1" applyFont="1"/>
    <xf borderId="7" fillId="2" fontId="1" numFmtId="0" xfId="0" applyAlignment="1" applyBorder="1" applyFont="1">
      <alignment/>
    </xf>
    <xf borderId="0" fillId="9" fontId="17" numFmtId="0" xfId="0" applyFill="1" applyFont="1"/>
    <xf borderId="7" fillId="0" fontId="3" numFmtId="0" xfId="0" applyBorder="1" applyFont="1"/>
    <xf borderId="6" fillId="0" fontId="18" numFmtId="0" xfId="0" applyAlignment="1" applyBorder="1" applyFont="1">
      <alignment horizontal="center" vertical="top" wrapText="1"/>
    </xf>
    <xf borderId="3" fillId="0" fontId="13" numFmtId="0" xfId="0" applyAlignment="1" applyBorder="1" applyFont="1">
      <alignment horizontal="center"/>
    </xf>
    <xf borderId="0" fillId="0" fontId="3" numFmtId="0" xfId="0" applyAlignment="1" applyFont="1">
      <alignment vertical="top" wrapText="1"/>
    </xf>
    <xf borderId="3" fillId="10" fontId="3" numFmtId="0" xfId="0" applyAlignment="1" applyBorder="1" applyFill="1" applyFont="1">
      <alignment/>
    </xf>
    <xf borderId="6" fillId="0" fontId="18" numFmtId="0" xfId="0" applyAlignment="1" applyBorder="1" applyFont="1">
      <alignment horizontal="center" vertical="top"/>
    </xf>
    <xf borderId="0" fillId="9" fontId="16" numFmtId="0" xfId="0" applyAlignment="1" applyFont="1">
      <alignment horizontal="right"/>
    </xf>
    <xf borderId="14" fillId="0" fontId="3" numFmtId="0" xfId="0" applyAlignment="1" applyBorder="1" applyFont="1">
      <alignment horizontal="left"/>
    </xf>
    <xf borderId="14" fillId="0" fontId="3" numFmtId="0" xfId="0" applyAlignment="1" applyBorder="1" applyFont="1">
      <alignment horizontal="right" vertical="top" wrapText="1"/>
    </xf>
    <xf borderId="39" fillId="0" fontId="3" numFmtId="0" xfId="0" applyBorder="1" applyFont="1"/>
    <xf borderId="0" fillId="0" fontId="19" numFmtId="0" xfId="0" applyAlignment="1" applyFont="1">
      <alignment vertical="center" wrapText="1"/>
    </xf>
    <xf borderId="3" fillId="6" fontId="3" numFmtId="0" xfId="0" applyAlignment="1" applyBorder="1" applyFont="1">
      <alignment/>
    </xf>
    <xf borderId="0" fillId="8" fontId="7" numFmtId="0" xfId="0" applyAlignment="1" applyFont="1">
      <alignment/>
    </xf>
    <xf borderId="14" fillId="8" fontId="15" numFmtId="0" xfId="0" applyBorder="1" applyFont="1"/>
    <xf borderId="40" fillId="0" fontId="3" numFmtId="0" xfId="0" applyAlignment="1" applyBorder="1" applyFont="1">
      <alignment vertical="top" wrapText="1"/>
    </xf>
    <xf borderId="32" fillId="0" fontId="15" numFmtId="0" xfId="0" applyAlignment="1" applyBorder="1" applyFont="1">
      <alignment/>
    </xf>
    <xf borderId="37" fillId="0" fontId="3" numFmtId="0" xfId="0" applyBorder="1" applyFont="1"/>
    <xf borderId="36" fillId="2" fontId="1" numFmtId="0" xfId="0" applyAlignment="1" applyBorder="1" applyFont="1">
      <alignment horizontal="center"/>
    </xf>
    <xf borderId="41" fillId="0" fontId="3" numFmtId="0" xfId="0" applyBorder="1" applyFont="1"/>
    <xf borderId="0" fillId="0" fontId="20" numFmtId="0" xfId="0" applyAlignment="1" applyFont="1">
      <alignment horizontal="right"/>
    </xf>
    <xf borderId="0" fillId="0" fontId="3" numFmtId="0" xfId="0" applyAlignment="1" applyFont="1">
      <alignment wrapText="1"/>
    </xf>
    <xf borderId="0" fillId="0" fontId="20" numFmtId="0" xfId="0" applyAlignment="1" applyFont="1">
      <alignment horizontal="right"/>
    </xf>
    <xf borderId="0" fillId="0" fontId="3" numFmtId="0" xfId="0" applyFont="1"/>
    <xf borderId="34" fillId="11" fontId="3" numFmtId="0" xfId="0" applyAlignment="1" applyBorder="1" applyFill="1" applyFont="1">
      <alignment horizontal="right"/>
    </xf>
    <xf borderId="0" fillId="0" fontId="3" numFmtId="0" xfId="0" applyAlignment="1" applyFont="1">
      <alignment/>
    </xf>
    <xf borderId="0" fillId="8" fontId="15" numFmtId="0" xfId="0" applyFont="1"/>
    <xf borderId="0" fillId="0" fontId="3" numFmtId="0" xfId="0" applyAlignment="1" applyFont="1">
      <alignment wrapText="1"/>
    </xf>
    <xf borderId="9" fillId="12" fontId="8" numFmtId="0" xfId="0" applyAlignment="1" applyBorder="1" applyFill="1" applyFont="1">
      <alignment horizontal="center"/>
    </xf>
    <xf borderId="3" fillId="12" fontId="8" numFmtId="0" xfId="0" applyAlignment="1" applyBorder="1" applyFont="1">
      <alignment horizontal="center"/>
    </xf>
    <xf borderId="9" fillId="13" fontId="13" numFmtId="0" xfId="0" applyAlignment="1" applyBorder="1" applyFill="1" applyFont="1">
      <alignment horizontal="center"/>
    </xf>
    <xf borderId="9" fillId="12" fontId="8" numFmtId="0" xfId="0" applyAlignment="1" applyBorder="1" applyFont="1">
      <alignment/>
    </xf>
    <xf borderId="42" fillId="14" fontId="8" numFmtId="0" xfId="0" applyAlignment="1" applyBorder="1" applyFill="1" applyFont="1">
      <alignment horizontal="center"/>
    </xf>
    <xf borderId="43" fillId="0" fontId="3" numFmtId="0" xfId="0" applyBorder="1" applyFont="1"/>
    <xf borderId="44" fillId="0" fontId="3" numFmtId="0" xfId="0" applyAlignment="1" applyBorder="1" applyFont="1">
      <alignment/>
    </xf>
    <xf borderId="44" fillId="0" fontId="3" numFmtId="0" xfId="0" applyBorder="1" applyFont="1"/>
    <xf borderId="45" fillId="0" fontId="3" numFmtId="0" xfId="0" applyBorder="1" applyFont="1"/>
    <xf borderId="46" fillId="0" fontId="3" numFmtId="0" xfId="0" applyAlignment="1" applyBorder="1" applyFont="1">
      <alignment/>
    </xf>
    <xf borderId="46" fillId="0" fontId="3" numFmtId="0" xfId="0" applyBorder="1" applyFont="1"/>
    <xf borderId="47" fillId="0" fontId="3" numFmtId="0" xfId="0" applyBorder="1" applyFont="1"/>
    <xf borderId="14" fillId="2" fontId="1" numFmtId="0" xfId="0" applyAlignment="1" applyBorder="1" applyFont="1">
      <alignment horizontal="center"/>
    </xf>
    <xf borderId="48" fillId="0" fontId="3" numFmtId="0" xfId="0" applyBorder="1" applyFont="1"/>
    <xf borderId="49" fillId="0" fontId="3" numFmtId="0" xfId="0" applyBorder="1" applyFont="1"/>
    <xf borderId="50" fillId="0" fontId="3" numFmtId="0" xfId="0" applyBorder="1" applyFont="1"/>
    <xf borderId="11" fillId="15" fontId="1" numFmtId="0" xfId="0" applyAlignment="1" applyBorder="1" applyFill="1" applyFont="1">
      <alignment horizontal="center"/>
    </xf>
    <xf borderId="51" fillId="0" fontId="3" numFmtId="0" xfId="0" applyBorder="1" applyFont="1"/>
    <xf borderId="52" fillId="15" fontId="1" numFmtId="0" xfId="0" applyAlignment="1" applyBorder="1" applyFont="1">
      <alignment horizontal="center"/>
    </xf>
    <xf borderId="53" fillId="15" fontId="1" numFmtId="0" xfId="0" applyAlignment="1" applyBorder="1" applyFont="1">
      <alignment horizontal="center"/>
    </xf>
    <xf borderId="54" fillId="15" fontId="1" numFmtId="0" xfId="0" applyAlignment="1" applyBorder="1" applyFont="1">
      <alignment horizontal="center"/>
    </xf>
    <xf borderId="55" fillId="0" fontId="3" numFmtId="0" xfId="0" applyBorder="1" applyFont="1"/>
    <xf borderId="4" fillId="15" fontId="1" numFmtId="0" xfId="0" applyAlignment="1" applyBorder="1" applyFont="1">
      <alignment/>
    </xf>
    <xf borderId="56" fillId="16" fontId="8" numFmtId="0" xfId="0" applyAlignment="1" applyBorder="1" applyFill="1" applyFont="1">
      <alignment horizontal="center"/>
    </xf>
    <xf borderId="57" fillId="0" fontId="3" numFmtId="0" xfId="0" applyBorder="1" applyFont="1"/>
    <xf borderId="57" fillId="0" fontId="3" numFmtId="0" xfId="0" applyAlignment="1" applyBorder="1" applyFont="1">
      <alignment/>
    </xf>
    <xf borderId="57" fillId="0" fontId="3" numFmtId="0" xfId="0" applyAlignment="1" applyBorder="1" applyFont="1">
      <alignment/>
    </xf>
    <xf borderId="57" fillId="0" fontId="8" numFmtId="0" xfId="0" applyBorder="1" applyFont="1"/>
    <xf borderId="57" fillId="8" fontId="3" numFmtId="0" xfId="0" applyAlignment="1" applyBorder="1" applyFont="1">
      <alignment/>
    </xf>
    <xf borderId="57" fillId="8" fontId="3" numFmtId="0" xfId="0" applyBorder="1" applyFont="1"/>
    <xf borderId="7" fillId="15" fontId="1" numFmtId="0" xfId="0" applyAlignment="1" applyBorder="1" applyFont="1">
      <alignment/>
    </xf>
    <xf borderId="58" fillId="2" fontId="3" numFmtId="0" xfId="0" applyBorder="1" applyFont="1"/>
    <xf borderId="59" fillId="0" fontId="3" numFmtId="0" xfId="0" applyBorder="1" applyFont="1"/>
    <xf borderId="57" fillId="2" fontId="3" numFmtId="0" xfId="0" applyBorder="1" applyFont="1"/>
    <xf borderId="57" fillId="8" fontId="3" numFmtId="0" xfId="0" applyAlignment="1" applyBorder="1" applyFont="1">
      <alignment/>
    </xf>
    <xf borderId="60" fillId="0" fontId="3" numFmtId="0" xfId="0" applyBorder="1" applyFont="1"/>
    <xf borderId="61" fillId="0" fontId="3" numFmtId="0" xfId="0" applyBorder="1" applyFont="1"/>
    <xf borderId="60" fillId="0" fontId="3" numFmtId="0" xfId="0" applyAlignment="1" applyBorder="1" applyFont="1">
      <alignment/>
    </xf>
    <xf borderId="11" fillId="17" fontId="1" numFmtId="0" xfId="0" applyAlignment="1" applyBorder="1" applyFill="1" applyFont="1">
      <alignment horizontal="center"/>
    </xf>
    <xf borderId="62" fillId="0" fontId="3" numFmtId="0" xfId="0" applyBorder="1" applyFont="1"/>
    <xf borderId="63" fillId="0" fontId="3" numFmtId="0" xfId="0" applyBorder="1" applyFont="1"/>
    <xf borderId="64" fillId="17" fontId="1" numFmtId="0" xfId="0" applyAlignment="1" applyBorder="1" applyFont="1">
      <alignment horizontal="center"/>
    </xf>
    <xf borderId="65" fillId="17" fontId="1" numFmtId="0" xfId="0" applyAlignment="1" applyBorder="1" applyFont="1">
      <alignment horizontal="center"/>
    </xf>
    <xf borderId="66" fillId="17" fontId="1" numFmtId="0" xfId="0" applyAlignment="1" applyBorder="1" applyFont="1">
      <alignment horizontal="center"/>
    </xf>
    <xf borderId="67" fillId="0" fontId="3" numFmtId="0" xfId="0" applyBorder="1" applyFont="1"/>
    <xf borderId="7" fillId="17" fontId="1" numFmtId="0" xfId="0" applyAlignment="1" applyBorder="1" applyFont="1">
      <alignment/>
    </xf>
    <xf borderId="68" fillId="0" fontId="3" numFmtId="0" xfId="0" applyBorder="1" applyFont="1"/>
    <xf borderId="69" fillId="18" fontId="8" numFmtId="0" xfId="0" applyAlignment="1" applyBorder="1" applyFill="1" applyFont="1">
      <alignment horizontal="center"/>
    </xf>
    <xf borderId="70" fillId="18" fontId="3" numFmtId="0" xfId="0" applyBorder="1" applyFont="1"/>
    <xf borderId="70" fillId="0" fontId="3" numFmtId="0" xfId="0" applyAlignment="1" applyBorder="1" applyFont="1">
      <alignment/>
    </xf>
    <xf borderId="70" fillId="0" fontId="3" numFmtId="0" xfId="0" applyAlignment="1" applyBorder="1" applyFont="1">
      <alignment/>
    </xf>
    <xf borderId="71" fillId="0" fontId="3" numFmtId="0" xfId="0" applyBorder="1" applyFont="1"/>
    <xf borderId="11" fillId="19" fontId="1" numFmtId="0" xfId="0" applyAlignment="1" applyBorder="1" applyFill="1" applyFont="1">
      <alignment horizontal="center"/>
    </xf>
    <xf borderId="72" fillId="0" fontId="3" numFmtId="0" xfId="0" applyBorder="1" applyFont="1"/>
    <xf borderId="4" fillId="19" fontId="1" numFmtId="0" xfId="0" applyAlignment="1" applyBorder="1" applyFont="1">
      <alignment/>
    </xf>
    <xf borderId="73" fillId="20" fontId="8" numFmtId="0" xfId="0" applyAlignment="1" applyBorder="1" applyFill="1" applyFont="1">
      <alignment horizontal="center"/>
    </xf>
    <xf borderId="74" fillId="0" fontId="3" numFmtId="0" xfId="0" applyBorder="1" applyFont="1"/>
    <xf borderId="75" fillId="19" fontId="1" numFmtId="0" xfId="0" applyAlignment="1" applyBorder="1" applyFont="1">
      <alignment horizontal="center"/>
    </xf>
    <xf borderId="76" fillId="19" fontId="1" numFmtId="0" xfId="0" applyAlignment="1" applyBorder="1" applyFont="1">
      <alignment horizontal="center"/>
    </xf>
    <xf borderId="76" fillId="19" fontId="1" numFmtId="0" xfId="0" applyAlignment="1" applyBorder="1" applyFont="1">
      <alignment horizontal="center"/>
    </xf>
    <xf borderId="77" fillId="19" fontId="1" numFmtId="0" xfId="0" applyAlignment="1" applyBorder="1" applyFont="1">
      <alignment horizontal="center"/>
    </xf>
    <xf borderId="78" fillId="19" fontId="1" numFmtId="0" xfId="0" applyAlignment="1" applyBorder="1" applyFont="1">
      <alignment horizontal="center"/>
    </xf>
    <xf borderId="79" fillId="0" fontId="3" numFmtId="0" xfId="0" applyBorder="1" applyFont="1"/>
    <xf borderId="80" fillId="20" fontId="8" numFmtId="0" xfId="0" applyAlignment="1" applyBorder="1" applyFont="1">
      <alignment horizontal="center"/>
    </xf>
    <xf borderId="78" fillId="20" fontId="3" numFmtId="0" xfId="0" applyBorder="1" applyFont="1"/>
    <xf borderId="78" fillId="0" fontId="3" numFmtId="0" xfId="0" applyBorder="1" applyFont="1"/>
    <xf borderId="78" fillId="0" fontId="3" numFmtId="0" xfId="0" applyAlignment="1" applyBorder="1" applyFont="1">
      <alignment/>
    </xf>
    <xf borderId="0" fillId="0" fontId="1" numFmtId="0" xfId="0" applyAlignment="1" applyFont="1">
      <alignment horizontal="center"/>
    </xf>
    <xf borderId="0" fillId="0" fontId="1" numFmtId="0" xfId="0" applyAlignment="1" applyFont="1">
      <alignment horizontal="center"/>
    </xf>
    <xf borderId="7" fillId="19" fontId="1" numFmtId="0" xfId="0" applyAlignment="1" applyBorder="1" applyFont="1">
      <alignment/>
    </xf>
    <xf borderId="81" fillId="0" fontId="3" numFmtId="0" xfId="0" applyBorder="1" applyFont="1"/>
    <xf borderId="82" fillId="0" fontId="3" numFmtId="0" xfId="0" applyBorder="1" applyFont="1"/>
    <xf borderId="83" fillId="0" fontId="3" numFmtId="0" xfId="0" applyBorder="1" applyFont="1"/>
    <xf borderId="84" fillId="19" fontId="1" numFmtId="0" xfId="0" applyAlignment="1" applyBorder="1" applyFont="1">
      <alignment/>
    </xf>
    <xf borderId="85" fillId="0" fontId="3" numFmtId="0" xfId="0" applyAlignment="1" applyBorder="1" applyFont="1">
      <alignment/>
    </xf>
    <xf borderId="86" fillId="0" fontId="3" numFmtId="0" xfId="0" applyBorder="1" applyFont="1"/>
    <xf borderId="87" fillId="0" fontId="3" numFmtId="0" xfId="0" applyBorder="1" applyFont="1"/>
    <xf borderId="88" fillId="15" fontId="1" numFmtId="0" xfId="0" applyAlignment="1" applyBorder="1" applyFont="1">
      <alignment/>
    </xf>
    <xf borderId="58" fillId="0" fontId="3" numFmtId="0" xfId="0" applyAlignment="1" applyBorder="1" applyFont="1">
      <alignment/>
    </xf>
    <xf borderId="89" fillId="0" fontId="3" numFmtId="0" xfId="0" applyBorder="1" applyFont="1"/>
    <xf borderId="90" fillId="19" fontId="1" numFmtId="0" xfId="0" applyAlignment="1" applyBorder="1" applyFont="1">
      <alignment horizontal="center"/>
    </xf>
    <xf borderId="91" fillId="19" fontId="1" numFmtId="0" xfId="0" applyAlignment="1" applyBorder="1" applyFont="1">
      <alignment horizontal="center"/>
    </xf>
    <xf borderId="92" fillId="0" fontId="3" numFmtId="0" xfId="0" applyBorder="1" applyFont="1"/>
    <xf borderId="93" fillId="15" fontId="1" numFmtId="0" xfId="0" applyAlignment="1" applyBorder="1" applyFont="1">
      <alignment horizontal="center"/>
    </xf>
    <xf borderId="78" fillId="0" fontId="3" numFmtId="0" xfId="0" applyAlignment="1" applyBorder="1" applyFont="1">
      <alignment horizontal="right"/>
    </xf>
    <xf borderId="85" fillId="0" fontId="3" numFmtId="173" xfId="0" applyAlignment="1" applyBorder="1" applyFont="1" applyNumberFormat="1">
      <alignment horizontal="right"/>
    </xf>
    <xf borderId="85" fillId="0" fontId="3" numFmtId="173" xfId="0" applyAlignment="1" applyBorder="1" applyFont="1" applyNumberFormat="1">
      <alignment horizontal="right"/>
    </xf>
    <xf borderId="57" fillId="0" fontId="3" numFmtId="9" xfId="0" applyAlignment="1" applyBorder="1" applyFont="1" applyNumberFormat="1">
      <alignment/>
    </xf>
    <xf borderId="57" fillId="0" fontId="3" numFmtId="0" xfId="0" applyAlignment="1" applyBorder="1" applyFont="1">
      <alignment horizontal="right"/>
    </xf>
    <xf borderId="92" fillId="19" fontId="1" numFmtId="0" xfId="0" applyAlignment="1" applyBorder="1" applyFont="1">
      <alignment horizontal="center"/>
    </xf>
    <xf borderId="58" fillId="0" fontId="3" numFmtId="0" xfId="0" applyAlignment="1" applyBorder="1" applyFont="1">
      <alignment horizontal="center"/>
    </xf>
    <xf borderId="78" fillId="0" fontId="3" numFmtId="0" xfId="0" applyAlignment="1" applyBorder="1" applyFont="1">
      <alignment horizontal="right"/>
    </xf>
    <xf borderId="78" fillId="0" fontId="3" numFmtId="174" xfId="0" applyAlignment="1" applyBorder="1" applyFont="1" applyNumberFormat="1">
      <alignment horizontal="right"/>
    </xf>
    <xf borderId="85" fillId="0" fontId="3" numFmtId="0" xfId="0" applyAlignment="1" applyBorder="1" applyFont="1">
      <alignment horizontal="right"/>
    </xf>
    <xf borderId="78" fillId="0" fontId="3" numFmtId="0" xfId="0" applyAlignment="1" applyBorder="1" applyFont="1">
      <alignment horizontal="right"/>
    </xf>
    <xf borderId="58" fillId="0" fontId="3" numFmtId="0" xfId="0" applyBorder="1" applyFont="1"/>
    <xf borderId="85" fillId="0" fontId="3" numFmtId="0" xfId="0" applyBorder="1" applyFont="1"/>
    <xf borderId="57" fillId="0" fontId="3" numFmtId="9" xfId="0" applyBorder="1" applyFont="1" applyNumberFormat="1"/>
    <xf borderId="58" fillId="0" fontId="3" numFmtId="0" xfId="0" applyAlignment="1" applyBorder="1" applyFont="1">
      <alignment horizontal="center"/>
    </xf>
    <xf borderId="78" fillId="0" fontId="3" numFmtId="174" xfId="0" applyAlignment="1" applyBorder="1" applyFont="1" applyNumberFormat="1">
      <alignment horizontal="right"/>
    </xf>
    <xf borderId="85" fillId="0" fontId="3" numFmtId="0" xfId="0" applyAlignment="1" applyBorder="1" applyFont="1">
      <alignment horizontal="right"/>
    </xf>
    <xf borderId="85" fillId="0" fontId="3" numFmtId="0" xfId="0" applyAlignment="1" applyBorder="1" applyFont="1">
      <alignment horizontal="right"/>
    </xf>
    <xf borderId="0" fillId="0" fontId="4" numFmtId="0" xfId="0" applyAlignment="1" applyFont="1">
      <alignment horizontal="center"/>
    </xf>
    <xf borderId="0" fillId="0" fontId="5" numFmtId="0" xfId="0" applyAlignment="1" applyFont="1">
      <alignment horizontal="center"/>
    </xf>
    <xf borderId="0" fillId="0" fontId="5" numFmtId="0" xfId="0" applyAlignment="1" applyFont="1">
      <alignment horizontal="center"/>
    </xf>
    <xf borderId="0" fillId="0" fontId="4" numFmtId="0" xfId="0" applyFont="1"/>
    <xf borderId="0" fillId="0" fontId="8" numFmtId="0" xfId="0" applyAlignment="1" applyFont="1">
      <alignment horizontal="center"/>
    </xf>
    <xf borderId="0" fillId="0" fontId="5" numFmtId="0" xfId="0" applyAlignment="1" applyFont="1">
      <alignment horizontal="center"/>
    </xf>
    <xf borderId="9" fillId="0" fontId="3" numFmtId="0" xfId="0" applyAlignment="1" applyBorder="1" applyFont="1">
      <alignment horizontal="center"/>
    </xf>
    <xf borderId="0" fillId="0" fontId="9" numFmtId="0" xfId="0" applyAlignment="1" applyFont="1">
      <alignment horizontal="center"/>
    </xf>
    <xf borderId="94" fillId="2" fontId="4" numFmtId="2" xfId="0" applyAlignment="1" applyBorder="1" applyFont="1" applyNumberFormat="1">
      <alignment/>
    </xf>
    <xf borderId="95" fillId="2" fontId="4" numFmtId="2" xfId="0" applyAlignment="1" applyBorder="1" applyFont="1" applyNumberFormat="1">
      <alignment/>
    </xf>
    <xf borderId="9" fillId="0" fontId="3" numFmtId="0" xfId="0" applyBorder="1" applyFont="1"/>
    <xf borderId="95" fillId="2" fontId="4" numFmtId="2" xfId="0" applyBorder="1" applyFont="1" applyNumberFormat="1"/>
    <xf borderId="95" fillId="6" fontId="4" numFmtId="2" xfId="0" applyAlignment="1" applyBorder="1" applyFont="1" applyNumberFormat="1">
      <alignment/>
    </xf>
    <xf borderId="4" fillId="2" fontId="4" numFmtId="2" xfId="0" applyBorder="1" applyFont="1" applyNumberFormat="1"/>
    <xf borderId="4" fillId="2" fontId="4" numFmtId="2" xfId="0" applyAlignment="1" applyBorder="1" applyFont="1" applyNumberFormat="1">
      <alignment/>
    </xf>
    <xf borderId="0" fillId="0" fontId="3" numFmtId="2" xfId="0" applyFont="1" applyNumberFormat="1"/>
    <xf borderId="0" fillId="21" fontId="21" numFmtId="0" xfId="0" applyAlignment="1" applyFill="1" applyFont="1">
      <alignment horizontal="center"/>
    </xf>
    <xf borderId="0" fillId="6" fontId="21" numFmtId="0" xfId="0" applyAlignment="1" applyFont="1">
      <alignment horizontal="center"/>
    </xf>
    <xf borderId="9" fillId="0" fontId="3" numFmtId="0" xfId="0" applyAlignment="1" applyBorder="1" applyFont="1">
      <alignment wrapText="1"/>
    </xf>
    <xf borderId="0" fillId="0" fontId="3" numFmtId="0" xfId="0" applyAlignment="1" applyFont="1">
      <alignment horizontal="right"/>
    </xf>
    <xf borderId="9" fillId="0" fontId="3" numFmtId="0" xfId="0" applyAlignment="1" applyBorder="1" applyFont="1">
      <alignment wrapText="1"/>
    </xf>
    <xf borderId="96" fillId="0" fontId="3" numFmtId="0" xfId="0" applyAlignment="1" applyBorder="1" applyFont="1">
      <alignment/>
    </xf>
    <xf borderId="96" fillId="0" fontId="3" numFmtId="0" xfId="0" applyAlignment="1" applyBorder="1" applyFont="1">
      <alignment horizontal="right"/>
    </xf>
    <xf borderId="41" fillId="0" fontId="5" numFmtId="0" xfId="0" applyAlignment="1" applyBorder="1" applyFont="1">
      <alignment/>
    </xf>
    <xf borderId="6" fillId="0" fontId="5" numFmtId="0" xfId="0" applyAlignment="1" applyBorder="1" applyFont="1">
      <alignment/>
    </xf>
    <xf borderId="32" fillId="0" fontId="5" numFmtId="0" xfId="0" applyAlignment="1" applyBorder="1" applyFont="1">
      <alignment/>
    </xf>
    <xf borderId="32" fillId="0" fontId="22" numFmtId="0" xfId="0" applyAlignment="1" applyBorder="1" applyFont="1">
      <alignment/>
    </xf>
    <xf borderId="0" fillId="0" fontId="23" numFmtId="0" xfId="0" applyAlignment="1" applyFont="1">
      <alignment/>
    </xf>
  </cellXfs>
  <cellStyles count="1">
    <cellStyle xfId="0" name="Normal" builtinId="0"/>
  </cellStyles>
  <dxfs count="22">
    <dxf>
      <font>
        <i/>
      </font>
      <fill>
        <patternFill patternType="solid">
          <fgColor rgb="FFFF0000"/>
          <bgColor rgb="FFFF0000"/>
        </patternFill>
      </fill>
      <alignment/>
      <border>
        <left/>
        <right/>
        <top/>
        <bottom/>
      </border>
    </dxf>
    <dxf>
      <font>
        <b/>
        <i/>
        <strike/>
      </font>
      <fill>
        <patternFill patternType="solid">
          <fgColor rgb="FFFF0000"/>
          <bgColor rgb="FFFF0000"/>
        </patternFill>
      </fill>
      <alignment/>
      <border>
        <left/>
        <right/>
        <top/>
        <bottom/>
      </border>
    </dxf>
    <dxf>
      <font/>
      <fill>
        <patternFill patternType="solid">
          <fgColor rgb="FFFF0000"/>
          <bgColor rgb="FFFF0000"/>
        </patternFill>
      </fill>
      <alignment/>
      <border>
        <left/>
        <right/>
        <top/>
        <bottom/>
      </border>
    </dxf>
    <dxf>
      <font/>
      <fill>
        <patternFill patternType="solid">
          <fgColor rgb="FFF4C7C3"/>
          <bgColor rgb="FFF4C7C3"/>
        </patternFill>
      </fill>
      <alignment/>
      <border>
        <left/>
        <right/>
        <top/>
        <bottom/>
      </border>
    </dxf>
    <dxf>
      <font/>
      <fill>
        <patternFill patternType="solid">
          <fgColor rgb="FFFCE8B2"/>
          <bgColor rgb="FFFCE8B2"/>
        </patternFill>
      </fill>
      <alignment/>
      <border>
        <left/>
        <right/>
        <top/>
        <bottom/>
      </border>
    </dxf>
    <dxf>
      <font/>
      <fill>
        <patternFill patternType="solid">
          <fgColor rgb="FFB7E1CD"/>
          <bgColor rgb="FFB7E1CD"/>
        </patternFill>
      </fill>
      <alignment/>
      <border>
        <left/>
        <right/>
        <top/>
        <bottom/>
      </border>
    </dxf>
    <dxf>
      <font>
        <color rgb="FF6AA84F"/>
      </font>
      <fill>
        <patternFill patternType="solid">
          <fgColor rgb="FFD9EAD3"/>
          <bgColor rgb="FFD9EAD3"/>
        </patternFill>
      </fill>
      <alignment/>
      <border>
        <left/>
        <right/>
        <top/>
        <bottom/>
      </border>
    </dxf>
    <dxf>
      <font>
        <color rgb="FFBF9000"/>
      </font>
      <fill>
        <patternFill patternType="solid">
          <fgColor rgb="FFFFF2CC"/>
          <bgColor rgb="FFFFF2CC"/>
        </patternFill>
      </fill>
      <alignment/>
      <border>
        <left/>
        <right/>
        <top/>
        <bottom/>
      </border>
    </dxf>
    <dxf>
      <font>
        <color rgb="FFCC0000"/>
      </font>
      <fill>
        <patternFill patternType="solid">
          <fgColor rgb="FFF4CCCC"/>
          <bgColor rgb="FFF4CCCC"/>
        </patternFill>
      </fill>
      <alignment/>
      <border>
        <left/>
        <right/>
        <top/>
        <bottom/>
      </border>
    </dxf>
    <dxf>
      <font>
        <color rgb="FF6AA84F"/>
      </font>
      <fill>
        <patternFill patternType="none"/>
      </fill>
      <alignment/>
      <border>
        <left/>
        <right/>
        <top/>
        <bottom/>
      </border>
    </dxf>
    <dxf>
      <font>
        <color rgb="FFF1C232"/>
      </font>
      <fill>
        <patternFill patternType="none"/>
      </fill>
      <alignment/>
      <border>
        <left/>
        <right/>
        <top/>
        <bottom/>
      </border>
    </dxf>
    <dxf>
      <font>
        <color rgb="FFCC0000"/>
      </font>
      <fill>
        <patternFill patternType="none"/>
      </fill>
      <alignment/>
      <border>
        <left/>
        <right/>
        <top/>
        <bottom/>
      </border>
    </dxf>
    <dxf>
      <font/>
      <fill>
        <patternFill patternType="solid">
          <fgColor rgb="FF00FF00"/>
          <bgColor rgb="FF00FF00"/>
        </patternFill>
      </fill>
      <alignment/>
      <border>
        <left/>
        <right/>
        <top/>
        <bottom/>
      </border>
    </dxf>
    <dxf>
      <font/>
      <fill>
        <patternFill patternType="solid">
          <fgColor rgb="FFFFFF00"/>
          <bgColor rgb="FFFFFF00"/>
        </patternFill>
      </fill>
      <alignment/>
      <border>
        <left/>
        <right/>
        <top/>
        <bottom/>
      </border>
    </dxf>
    <dxf>
      <font/>
      <fill>
        <patternFill patternType="none"/>
      </fill>
      <alignment/>
      <border>
        <left/>
        <right/>
        <top/>
        <bottom/>
      </border>
    </dxf>
    <dxf>
      <font>
        <b/>
      </font>
      <fill>
        <patternFill patternType="solid">
          <fgColor rgb="FFFF0000"/>
          <bgColor rgb="FFFF0000"/>
        </patternFill>
      </fill>
      <alignment/>
      <border>
        <left/>
        <right/>
        <top/>
        <bottom/>
      </border>
    </dxf>
    <dxf>
      <font>
        <strike/>
      </font>
      <fill>
        <patternFill patternType="none"/>
      </fill>
      <alignment/>
      <border>
        <left/>
        <right/>
        <top/>
        <bottom/>
      </border>
    </dxf>
    <dxf>
      <font>
        <b/>
        <color rgb="FFFF0000"/>
      </font>
      <fill>
        <patternFill patternType="solid">
          <fgColor rgb="FFFFFF00"/>
          <bgColor rgb="FFFFFF00"/>
        </patternFill>
      </fill>
      <alignment/>
      <border>
        <left/>
        <right/>
        <top/>
        <bottom/>
      </border>
    </dxf>
    <dxf>
      <font>
        <b/>
        <color rgb="FFFF0000"/>
      </font>
      <fill>
        <patternFill patternType="none"/>
      </fill>
      <alignment/>
      <border>
        <left/>
        <right/>
        <top/>
        <bottom/>
      </border>
    </dxf>
    <dxf>
      <font>
        <color rgb="FFFF0000"/>
      </font>
      <fill>
        <patternFill patternType="none"/>
      </fill>
      <alignment/>
      <border>
        <left/>
        <right/>
        <top/>
        <bottom/>
      </border>
    </dxf>
    <dxf>
      <font>
        <color rgb="FF000000"/>
      </font>
      <fill>
        <patternFill patternType="solid">
          <fgColor rgb="FF000000"/>
          <bgColor rgb="FF000000"/>
        </patternFill>
      </fill>
      <alignment/>
      <border>
        <left/>
        <right/>
        <top/>
        <bottom/>
      </border>
    </dxf>
    <dxf>
      <font>
        <color rgb="FFFF0000"/>
      </font>
      <fill>
        <patternFill patternType="solid">
          <fgColor rgb="FF000000"/>
          <bgColor rgb="FF0000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Character!$J$9</c:f>
            </c:strRef>
          </c:tx>
          <c:spPr>
            <a:solidFill>
              <a:srgbClr val="109618"/>
            </a:solidFill>
          </c:spPr>
          <c:val>
            <c:numRef>
              <c:f>(Character!$K$9,Character!$M$9)</c:f>
            </c:numRef>
          </c:val>
        </c:ser>
        <c:ser>
          <c:idx val="1"/>
          <c:order val="1"/>
          <c:tx>
            <c:strRef>
              <c:f>Character!$J$10</c:f>
            </c:strRef>
          </c:tx>
          <c:spPr>
            <a:solidFill>
              <a:srgbClr val="0000FF"/>
            </a:solidFill>
          </c:spPr>
          <c:val>
            <c:numRef>
              <c:f>(Character!$K$10,Character!$M$10)</c:f>
            </c:numRef>
          </c:val>
        </c:ser>
        <c:ser>
          <c:idx val="2"/>
          <c:order val="2"/>
          <c:tx>
            <c:strRef>
              <c:f>Character!$J$11</c:f>
            </c:strRef>
          </c:tx>
          <c:spPr>
            <a:solidFill>
              <a:srgbClr val="FF0000"/>
            </a:solidFill>
          </c:spPr>
          <c:val>
            <c:numRef>
              <c:f>(Character!$K$11,Character!$M$11)</c:f>
            </c:numRef>
          </c:val>
        </c:ser>
        <c:ser>
          <c:idx val="3"/>
          <c:order val="3"/>
          <c:tx>
            <c:strRef>
              <c:f>Character!$J$12</c:f>
            </c:strRef>
          </c:tx>
          <c:spPr>
            <a:solidFill>
              <a:srgbClr val="FFFF00"/>
            </a:solidFill>
          </c:spPr>
          <c:val>
            <c:numRef>
              <c:f>(Character!$K$12,Character!$M$12)</c:f>
            </c:numRef>
          </c:val>
        </c:ser>
        <c:overlap val="100"/>
        <c:axId val="306883682"/>
        <c:axId val="1450692531"/>
      </c:barChart>
      <c:catAx>
        <c:axId val="306883682"/>
        <c:scaling>
          <c:orientation val="maxMin"/>
        </c:scaling>
        <c:delete val="0"/>
        <c:axPos val="l"/>
        <c:title>
          <c:tx>
            <c:rich>
              <a:bodyPr/>
              <a:lstStyle/>
              <a:p>
                <a:pPr lvl="0">
                  <a:defRPr/>
                </a:pPr>
                <a:r>
                  <a:t/>
                </a:r>
              </a:p>
            </c:rich>
          </c:tx>
          <c:overlay val="0"/>
        </c:title>
        <c:txPr>
          <a:bodyPr/>
          <a:lstStyle/>
          <a:p>
            <a:pPr lvl="0">
              <a:defRPr/>
            </a:pPr>
          </a:p>
        </c:txPr>
        <c:crossAx val="1450692531"/>
      </c:catAx>
      <c:valAx>
        <c:axId val="1450692531"/>
        <c:scaling>
          <c:orientation val="minMax"/>
        </c:scaling>
        <c:delete val="0"/>
        <c:axPos val="b"/>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306883682"/>
        <c:crosses val="max"/>
      </c:valAx>
    </c:plotArea>
    <c:legend>
      <c:legendPos val="tr"/>
      <c:overlay val="1"/>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grouping val="stacked"/>
        <c:ser>
          <c:idx val="0"/>
          <c:order val="0"/>
          <c:tx>
            <c:strRef>
              <c:f>Sheet15!$B$1</c:f>
            </c:strRef>
          </c:tx>
          <c:spPr>
            <a:solidFill>
              <a:srgbClr val="DC3912"/>
            </a:solidFill>
          </c:spPr>
          <c:cat>
            <c:strRef>
              <c:f>Sheet15!$A$2:$A$4</c:f>
            </c:strRef>
          </c:cat>
          <c:val>
            <c:numRef>
              <c:f>Sheet15!$B$2:$B$4</c:f>
            </c:numRef>
          </c:val>
        </c:ser>
        <c:ser>
          <c:idx val="1"/>
          <c:order val="1"/>
          <c:tx>
            <c:strRef>
              <c:f>Sheet15!$C$1</c:f>
            </c:strRef>
          </c:tx>
          <c:spPr>
            <a:solidFill>
              <a:srgbClr val="00FF00"/>
            </a:solidFill>
          </c:spPr>
          <c:cat>
            <c:strRef>
              <c:f>Sheet15!$A$2:$A$4</c:f>
            </c:strRef>
          </c:cat>
          <c:val>
            <c:numRef>
              <c:f>Sheet15!$C$2:$C$4</c:f>
            </c:numRef>
          </c:val>
        </c:ser>
        <c:overlap val="100"/>
        <c:axId val="1767097997"/>
        <c:axId val="22545329"/>
      </c:barChart>
      <c:catAx>
        <c:axId val="1767097997"/>
        <c:scaling>
          <c:orientation val="maxMin"/>
        </c:scaling>
        <c:delete val="0"/>
        <c:axPos val="l"/>
        <c:txPr>
          <a:bodyPr/>
          <a:lstStyle/>
          <a:p>
            <a:pPr lvl="0">
              <a:defRPr/>
            </a:pPr>
          </a:p>
        </c:txPr>
        <c:crossAx val="22545329"/>
      </c:catAx>
      <c:valAx>
        <c:axId val="22545329"/>
        <c:scaling>
          <c:orientation val="minMax"/>
        </c:scaling>
        <c:delete val="0"/>
        <c:axPos val="b"/>
        <c:majorGridlines>
          <c:spPr>
            <a:ln>
              <a:solidFill>
                <a:srgbClr val="B7B7B7"/>
              </a:solidFill>
            </a:ln>
          </c:spPr>
        </c:majorGridlines>
        <c:title>
          <c:tx>
            <c:rich>
              <a:bodyPr/>
              <a:lstStyle/>
              <a:p>
                <a:pPr lvl="0">
                  <a:defRPr/>
                </a:pPr>
                <a:r>
                  <a:t/>
                </a:r>
              </a:p>
            </c:rich>
          </c:tx>
          <c:overlay val="0"/>
        </c:title>
        <c:numFmt formatCode="General" sourceLinked="1"/>
        <c:tickLblPos val="nextTo"/>
        <c:spPr>
          <a:ln w="47625">
            <a:noFill/>
          </a:ln>
        </c:spPr>
        <c:txPr>
          <a:bodyPr/>
          <a:lstStyle/>
          <a:p>
            <a:pPr lvl="0">
              <a:defRPr/>
            </a:pPr>
          </a:p>
        </c:txPr>
        <c:crossAx val="1767097997"/>
        <c:crosses val="max"/>
      </c:valAx>
    </c:plotArea>
    <c:legend>
      <c:legendPos val="tr"/>
      <c:overlay val="1"/>
      <c:txPr>
        <a:bodyPr/>
        <a:lstStyle/>
        <a:p>
          <a:pPr lvl="0">
            <a:defRPr sz="700">
              <a:solidFill>
                <a:srgbClr val="000000"/>
              </a:solidFill>
            </a:defRPr>
          </a:pPr>
        </a:p>
      </c:txPr>
    </c:legend>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3366CC"/>
            </a:solidFill>
          </c:spPr>
          <c:cat>
            <c:strRef>
              <c:f>Log!$B$2:$E$2</c:f>
            </c:strRef>
          </c:cat>
          <c:val>
            <c:numRef>
              <c:f>Log!$B$5:$E$5</c:f>
            </c:numRef>
          </c:val>
        </c:ser>
        <c:ser>
          <c:idx val="1"/>
          <c:order val="1"/>
          <c:spPr>
            <a:solidFill>
              <a:srgbClr val="DC3912"/>
            </a:solidFill>
          </c:spPr>
          <c:cat>
            <c:strRef>
              <c:f>Log!$B$2:$E$2</c:f>
            </c:strRef>
          </c:cat>
          <c:val>
            <c:numRef>
              <c:f>Log!$B$6:$E$6</c:f>
            </c:numRef>
          </c:val>
        </c:ser>
        <c:axId val="665515314"/>
        <c:axId val="186443506"/>
      </c:barChart>
      <c:catAx>
        <c:axId val="665515314"/>
        <c:scaling>
          <c:orientation val="minMax"/>
        </c:scaling>
        <c:delete val="0"/>
        <c:axPos val="b"/>
        <c:txPr>
          <a:bodyPr/>
          <a:lstStyle/>
          <a:p>
            <a:pPr lvl="0">
              <a:defRPr/>
            </a:pPr>
          </a:p>
        </c:txPr>
        <c:crossAx val="186443506"/>
      </c:catAx>
      <c:valAx>
        <c:axId val="186443506"/>
        <c:scaling>
          <c:orientation val="minMax"/>
        </c:scaling>
        <c:delete val="0"/>
        <c:axPos val="l"/>
        <c:majorGridlines>
          <c:spPr>
            <a:ln>
              <a:solidFill>
                <a:srgbClr val="B7B7B7"/>
              </a:solidFill>
            </a:ln>
          </c:spPr>
        </c:majorGridlines>
        <c:minorGridlines>
          <c:spPr>
            <a:ln>
              <a:solidFill>
                <a:srgbClr val="CCCCCC"/>
              </a:solidFill>
            </a:ln>
          </c:spPr>
        </c:minorGridlines>
        <c:numFmt formatCode="General" sourceLinked="1"/>
        <c:tickLblPos val="nextTo"/>
        <c:spPr>
          <a:ln w="47625">
            <a:noFill/>
          </a:ln>
        </c:spPr>
        <c:txPr>
          <a:bodyPr/>
          <a:lstStyle/>
          <a:p>
            <a:pPr lvl="0">
              <a:defRPr/>
            </a:pPr>
          </a:p>
        </c:txPr>
        <c:crossAx val="665515314"/>
      </c:valAx>
    </c:plotArea>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12</xdr:col>
      <xdr:colOff>28575</xdr:colOff>
      <xdr:row>14</xdr:row>
      <xdr:rowOff>19050</xdr:rowOff>
    </xdr:from>
    <xdr:to>
      <xdr:col>22</xdr:col>
      <xdr:colOff>209550</xdr:colOff>
      <xdr:row>23</xdr:row>
      <xdr:rowOff>171450</xdr:rowOff>
    </xdr:to>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4</xdr:row>
      <xdr:rowOff>114300</xdr:rowOff>
    </xdr:from>
    <xdr:to>
      <xdr:col>8</xdr:col>
      <xdr:colOff>180975</xdr:colOff>
      <xdr:row>14</xdr:row>
      <xdr:rowOff>123825</xdr:rowOff>
    </xdr:to>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7</xdr:col>
      <xdr:colOff>47625</xdr:colOff>
      <xdr:row>5</xdr:row>
      <xdr:rowOff>0</xdr:rowOff>
    </xdr:from>
    <xdr:to>
      <xdr:col>9</xdr:col>
      <xdr:colOff>828675</xdr:colOff>
      <xdr:row>23</xdr:row>
      <xdr:rowOff>9525</xdr:rowOff>
    </xdr:to>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showGridLines="0" workbookViewId="0"/>
  </sheetViews>
  <sheetFormatPr customHeight="1" defaultColWidth="14.43" defaultRowHeight="15.75"/>
  <cols>
    <col customWidth="1" min="1" max="3" width="7.29"/>
    <col customWidth="1" min="4" max="4" width="5.71"/>
    <col customWidth="1" min="5" max="12" width="7.29"/>
    <col customWidth="1" min="13" max="13" width="10.43"/>
    <col customWidth="1" min="14" max="16" width="7.29"/>
    <col customWidth="1" min="17" max="17" width="11.14"/>
    <col customWidth="1" min="18" max="18" width="7.29"/>
    <col customWidth="1" min="19" max="19" width="9.57"/>
    <col customWidth="1" min="20" max="25" width="7.29"/>
  </cols>
  <sheetData>
    <row r="1">
      <c r="A1" s="27" t="s">
        <v>26</v>
      </c>
      <c r="B1" s="29" t="s">
        <v>29</v>
      </c>
      <c r="C1" s="35"/>
      <c r="D1" s="37" t="s">
        <v>35</v>
      </c>
      <c r="E1" s="26" t="s">
        <v>36</v>
      </c>
      <c r="F1" s="39"/>
      <c r="G1" s="44"/>
      <c r="H1" s="44"/>
      <c r="I1" s="35"/>
      <c r="J1" s="34"/>
      <c r="K1" s="26" t="s">
        <v>41</v>
      </c>
      <c r="L1" s="29" t="s">
        <v>42</v>
      </c>
      <c r="M1" s="35"/>
      <c r="N1" s="46"/>
      <c r="O1" s="48"/>
      <c r="P1" s="1" t="s">
        <v>44</v>
      </c>
      <c r="Q1" s="51">
        <f>6+(0/12)</f>
        <v>6</v>
      </c>
      <c r="R1" s="1" t="s">
        <v>48</v>
      </c>
      <c r="S1" s="53" t="s">
        <v>49</v>
      </c>
      <c r="T1" s="21"/>
      <c r="U1" s="13"/>
      <c r="V1" s="13"/>
      <c r="W1" s="13"/>
      <c r="X1" s="13"/>
      <c r="Y1" s="13"/>
    </row>
    <row r="2">
      <c r="A2" s="59" t="s">
        <v>50</v>
      </c>
      <c r="B2" s="61"/>
      <c r="C2" s="63"/>
      <c r="D2" s="65" t="s">
        <v>56</v>
      </c>
      <c r="E2" s="66" t="s">
        <v>58</v>
      </c>
      <c r="F2" s="68" t="s">
        <v>59</v>
      </c>
      <c r="G2" s="71"/>
      <c r="H2" s="71"/>
      <c r="I2" s="63"/>
      <c r="J2" s="73"/>
      <c r="K2" s="75" t="s">
        <v>64</v>
      </c>
      <c r="L2" s="63"/>
      <c r="M2" s="68" t="s">
        <v>69</v>
      </c>
      <c r="N2" s="63"/>
      <c r="O2" s="73"/>
      <c r="P2" s="80" t="s">
        <v>30</v>
      </c>
      <c r="Q2" s="82">
        <v>230.0</v>
      </c>
      <c r="R2" s="86" t="s">
        <v>81</v>
      </c>
      <c r="S2" s="88" t="s">
        <v>83</v>
      </c>
      <c r="T2" s="71"/>
      <c r="U2" s="93"/>
      <c r="V2" s="93"/>
      <c r="W2" s="93"/>
      <c r="X2" s="13"/>
      <c r="Y2" s="13"/>
    </row>
    <row r="3" hidden="1"/>
    <row r="4" hidden="1"/>
    <row r="5">
      <c r="A5" s="96" t="s">
        <v>88</v>
      </c>
    </row>
    <row r="6">
      <c r="A6" s="98" t="s">
        <v>102</v>
      </c>
      <c r="B6" s="100"/>
      <c r="C6" s="101"/>
      <c r="E6" s="102" t="s">
        <v>122</v>
      </c>
      <c r="F6" s="103" t="s">
        <v>129</v>
      </c>
      <c r="G6" s="103" t="s">
        <v>130</v>
      </c>
      <c r="H6" s="103" t="s">
        <v>131</v>
      </c>
      <c r="J6" s="108" t="str">
        <f>HYPERLINK("www.dandwiki.com/wiki/SRD:Hit_Points","Health")</f>
        <v>Health</v>
      </c>
      <c r="K6" s="100"/>
      <c r="L6" s="100"/>
      <c r="M6" s="112"/>
      <c r="N6" s="113" t="s">
        <v>148</v>
      </c>
      <c r="O6" s="100"/>
      <c r="P6" s="101"/>
      <c r="Q6" s="47"/>
      <c r="R6" s="114" t="s">
        <v>154</v>
      </c>
      <c r="S6" s="100"/>
      <c r="T6" s="100"/>
      <c r="V6" s="115" t="s">
        <v>155</v>
      </c>
      <c r="W6" s="35"/>
      <c r="X6" s="116"/>
      <c r="Y6" s="116"/>
    </row>
    <row r="7">
      <c r="A7" s="117" t="s">
        <v>160</v>
      </c>
      <c r="B7" s="118"/>
      <c r="C7" s="119"/>
      <c r="D7" s="120" t="s">
        <v>169</v>
      </c>
      <c r="E7" s="121"/>
      <c r="F7" s="60"/>
      <c r="G7" s="60"/>
      <c r="H7" s="60"/>
      <c r="I7" s="47"/>
      <c r="J7" s="117" t="s">
        <v>122</v>
      </c>
      <c r="K7" s="118"/>
      <c r="L7" s="122"/>
      <c r="M7" s="123"/>
      <c r="N7" s="124" t="s">
        <v>170</v>
      </c>
      <c r="O7" s="125"/>
      <c r="P7" s="126"/>
      <c r="R7" s="117" t="s">
        <v>171</v>
      </c>
      <c r="S7" s="118"/>
      <c r="T7" s="127"/>
      <c r="V7" s="128"/>
      <c r="W7" s="35"/>
      <c r="X7" s="129"/>
      <c r="Y7" s="129"/>
    </row>
    <row r="8">
      <c r="A8" s="117" t="s">
        <v>172</v>
      </c>
      <c r="B8" s="118"/>
      <c r="C8" s="130"/>
      <c r="D8" s="120"/>
      <c r="E8" s="121"/>
      <c r="F8" s="34"/>
      <c r="G8" s="34"/>
      <c r="H8" s="60"/>
      <c r="I8" s="47"/>
      <c r="J8" s="117" t="s">
        <v>173</v>
      </c>
      <c r="K8" s="118"/>
      <c r="L8" s="60"/>
      <c r="M8" s="120" t="s">
        <v>174</v>
      </c>
      <c r="N8" s="124" t="s">
        <v>175</v>
      </c>
      <c r="O8" s="125"/>
      <c r="P8" s="131"/>
      <c r="R8" s="117" t="s">
        <v>176</v>
      </c>
      <c r="S8" s="118"/>
      <c r="T8" s="132"/>
      <c r="V8" s="128"/>
      <c r="W8" s="35"/>
      <c r="X8" s="129"/>
      <c r="Y8" s="129"/>
    </row>
    <row r="9">
      <c r="A9" s="117" t="s">
        <v>173</v>
      </c>
      <c r="B9" s="118"/>
      <c r="C9" s="130"/>
      <c r="D9" s="120" t="s">
        <v>177</v>
      </c>
      <c r="E9" s="121"/>
      <c r="F9" s="34"/>
      <c r="G9" s="34"/>
      <c r="H9" s="34"/>
      <c r="I9" s="47"/>
      <c r="J9" s="117" t="s">
        <v>33</v>
      </c>
      <c r="K9" s="118"/>
      <c r="L9" s="133">
        <f>L7+L8</f>
        <v>0</v>
      </c>
      <c r="M9" s="135">
        <f>IF(L9-M11&gt;0,L9-M11,0)</f>
        <v>0</v>
      </c>
      <c r="N9" s="124" t="s">
        <v>178</v>
      </c>
      <c r="O9" s="125"/>
      <c r="P9" s="131"/>
      <c r="R9" s="117" t="s">
        <v>179</v>
      </c>
      <c r="S9" s="118"/>
      <c r="T9" s="132"/>
      <c r="V9" s="128"/>
      <c r="W9" s="35"/>
      <c r="X9" s="129"/>
      <c r="Y9" s="129"/>
    </row>
    <row r="10">
      <c r="A10" s="117" t="s">
        <v>180</v>
      </c>
      <c r="B10" s="118"/>
      <c r="C10" s="130"/>
      <c r="D10" s="120" t="s">
        <v>181</v>
      </c>
      <c r="E10" s="121"/>
      <c r="F10" s="34"/>
      <c r="G10" s="34"/>
      <c r="H10" s="34"/>
      <c r="I10" s="138" t="s">
        <v>182</v>
      </c>
      <c r="J10" s="117" t="s">
        <v>182</v>
      </c>
      <c r="K10" s="118"/>
      <c r="L10" s="60"/>
      <c r="M10" s="142">
        <f>IF(L10-L11&lt;0,0,L10-L11)</f>
        <v>0</v>
      </c>
      <c r="N10" s="144" t="s">
        <v>189</v>
      </c>
      <c r="O10" s="147"/>
      <c r="P10" s="131"/>
      <c r="R10" s="148" t="s">
        <v>190</v>
      </c>
      <c r="S10" s="150"/>
      <c r="T10" s="152"/>
      <c r="V10" s="128"/>
      <c r="W10" s="35"/>
      <c r="X10" s="129"/>
      <c r="Y10" s="129"/>
    </row>
    <row r="11">
      <c r="A11" s="117" t="s">
        <v>195</v>
      </c>
      <c r="B11" s="118"/>
      <c r="C11" s="130"/>
      <c r="D11" s="123"/>
      <c r="E11" s="121"/>
      <c r="F11" s="34"/>
      <c r="G11" s="34"/>
      <c r="H11" s="34"/>
      <c r="I11" s="138" t="s">
        <v>196</v>
      </c>
      <c r="J11" s="117" t="s">
        <v>196</v>
      </c>
      <c r="K11" s="118"/>
      <c r="L11" s="154"/>
      <c r="M11" s="157">
        <f>IF(L10-L11&lt;0,L11-L10,0)</f>
        <v>0</v>
      </c>
      <c r="N11" s="70"/>
      <c r="O11" s="70"/>
      <c r="P11" s="70"/>
      <c r="R11" s="144" t="s">
        <v>203</v>
      </c>
      <c r="S11" s="159"/>
      <c r="T11" s="152"/>
    </row>
    <row r="12">
      <c r="A12" s="148" t="s">
        <v>206</v>
      </c>
      <c r="B12" s="150"/>
      <c r="C12" s="130"/>
      <c r="D12" s="120" t="s">
        <v>207</v>
      </c>
      <c r="E12" s="121"/>
      <c r="F12" s="60"/>
      <c r="G12" s="34"/>
      <c r="H12" s="34"/>
      <c r="I12" s="138" t="s">
        <v>209</v>
      </c>
      <c r="J12" s="148" t="s">
        <v>209</v>
      </c>
      <c r="K12" s="150"/>
      <c r="L12" s="161"/>
      <c r="M12" s="163">
        <f>-L12</f>
        <v>0</v>
      </c>
    </row>
    <row r="13">
      <c r="A13" s="21"/>
      <c r="B13" s="21"/>
      <c r="C13" s="44"/>
      <c r="E13" s="44"/>
      <c r="F13" s="44"/>
      <c r="G13" s="44"/>
      <c r="H13" s="44"/>
      <c r="I13" s="165" t="s">
        <v>174</v>
      </c>
      <c r="J13" s="167" t="s">
        <v>211</v>
      </c>
      <c r="K13" s="159"/>
      <c r="L13" s="173">
        <f>IF(L10+L9-(L11+L12)&lt;0,0,L10+L9-(L11+L12))</f>
        <v>0</v>
      </c>
      <c r="M13" s="175">
        <f>L9</f>
        <v>0</v>
      </c>
    </row>
    <row r="14">
      <c r="A14" s="177" t="s">
        <v>214</v>
      </c>
      <c r="B14" s="44"/>
      <c r="C14" s="35"/>
      <c r="D14" s="123"/>
      <c r="E14" s="178" t="s">
        <v>122</v>
      </c>
      <c r="F14" s="178" t="s">
        <v>215</v>
      </c>
      <c r="G14" s="178" t="s">
        <v>129</v>
      </c>
      <c r="H14" s="178" t="s">
        <v>131</v>
      </c>
      <c r="I14" s="179" t="str">
        <f>L9+L10-L11&amp;IF(L9+L10-L11&gt;=-9,IF(L9+L10-L11-L12=0," (Disabled)"&amp;IF(L9+L10-L11&lt;SUM(L9:L10)/2,IF(L9+L10-L11&lt;SUM(L9:L10)/5,"(Severely Woneded)", IF(L9+L10-L11&lt;SUM(L9:L10)/3,"(Severely Ingered)","(Bloodied)")),""), IF(L9+L10-L11-L12&lt;0,IF(L9+L10-L11&lt;0," (Dying)"," (Unconsious)"&amp;IF(L9+L10-L11&lt;SUM(L9:L10)/2,IF(L9+L10-L11&lt;SUM(L9:L10)/5,"(Severely Woneded)", IF(L9+L10-L11&lt;SUM(L9:L10)/3,"(Severely Ingered)","(Bloodied)")),"")), IF(L9+L10-L11&lt;SUM(L9:L10)/2,IF(L9+L10-L11&lt;SUM(L9:L10)/5," (Severely Woneded)", IF(L9+L10-L11&lt;SUM(L9:L10)/3," (Severely Ingered)"," (Bloodied)")),"")))," (Dead)")</f>
        <v>0 (Disabled)</v>
      </c>
      <c r="J14" s="44"/>
      <c r="K14" s="44"/>
      <c r="L14" s="44"/>
      <c r="M14" s="35"/>
    </row>
    <row r="15">
      <c r="A15" s="180" t="s">
        <v>216</v>
      </c>
      <c r="B15" s="35"/>
      <c r="C15" s="181">
        <f t="shared" ref="C15:C17" si="1">sum(E15:H15)</f>
        <v>0</v>
      </c>
      <c r="D15" s="182"/>
      <c r="E15" s="183"/>
      <c r="F15" s="183"/>
      <c r="G15" s="183"/>
      <c r="H15" s="184"/>
      <c r="I15" s="185"/>
    </row>
    <row r="16">
      <c r="A16" s="180" t="s">
        <v>217</v>
      </c>
      <c r="B16" s="35"/>
      <c r="C16" s="181">
        <f t="shared" si="1"/>
        <v>0</v>
      </c>
      <c r="E16" s="186"/>
      <c r="F16" s="187"/>
      <c r="G16" s="187"/>
      <c r="H16" s="187"/>
      <c r="I16" s="188"/>
      <c r="J16" s="189" t="s">
        <v>218</v>
      </c>
      <c r="L16" s="112"/>
      <c r="M16" s="47"/>
    </row>
    <row r="17">
      <c r="A17" s="180" t="s">
        <v>219</v>
      </c>
      <c r="B17" s="35"/>
      <c r="C17" s="181">
        <f t="shared" si="1"/>
        <v>0</v>
      </c>
      <c r="E17" s="186"/>
      <c r="F17" s="187"/>
      <c r="G17" s="187"/>
      <c r="H17" s="187"/>
      <c r="I17" s="185"/>
      <c r="J17" s="29"/>
      <c r="K17" s="44"/>
      <c r="L17" s="35"/>
    </row>
    <row r="18">
      <c r="A18" s="70"/>
      <c r="B18" s="70"/>
      <c r="C18" s="190"/>
      <c r="E18" s="191"/>
      <c r="F18" s="191"/>
      <c r="G18" s="191"/>
      <c r="H18" s="191"/>
      <c r="I18" s="192"/>
      <c r="J18" s="192"/>
      <c r="K18" s="192"/>
      <c r="L18" s="192"/>
    </row>
    <row r="19">
      <c r="A19" s="193" t="s">
        <v>220</v>
      </c>
      <c r="B19" s="42"/>
      <c r="C19" s="42"/>
      <c r="D19" s="194"/>
      <c r="E19" s="195" t="s">
        <v>63</v>
      </c>
      <c r="F19" s="196" t="s">
        <v>221</v>
      </c>
      <c r="G19" s="196" t="s">
        <v>222</v>
      </c>
      <c r="H19" s="196" t="s">
        <v>223</v>
      </c>
      <c r="I19" s="196" t="s">
        <v>224</v>
      </c>
      <c r="J19" s="196" t="s">
        <v>41</v>
      </c>
      <c r="K19" s="196" t="s">
        <v>130</v>
      </c>
      <c r="L19" s="197" t="s">
        <v>131</v>
      </c>
      <c r="M19" s="198"/>
    </row>
    <row r="20">
      <c r="A20" s="199" t="s">
        <v>225</v>
      </c>
      <c r="B20" s="118"/>
      <c r="C20" s="200">
        <f t="shared" ref="C20:C22" si="2">sum(E20:L20)</f>
        <v>0</v>
      </c>
      <c r="D20" s="194"/>
      <c r="E20" s="201" t="str">
        <f>M35</f>
        <v/>
      </c>
      <c r="F20" s="201" t="str">
        <f>M40</f>
        <v/>
      </c>
      <c r="G20" s="201"/>
      <c r="H20" s="202"/>
      <c r="I20" s="202"/>
      <c r="J20" s="201"/>
      <c r="K20" s="203"/>
      <c r="L20" s="201"/>
      <c r="M20" s="198"/>
    </row>
    <row r="21">
      <c r="A21" s="199" t="s">
        <v>226</v>
      </c>
      <c r="B21" s="118"/>
      <c r="C21" s="200">
        <f t="shared" si="2"/>
        <v>0</v>
      </c>
      <c r="D21" s="194"/>
      <c r="E21" s="201" t="str">
        <f t="shared" ref="E21:F21" si="3">E20</f>
        <v/>
      </c>
      <c r="F21" s="201" t="str">
        <f t="shared" si="3"/>
        <v/>
      </c>
      <c r="G21" s="204"/>
      <c r="H21" s="201"/>
      <c r="I21" s="201" t="str">
        <f>I20</f>
        <v/>
      </c>
      <c r="J21" s="201"/>
      <c r="K21" s="205"/>
      <c r="L21" s="206"/>
      <c r="M21" s="198"/>
    </row>
    <row r="22">
      <c r="A22" s="207" t="s">
        <v>227</v>
      </c>
      <c r="B22" s="150"/>
      <c r="C22" s="200">
        <f t="shared" si="2"/>
        <v>0</v>
      </c>
      <c r="D22" s="194"/>
      <c r="E22" s="208"/>
      <c r="F22" s="209"/>
      <c r="G22" s="201"/>
      <c r="H22" s="210"/>
      <c r="I22" s="201" t="str">
        <f>I20</f>
        <v/>
      </c>
      <c r="J22" s="201"/>
      <c r="K22" s="211"/>
      <c r="L22" s="206"/>
      <c r="M22" s="198"/>
    </row>
    <row r="23">
      <c r="C23" s="212"/>
      <c r="E23" s="213"/>
      <c r="F23" s="213"/>
      <c r="G23" s="213"/>
      <c r="H23" s="213"/>
      <c r="I23" s="212"/>
      <c r="J23" s="214"/>
      <c r="K23" s="212"/>
      <c r="L23" s="212"/>
    </row>
    <row r="24">
      <c r="A24" s="215" t="s">
        <v>228</v>
      </c>
      <c r="B24" s="42"/>
      <c r="C24" s="216"/>
      <c r="D24" s="217"/>
      <c r="E24" s="218" t="s">
        <v>222</v>
      </c>
      <c r="F24" s="219" t="s">
        <v>129</v>
      </c>
      <c r="G24" s="219" t="s">
        <v>130</v>
      </c>
      <c r="H24" s="220" t="s">
        <v>131</v>
      </c>
      <c r="I24" s="221"/>
      <c r="J24" s="13"/>
    </row>
    <row r="25">
      <c r="A25" s="222" t="s">
        <v>229</v>
      </c>
      <c r="B25" s="223"/>
      <c r="C25" s="224">
        <f>Sum(E25:H25)</f>
        <v>0</v>
      </c>
      <c r="D25" s="217"/>
      <c r="E25" s="225" t="str">
        <f>C8</f>
        <v/>
      </c>
      <c r="F25" s="226"/>
      <c r="G25" s="227"/>
      <c r="H25" s="227"/>
      <c r="I25" s="221"/>
    </row>
    <row r="26">
      <c r="C26" s="228"/>
      <c r="E26" s="228"/>
      <c r="F26" s="228"/>
      <c r="G26" s="228"/>
      <c r="H26" s="228"/>
    </row>
    <row r="27">
      <c r="A27" s="229" t="s">
        <v>230</v>
      </c>
      <c r="B27" s="42"/>
      <c r="C27" s="42"/>
      <c r="E27" s="230"/>
      <c r="F27" s="230"/>
      <c r="G27" s="230"/>
      <c r="H27" s="230"/>
      <c r="I27" s="230"/>
      <c r="J27" s="230"/>
    </row>
    <row r="28">
      <c r="A28" s="231" t="s">
        <v>122</v>
      </c>
      <c r="B28" s="118"/>
      <c r="C28" s="232"/>
      <c r="D28" s="233"/>
      <c r="E28" s="234" t="s">
        <v>122</v>
      </c>
      <c r="F28" s="235" t="s">
        <v>215</v>
      </c>
      <c r="G28" s="235" t="s">
        <v>41</v>
      </c>
      <c r="H28" s="236" t="s">
        <v>129</v>
      </c>
      <c r="I28" s="237" t="s">
        <v>130</v>
      </c>
      <c r="J28" s="238" t="s">
        <v>131</v>
      </c>
      <c r="K28" s="239"/>
    </row>
    <row r="29">
      <c r="A29" s="231" t="s">
        <v>231</v>
      </c>
      <c r="B29" s="118"/>
      <c r="C29" s="240">
        <f t="shared" ref="C29:C31" si="4">sum(E29:J29)</f>
        <v>0</v>
      </c>
      <c r="D29" s="233"/>
      <c r="E29" s="241" t="str">
        <f t="shared" ref="E29:E31" si="5">C$28</f>
        <v/>
      </c>
      <c r="F29" s="242"/>
      <c r="G29" s="242"/>
      <c r="H29" s="243"/>
      <c r="I29" s="242"/>
      <c r="J29" s="242"/>
      <c r="K29" s="239"/>
      <c r="N29" s="244"/>
      <c r="O29" s="244"/>
      <c r="P29" s="244"/>
      <c r="Q29" s="245"/>
      <c r="R29" s="245"/>
      <c r="S29" s="245"/>
    </row>
    <row r="30">
      <c r="A30" s="231" t="s">
        <v>232</v>
      </c>
      <c r="B30" s="118"/>
      <c r="C30" s="240">
        <f t="shared" si="4"/>
        <v>0</v>
      </c>
      <c r="D30" s="233"/>
      <c r="E30" s="241" t="str">
        <f t="shared" si="5"/>
        <v/>
      </c>
      <c r="F30" s="242"/>
      <c r="G30" s="242"/>
      <c r="H30" s="243"/>
      <c r="I30" s="242"/>
      <c r="J30" s="242"/>
      <c r="K30" s="239"/>
      <c r="N30" s="129"/>
      <c r="O30" s="129"/>
      <c r="P30" s="129"/>
      <c r="Q30" s="13"/>
      <c r="R30" s="13"/>
      <c r="S30" s="13"/>
    </row>
    <row r="31">
      <c r="A31" s="246" t="s">
        <v>233</v>
      </c>
      <c r="B31" s="150"/>
      <c r="C31" s="240">
        <f t="shared" si="4"/>
        <v>0</v>
      </c>
      <c r="D31" s="233"/>
      <c r="E31" s="241" t="str">
        <f t="shared" si="5"/>
        <v/>
      </c>
      <c r="F31" s="242"/>
      <c r="G31" s="242"/>
      <c r="H31" s="242"/>
      <c r="I31" s="242"/>
      <c r="J31" s="242"/>
      <c r="K31" s="239"/>
      <c r="N31" s="13"/>
      <c r="O31" s="13"/>
      <c r="P31" s="13"/>
      <c r="Q31" s="13"/>
      <c r="R31" s="13"/>
      <c r="S31" s="13"/>
    </row>
    <row r="32">
      <c r="A32" s="230"/>
      <c r="B32" s="230"/>
      <c r="C32" s="247"/>
      <c r="D32" s="230"/>
      <c r="E32" s="248"/>
      <c r="F32" s="249"/>
      <c r="G32" s="248"/>
      <c r="H32" s="248"/>
      <c r="I32" s="248"/>
      <c r="J32" s="248"/>
      <c r="K32" s="230"/>
      <c r="N32" s="174"/>
      <c r="O32" s="174"/>
      <c r="P32" s="174"/>
      <c r="Q32" s="13"/>
      <c r="R32" s="13"/>
      <c r="S32" s="13"/>
    </row>
    <row r="33">
      <c r="A33" s="250" t="s">
        <v>234</v>
      </c>
      <c r="B33" s="251"/>
      <c r="C33" s="248"/>
      <c r="D33" s="248"/>
      <c r="E33" s="252"/>
      <c r="F33" s="253"/>
      <c r="G33" s="250" t="s">
        <v>234</v>
      </c>
      <c r="H33" s="251"/>
      <c r="I33" s="248"/>
      <c r="J33" s="248"/>
      <c r="K33" s="252"/>
      <c r="L33" s="239"/>
      <c r="M33" s="254" t="s">
        <v>235</v>
      </c>
      <c r="N33" s="255"/>
      <c r="O33" s="256"/>
      <c r="P33" s="256"/>
      <c r="Q33" s="256"/>
      <c r="R33" s="209"/>
      <c r="S33" s="13"/>
    </row>
    <row r="34">
      <c r="A34" s="257" t="s">
        <v>236</v>
      </c>
      <c r="B34" s="258" t="s">
        <v>7</v>
      </c>
      <c r="C34" s="259"/>
      <c r="D34" s="258" t="s">
        <v>237</v>
      </c>
      <c r="E34" s="252"/>
      <c r="F34" s="253"/>
      <c r="G34" s="257" t="s">
        <v>236</v>
      </c>
      <c r="H34" s="258" t="s">
        <v>7</v>
      </c>
      <c r="I34" s="259"/>
      <c r="J34" s="258" t="s">
        <v>237</v>
      </c>
      <c r="K34" s="252"/>
      <c r="L34" s="239"/>
      <c r="M34" s="260" t="s">
        <v>238</v>
      </c>
      <c r="N34" s="196" t="s">
        <v>222</v>
      </c>
      <c r="O34" s="196" t="s">
        <v>239</v>
      </c>
      <c r="P34" s="196" t="s">
        <v>30</v>
      </c>
      <c r="Q34" s="196" t="s">
        <v>240</v>
      </c>
      <c r="R34" s="197" t="s">
        <v>36</v>
      </c>
      <c r="S34" s="13"/>
    </row>
    <row r="35">
      <c r="A35" s="261"/>
      <c r="B35" s="262"/>
      <c r="C35" s="252"/>
      <c r="D35" s="262"/>
      <c r="E35" s="252"/>
      <c r="F35" s="253"/>
      <c r="G35" s="261"/>
      <c r="H35" s="263"/>
      <c r="I35" s="252"/>
      <c r="J35" s="262"/>
      <c r="K35" s="252"/>
      <c r="L35" s="239"/>
      <c r="M35" s="202"/>
      <c r="N35" s="202"/>
      <c r="O35" s="203"/>
      <c r="P35" s="202"/>
      <c r="Q35" s="264"/>
      <c r="R35" s="265"/>
      <c r="S35" s="13"/>
    </row>
    <row r="36">
      <c r="A36" s="266" t="s">
        <v>36</v>
      </c>
      <c r="B36" s="235" t="s">
        <v>75</v>
      </c>
      <c r="C36" s="235" t="s">
        <v>41</v>
      </c>
      <c r="D36" s="258" t="s">
        <v>241</v>
      </c>
      <c r="E36" s="248"/>
      <c r="G36" s="266" t="s">
        <v>36</v>
      </c>
      <c r="H36" s="235" t="s">
        <v>75</v>
      </c>
      <c r="I36" s="235" t="s">
        <v>41</v>
      </c>
      <c r="J36" s="258" t="s">
        <v>241</v>
      </c>
      <c r="K36" s="248"/>
      <c r="M36" s="267"/>
      <c r="N36" s="256"/>
      <c r="O36" s="256"/>
      <c r="P36" s="256"/>
      <c r="Q36" s="256"/>
      <c r="R36" s="209"/>
      <c r="S36" s="13"/>
    </row>
    <row r="37">
      <c r="A37" s="268"/>
      <c r="B37" s="269"/>
      <c r="C37" s="269"/>
      <c r="D37" s="270"/>
      <c r="E37" s="252"/>
      <c r="F37" s="253"/>
      <c r="G37" s="271"/>
      <c r="H37" s="269"/>
      <c r="I37" s="269"/>
      <c r="J37" s="270"/>
      <c r="K37" s="252"/>
      <c r="L37" s="239"/>
      <c r="M37" s="256"/>
      <c r="N37" s="256"/>
      <c r="O37" s="256"/>
      <c r="P37" s="256"/>
      <c r="Q37" s="256"/>
      <c r="R37" s="256"/>
      <c r="S37" s="13"/>
    </row>
    <row r="38">
      <c r="A38" s="248"/>
      <c r="B38" s="248"/>
      <c r="C38" s="248"/>
      <c r="D38" s="248"/>
      <c r="E38" s="248"/>
      <c r="G38" s="248"/>
      <c r="H38" s="248"/>
      <c r="I38" s="248"/>
      <c r="J38" s="248"/>
      <c r="K38" s="248"/>
      <c r="M38" s="254" t="s">
        <v>242</v>
      </c>
      <c r="N38" s="272"/>
      <c r="O38" s="256"/>
      <c r="P38" s="256"/>
      <c r="Q38" s="256"/>
      <c r="R38" s="209"/>
      <c r="S38" s="13"/>
    </row>
    <row r="39">
      <c r="A39" s="250" t="s">
        <v>234</v>
      </c>
      <c r="B39" s="273"/>
      <c r="C39" s="248"/>
      <c r="D39" s="248"/>
      <c r="E39" s="252"/>
      <c r="F39" s="239"/>
      <c r="G39" s="250" t="s">
        <v>234</v>
      </c>
      <c r="H39" s="273"/>
      <c r="I39" s="248"/>
      <c r="J39" s="248"/>
      <c r="K39" s="252"/>
      <c r="L39" s="239"/>
      <c r="M39" s="260" t="s">
        <v>238</v>
      </c>
      <c r="N39" s="196" t="s">
        <v>222</v>
      </c>
      <c r="O39" s="196" t="s">
        <v>239</v>
      </c>
      <c r="P39" s="196" t="s">
        <v>30</v>
      </c>
      <c r="Q39" s="196" t="s">
        <v>240</v>
      </c>
      <c r="R39" s="197" t="s">
        <v>36</v>
      </c>
      <c r="S39" s="13"/>
    </row>
    <row r="40">
      <c r="A40" s="257" t="s">
        <v>236</v>
      </c>
      <c r="B40" s="258" t="s">
        <v>7</v>
      </c>
      <c r="C40" s="259"/>
      <c r="D40" s="258" t="s">
        <v>237</v>
      </c>
      <c r="E40" s="252"/>
      <c r="F40" s="239"/>
      <c r="G40" s="257" t="s">
        <v>236</v>
      </c>
      <c r="H40" s="258" t="s">
        <v>7</v>
      </c>
      <c r="I40" s="259"/>
      <c r="J40" s="258" t="s">
        <v>237</v>
      </c>
      <c r="K40" s="252"/>
      <c r="L40" s="239"/>
      <c r="M40" s="201"/>
      <c r="N40" s="201"/>
      <c r="O40" s="202"/>
      <c r="P40" s="201"/>
      <c r="Q40" s="274"/>
      <c r="R40" s="265" t="s">
        <v>243</v>
      </c>
      <c r="S40" s="13"/>
    </row>
    <row r="41">
      <c r="A41" s="261"/>
      <c r="B41" s="263"/>
      <c r="C41" s="252"/>
      <c r="D41" s="263"/>
      <c r="E41" s="252"/>
      <c r="F41" s="239"/>
      <c r="G41" s="261"/>
      <c r="H41" s="263"/>
      <c r="I41" s="252"/>
      <c r="J41" s="263"/>
      <c r="K41" s="252"/>
      <c r="L41" s="239"/>
      <c r="M41" s="275"/>
      <c r="N41" s="256"/>
      <c r="O41" s="256"/>
      <c r="P41" s="256"/>
      <c r="Q41" s="256"/>
      <c r="R41" s="209"/>
      <c r="S41" s="13"/>
    </row>
    <row r="42">
      <c r="A42" s="266" t="s">
        <v>36</v>
      </c>
      <c r="B42" s="235" t="s">
        <v>75</v>
      </c>
      <c r="C42" s="235" t="s">
        <v>41</v>
      </c>
      <c r="D42" s="258" t="s">
        <v>241</v>
      </c>
      <c r="E42" s="248"/>
      <c r="G42" s="234" t="s">
        <v>36</v>
      </c>
      <c r="H42" s="235" t="s">
        <v>75</v>
      </c>
      <c r="I42" s="235" t="s">
        <v>41</v>
      </c>
      <c r="J42" s="258" t="s">
        <v>241</v>
      </c>
      <c r="K42" s="248"/>
      <c r="N42" s="13"/>
      <c r="O42" s="13"/>
      <c r="P42" s="13"/>
      <c r="Q42" s="13"/>
      <c r="R42" s="13"/>
      <c r="S42" s="13"/>
    </row>
    <row r="43">
      <c r="A43" s="261"/>
      <c r="B43" s="276"/>
      <c r="C43" s="276"/>
      <c r="D43" s="277"/>
      <c r="E43" s="252"/>
      <c r="F43" s="239"/>
      <c r="G43" s="268"/>
      <c r="H43" s="276"/>
      <c r="I43" s="269"/>
      <c r="J43" s="278"/>
      <c r="K43" s="252"/>
      <c r="L43" s="239"/>
    </row>
    <row r="44">
      <c r="A44" s="249"/>
      <c r="B44" s="249"/>
      <c r="C44" s="249"/>
      <c r="D44" s="249"/>
      <c r="E44" s="249"/>
      <c r="G44" s="249"/>
      <c r="H44" s="249"/>
      <c r="K44" s="249"/>
      <c r="N44" s="244"/>
      <c r="O44" s="244"/>
      <c r="P44" s="244"/>
      <c r="Q44" s="244"/>
      <c r="R44" s="244"/>
      <c r="S44" s="244"/>
      <c r="T44" s="244"/>
      <c r="U44" s="244"/>
      <c r="V44" s="244"/>
    </row>
    <row r="45">
      <c r="A45" s="244"/>
      <c r="B45" s="244"/>
      <c r="C45" s="244"/>
      <c r="D45" s="244"/>
      <c r="F45" s="244"/>
      <c r="G45" s="244"/>
      <c r="H45" s="245"/>
      <c r="I45" s="279"/>
      <c r="K45" s="102" t="s">
        <v>244</v>
      </c>
      <c r="L45" s="35"/>
      <c r="N45" s="280"/>
      <c r="O45" s="280"/>
      <c r="P45" s="280"/>
      <c r="Q45" s="281"/>
      <c r="R45" s="281"/>
      <c r="S45" s="281"/>
      <c r="T45" s="280"/>
      <c r="U45" s="280"/>
      <c r="V45" s="280"/>
    </row>
    <row r="46">
      <c r="A46" s="282"/>
      <c r="B46" s="282"/>
      <c r="C46" s="282"/>
      <c r="D46" s="283"/>
      <c r="G46" s="174"/>
      <c r="H46" s="174"/>
      <c r="K46" s="128"/>
      <c r="L46" s="35"/>
      <c r="N46" s="284"/>
      <c r="O46" s="284"/>
      <c r="P46" s="284"/>
      <c r="Q46" s="284"/>
      <c r="R46" s="284"/>
      <c r="S46" s="284"/>
      <c r="T46" s="284"/>
      <c r="U46" s="284"/>
      <c r="V46" s="284"/>
    </row>
    <row r="47">
      <c r="A47" s="282"/>
      <c r="B47" s="282"/>
      <c r="C47" s="282"/>
      <c r="D47" s="283"/>
      <c r="G47" s="174"/>
      <c r="H47" s="174"/>
      <c r="I47" s="172"/>
      <c r="K47" s="285"/>
      <c r="L47" s="35"/>
      <c r="N47" s="284"/>
      <c r="O47" s="284"/>
      <c r="P47" s="284"/>
      <c r="Q47" s="284"/>
      <c r="R47" s="284"/>
      <c r="S47" s="284"/>
      <c r="T47" s="284"/>
      <c r="U47" s="284"/>
      <c r="V47" s="284"/>
    </row>
    <row r="48">
      <c r="A48" s="282"/>
      <c r="B48" s="282"/>
      <c r="C48" s="282"/>
      <c r="D48" s="283"/>
      <c r="G48" s="174"/>
      <c r="H48" s="174"/>
      <c r="K48" s="285"/>
      <c r="L48" s="35"/>
      <c r="N48" s="284"/>
      <c r="O48" s="284"/>
      <c r="P48" s="284"/>
      <c r="Q48" s="284"/>
      <c r="R48" s="284"/>
      <c r="S48" s="284"/>
      <c r="T48" s="284"/>
      <c r="U48" s="284"/>
      <c r="V48" s="284"/>
    </row>
    <row r="49">
      <c r="A49" s="282"/>
      <c r="B49" s="282"/>
      <c r="C49" s="282"/>
      <c r="D49" s="283"/>
      <c r="G49" s="174"/>
      <c r="H49" s="174"/>
      <c r="K49" s="285"/>
      <c r="L49" s="35"/>
      <c r="N49" s="284"/>
      <c r="O49" s="284"/>
      <c r="P49" s="284"/>
      <c r="Q49" s="284"/>
      <c r="R49" s="284"/>
      <c r="S49" s="284"/>
      <c r="T49" s="284"/>
      <c r="U49" s="284"/>
      <c r="V49" s="284"/>
    </row>
    <row r="50">
      <c r="A50" s="282"/>
      <c r="B50" s="282"/>
      <c r="C50" s="282"/>
      <c r="D50" s="283"/>
      <c r="G50" s="174"/>
      <c r="H50" s="174"/>
      <c r="K50" s="285"/>
      <c r="L50" s="35"/>
      <c r="N50" s="284"/>
      <c r="O50" s="284"/>
      <c r="P50" s="284"/>
      <c r="Q50" s="284"/>
      <c r="R50" s="284"/>
      <c r="S50" s="284"/>
      <c r="T50" s="284"/>
      <c r="U50" s="284"/>
      <c r="V50" s="284"/>
    </row>
    <row r="51">
      <c r="A51" s="282"/>
      <c r="B51" s="282"/>
      <c r="C51" s="282"/>
      <c r="D51" s="283"/>
      <c r="G51" s="174"/>
      <c r="H51" s="174"/>
      <c r="K51" s="128"/>
      <c r="L51" s="35"/>
      <c r="N51" s="284"/>
      <c r="O51" s="284"/>
      <c r="P51" s="284"/>
      <c r="Q51" s="284"/>
      <c r="R51" s="284"/>
      <c r="S51" s="284"/>
      <c r="T51" s="284"/>
      <c r="U51" s="284"/>
      <c r="V51" s="284"/>
    </row>
    <row r="52">
      <c r="A52" s="282"/>
      <c r="B52" s="282"/>
      <c r="C52" s="282"/>
      <c r="D52" s="283"/>
      <c r="G52" s="174"/>
      <c r="H52" s="174"/>
      <c r="K52" s="128"/>
      <c r="L52" s="35"/>
      <c r="N52" s="284"/>
      <c r="O52" s="284"/>
      <c r="P52" s="284"/>
      <c r="Q52" s="284"/>
      <c r="R52" s="284"/>
      <c r="S52" s="284"/>
      <c r="T52" s="284"/>
      <c r="U52" s="284"/>
      <c r="V52" s="284"/>
    </row>
    <row r="53">
      <c r="A53" s="282"/>
      <c r="B53" s="282"/>
      <c r="C53" s="282"/>
      <c r="D53" s="283"/>
      <c r="G53" s="174"/>
      <c r="H53" s="174"/>
      <c r="K53" s="128"/>
      <c r="L53" s="35"/>
      <c r="N53" s="284"/>
      <c r="O53" s="284"/>
      <c r="P53" s="284"/>
      <c r="Q53" s="284"/>
      <c r="R53" s="284"/>
      <c r="S53" s="284"/>
      <c r="T53" s="284"/>
      <c r="U53" s="284"/>
      <c r="V53" s="284"/>
    </row>
    <row r="54">
      <c r="A54" s="282"/>
      <c r="B54" s="282"/>
      <c r="C54" s="282"/>
      <c r="D54" s="283"/>
      <c r="G54" s="174"/>
      <c r="H54" s="174"/>
      <c r="K54" s="128"/>
      <c r="L54" s="35"/>
      <c r="N54" s="284"/>
      <c r="O54" s="284"/>
      <c r="P54" s="284"/>
      <c r="Q54" s="284"/>
      <c r="R54" s="284"/>
      <c r="S54" s="284"/>
      <c r="T54" s="284"/>
      <c r="U54" s="284"/>
      <c r="V54" s="284"/>
    </row>
    <row r="55">
      <c r="A55" s="282"/>
      <c r="B55" s="282"/>
      <c r="C55" s="282"/>
      <c r="D55" s="283"/>
      <c r="G55" s="174"/>
      <c r="H55" s="174"/>
      <c r="K55" s="128"/>
      <c r="L55" s="35"/>
      <c r="N55" s="284"/>
      <c r="O55" s="284"/>
      <c r="P55" s="284"/>
      <c r="Q55" s="284"/>
      <c r="R55" s="284"/>
      <c r="S55" s="284"/>
      <c r="T55" s="284"/>
      <c r="U55" s="284"/>
      <c r="V55" s="284"/>
    </row>
    <row r="56">
      <c r="A56" s="282"/>
      <c r="B56" s="282"/>
      <c r="C56" s="282"/>
      <c r="D56" s="283"/>
      <c r="G56" s="174"/>
      <c r="H56" s="174"/>
      <c r="K56" s="128"/>
      <c r="L56" s="35"/>
      <c r="N56" s="284"/>
      <c r="O56" s="284"/>
      <c r="P56" s="284"/>
      <c r="Q56" s="284"/>
      <c r="R56" s="284"/>
      <c r="S56" s="284"/>
      <c r="T56" s="284"/>
      <c r="U56" s="284"/>
      <c r="V56" s="284"/>
    </row>
    <row r="57">
      <c r="A57" s="282"/>
      <c r="B57" s="282"/>
      <c r="C57" s="282"/>
      <c r="D57" s="283"/>
      <c r="G57" s="174"/>
      <c r="H57" s="174"/>
      <c r="K57" s="128"/>
      <c r="L57" s="35"/>
      <c r="M57" s="13"/>
      <c r="N57" s="284"/>
      <c r="O57" s="284"/>
      <c r="P57" s="284"/>
      <c r="Q57" s="284"/>
      <c r="R57" s="284"/>
      <c r="S57" s="284"/>
      <c r="T57" s="284"/>
      <c r="U57" s="284"/>
      <c r="V57" s="284"/>
    </row>
    <row r="58">
      <c r="A58" s="282"/>
      <c r="B58" s="282"/>
      <c r="C58" s="282"/>
      <c r="D58" s="283"/>
      <c r="G58" s="174"/>
      <c r="H58" s="174"/>
      <c r="K58" s="128"/>
      <c r="L58" s="35"/>
      <c r="N58" s="284"/>
      <c r="O58" s="284"/>
      <c r="P58" s="284"/>
      <c r="Q58" s="284"/>
      <c r="R58" s="284"/>
      <c r="S58" s="284"/>
      <c r="T58" s="284"/>
      <c r="U58" s="284"/>
      <c r="V58" s="284"/>
    </row>
    <row r="59">
      <c r="A59" s="282"/>
      <c r="B59" s="282"/>
      <c r="C59" s="282"/>
      <c r="D59" s="283"/>
      <c r="G59" s="174"/>
      <c r="H59" s="174"/>
      <c r="K59" s="128"/>
      <c r="L59" s="35"/>
      <c r="N59" s="284"/>
      <c r="O59" s="284"/>
      <c r="P59" s="284"/>
      <c r="Q59" s="284"/>
      <c r="R59" s="284"/>
      <c r="S59" s="284"/>
      <c r="T59" s="284"/>
      <c r="U59" s="284"/>
      <c r="V59" s="284"/>
    </row>
    <row r="60">
      <c r="A60" s="282"/>
      <c r="B60" s="282"/>
      <c r="C60" s="282"/>
      <c r="D60" s="283"/>
      <c r="G60" s="174"/>
      <c r="H60" s="174"/>
      <c r="K60" s="128"/>
      <c r="L60" s="35"/>
      <c r="N60" s="284"/>
      <c r="O60" s="284"/>
      <c r="P60" s="284"/>
      <c r="Q60" s="284"/>
      <c r="R60" s="284"/>
      <c r="S60" s="284"/>
      <c r="T60" s="284"/>
      <c r="U60" s="284"/>
      <c r="V60" s="284"/>
    </row>
    <row r="61">
      <c r="A61" s="282"/>
      <c r="B61" s="282"/>
      <c r="C61" s="282"/>
      <c r="D61" s="283"/>
      <c r="G61" s="174"/>
      <c r="H61" s="174"/>
      <c r="K61" s="128"/>
      <c r="L61" s="35"/>
      <c r="N61" s="284"/>
      <c r="O61" s="284"/>
      <c r="P61" s="284"/>
      <c r="Q61" s="284"/>
      <c r="R61" s="284"/>
      <c r="S61" s="284"/>
      <c r="T61" s="284"/>
      <c r="U61" s="284"/>
      <c r="V61" s="284"/>
    </row>
    <row r="62">
      <c r="A62" s="282"/>
      <c r="B62" s="282"/>
      <c r="C62" s="282"/>
      <c r="D62" s="283"/>
      <c r="G62" s="174"/>
      <c r="H62" s="174"/>
      <c r="K62" s="128"/>
      <c r="L62" s="35"/>
      <c r="N62" s="13"/>
      <c r="R62" s="13"/>
    </row>
    <row r="63">
      <c r="A63" s="282"/>
      <c r="B63" s="282"/>
      <c r="C63" s="282"/>
      <c r="D63" s="283"/>
      <c r="G63" s="174"/>
      <c r="H63" s="174"/>
      <c r="K63" s="128"/>
      <c r="L63" s="35"/>
      <c r="M63" s="13"/>
      <c r="N63" s="13"/>
      <c r="R63" s="13"/>
    </row>
    <row r="64">
      <c r="D64" s="286"/>
      <c r="G64" s="174"/>
      <c r="H64" s="174"/>
      <c r="R64" s="13"/>
    </row>
    <row r="65">
      <c r="D65" s="286"/>
      <c r="G65" s="174"/>
      <c r="H65" s="174"/>
    </row>
    <row r="66">
      <c r="D66" s="286"/>
      <c r="G66" s="174"/>
      <c r="H66" s="174"/>
    </row>
    <row r="67">
      <c r="D67" s="286"/>
      <c r="G67" s="174"/>
      <c r="H67" s="174"/>
    </row>
    <row r="68">
      <c r="D68" s="286"/>
      <c r="G68" s="174"/>
      <c r="H68" s="174"/>
    </row>
    <row r="69">
      <c r="D69" s="286"/>
      <c r="G69" s="174"/>
      <c r="H69" s="174"/>
    </row>
    <row r="70">
      <c r="D70" s="286"/>
      <c r="G70" s="174"/>
      <c r="H70" s="174"/>
    </row>
    <row r="71">
      <c r="D71" s="286"/>
      <c r="E71" s="286"/>
      <c r="F71" s="286"/>
      <c r="G71" s="286"/>
      <c r="H71" s="286"/>
    </row>
    <row r="72">
      <c r="D72" s="286"/>
      <c r="G72" s="174"/>
      <c r="H72" s="174"/>
    </row>
    <row r="73">
      <c r="A73" s="96"/>
      <c r="B73" s="96"/>
      <c r="C73" s="96"/>
      <c r="D73" s="96"/>
      <c r="E73" s="96"/>
      <c r="F73" s="96"/>
      <c r="G73" s="96"/>
      <c r="H73" s="96"/>
      <c r="I73" s="96"/>
      <c r="J73" s="96"/>
      <c r="K73" s="96"/>
      <c r="L73" s="96"/>
      <c r="M73" s="96"/>
      <c r="N73" s="96"/>
      <c r="O73" s="96"/>
    </row>
    <row r="74">
      <c r="A74" s="29" t="s">
        <v>245</v>
      </c>
      <c r="B74" s="44"/>
      <c r="C74" s="44"/>
      <c r="D74" s="44"/>
      <c r="E74" s="35"/>
      <c r="F74" s="287">
        <v>1.5</v>
      </c>
      <c r="G74" s="29" t="s">
        <v>246</v>
      </c>
      <c r="H74" s="44"/>
      <c r="I74" s="44"/>
      <c r="J74" s="44"/>
      <c r="K74" s="44"/>
      <c r="L74" s="287">
        <v>4.0</v>
      </c>
      <c r="M74" s="29" t="s">
        <v>247</v>
      </c>
      <c r="N74" s="44"/>
      <c r="O74" s="44"/>
      <c r="P74" s="44"/>
      <c r="Q74" s="287">
        <v>2.0</v>
      </c>
    </row>
    <row r="75">
      <c r="A75" s="29" t="s">
        <v>248</v>
      </c>
      <c r="B75" s="44"/>
      <c r="C75" s="44"/>
      <c r="D75" s="44"/>
      <c r="E75" s="35"/>
      <c r="F75" s="288">
        <v>3.0</v>
      </c>
      <c r="G75" s="289"/>
      <c r="H75" s="44"/>
      <c r="I75" s="44"/>
      <c r="J75" s="44"/>
      <c r="K75" s="44"/>
      <c r="L75" s="290"/>
      <c r="M75" s="29" t="s">
        <v>249</v>
      </c>
      <c r="N75" s="44"/>
      <c r="O75" s="44"/>
      <c r="P75" s="44"/>
      <c r="Q75" s="288">
        <v>0.25</v>
      </c>
    </row>
    <row r="76">
      <c r="A76" s="29" t="s">
        <v>250</v>
      </c>
      <c r="B76" s="44"/>
      <c r="C76" s="44"/>
      <c r="D76" s="44"/>
      <c r="E76" s="35"/>
      <c r="F76" s="291">
        <v>2.0</v>
      </c>
      <c r="G76" s="289"/>
      <c r="H76" s="44"/>
      <c r="I76" s="44"/>
      <c r="J76" s="44"/>
      <c r="K76" s="44"/>
      <c r="L76" s="290"/>
      <c r="M76" s="29" t="s">
        <v>251</v>
      </c>
      <c r="N76" s="44"/>
      <c r="O76" s="44"/>
      <c r="P76" s="44"/>
      <c r="Q76" s="288">
        <v>0.5</v>
      </c>
    </row>
    <row r="77">
      <c r="A77" s="29"/>
      <c r="B77" s="44"/>
      <c r="C77" s="44"/>
      <c r="D77" s="44"/>
      <c r="E77" s="35"/>
      <c r="F77" s="288">
        <v>0.25</v>
      </c>
      <c r="G77" s="289"/>
      <c r="H77" s="44"/>
      <c r="I77" s="44"/>
      <c r="J77" s="44"/>
      <c r="K77" s="44"/>
      <c r="L77" s="290"/>
      <c r="M77" s="29" t="s">
        <v>252</v>
      </c>
      <c r="N77" s="44"/>
      <c r="O77" s="44"/>
      <c r="P77" s="44"/>
      <c r="Q77" s="288">
        <v>2.0</v>
      </c>
    </row>
    <row r="78">
      <c r="A78" s="29" t="s">
        <v>253</v>
      </c>
      <c r="B78" s="44"/>
      <c r="C78" s="44"/>
      <c r="D78" s="44"/>
      <c r="E78" s="35"/>
      <c r="F78" s="288">
        <v>2.0</v>
      </c>
      <c r="G78" s="289"/>
      <c r="H78" s="44"/>
      <c r="I78" s="44"/>
      <c r="J78" s="44"/>
      <c r="K78" s="44"/>
      <c r="L78" s="290"/>
      <c r="M78" s="29" t="s">
        <v>254</v>
      </c>
      <c r="N78" s="44"/>
      <c r="O78" s="44"/>
      <c r="P78" s="44"/>
      <c r="Q78" s="288">
        <v>4.0</v>
      </c>
    </row>
    <row r="79">
      <c r="A79" s="29" t="s">
        <v>255</v>
      </c>
      <c r="B79" s="44"/>
      <c r="C79" s="44"/>
      <c r="D79" s="44"/>
      <c r="E79" s="35"/>
      <c r="F79" s="288">
        <v>0.25</v>
      </c>
      <c r="G79" s="289"/>
      <c r="H79" s="44"/>
      <c r="I79" s="44"/>
      <c r="J79" s="44"/>
      <c r="K79" s="44"/>
      <c r="L79" s="290"/>
      <c r="M79" s="29" t="s">
        <v>256</v>
      </c>
      <c r="N79" s="44"/>
      <c r="O79" s="44"/>
      <c r="P79" s="44"/>
      <c r="Q79" s="288">
        <v>1.75</v>
      </c>
    </row>
    <row r="80">
      <c r="A80" s="29" t="s">
        <v>257</v>
      </c>
      <c r="B80" s="44"/>
      <c r="C80" s="44"/>
      <c r="D80" s="44"/>
      <c r="E80" s="35"/>
      <c r="F80" s="288">
        <v>3.5</v>
      </c>
      <c r="G80" s="289"/>
      <c r="H80" s="44"/>
      <c r="I80" s="44"/>
      <c r="J80" s="44"/>
      <c r="K80" s="44"/>
      <c r="L80" s="290"/>
      <c r="M80" s="29" t="s">
        <v>258</v>
      </c>
      <c r="N80" s="44"/>
      <c r="O80" s="44"/>
      <c r="P80" s="44"/>
      <c r="Q80" s="288">
        <v>1.25</v>
      </c>
    </row>
    <row r="81">
      <c r="A81" s="29" t="s">
        <v>259</v>
      </c>
      <c r="B81" s="44"/>
      <c r="C81" s="44"/>
      <c r="D81" s="44"/>
      <c r="E81" s="35"/>
      <c r="F81" s="288">
        <v>0.5</v>
      </c>
      <c r="G81" s="289"/>
      <c r="H81" s="44"/>
      <c r="I81" s="44"/>
      <c r="J81" s="44"/>
      <c r="K81" s="44"/>
      <c r="L81" s="290"/>
      <c r="M81" s="29" t="s">
        <v>260</v>
      </c>
      <c r="N81" s="44"/>
      <c r="O81" s="44"/>
      <c r="P81" s="44"/>
      <c r="Q81" s="288">
        <v>1.25</v>
      </c>
    </row>
    <row r="82">
      <c r="A82" s="289"/>
      <c r="B82" s="44"/>
      <c r="C82" s="44"/>
      <c r="D82" s="44"/>
      <c r="E82" s="35"/>
      <c r="F82" s="290"/>
      <c r="G82" s="289"/>
      <c r="H82" s="44"/>
      <c r="I82" s="44"/>
      <c r="J82" s="44"/>
      <c r="K82" s="44"/>
      <c r="L82" s="290"/>
      <c r="M82" s="29" t="s">
        <v>261</v>
      </c>
      <c r="N82" s="44"/>
      <c r="O82" s="44"/>
      <c r="P82" s="44"/>
      <c r="Q82" s="288">
        <v>0.25</v>
      </c>
    </row>
    <row r="83">
      <c r="A83" s="289"/>
      <c r="B83" s="44"/>
      <c r="C83" s="44"/>
      <c r="D83" s="44"/>
      <c r="E83" s="35"/>
      <c r="F83" s="290"/>
      <c r="G83" s="289"/>
      <c r="H83" s="44"/>
      <c r="I83" s="44"/>
      <c r="J83" s="44"/>
      <c r="K83" s="44"/>
      <c r="L83" s="290"/>
      <c r="M83" s="29" t="s">
        <v>262</v>
      </c>
      <c r="N83" s="44"/>
      <c r="O83" s="44"/>
      <c r="P83" s="44"/>
      <c r="Q83" s="288">
        <v>1.0</v>
      </c>
    </row>
    <row r="84">
      <c r="A84" s="289"/>
      <c r="B84" s="44"/>
      <c r="C84" s="44"/>
      <c r="D84" s="44"/>
      <c r="E84" s="35"/>
      <c r="F84" s="290"/>
      <c r="G84" s="289"/>
      <c r="H84" s="44"/>
      <c r="I84" s="44"/>
      <c r="J84" s="44"/>
      <c r="K84" s="44"/>
      <c r="L84" s="290"/>
      <c r="M84" s="29"/>
      <c r="N84" s="44"/>
      <c r="O84" s="44"/>
      <c r="P84" s="44"/>
      <c r="Q84" s="288"/>
    </row>
    <row r="85">
      <c r="A85" s="289"/>
      <c r="B85" s="44"/>
      <c r="C85" s="44"/>
      <c r="D85" s="44"/>
      <c r="E85" s="35"/>
      <c r="F85" s="290"/>
      <c r="G85" s="289"/>
      <c r="H85" s="44"/>
      <c r="I85" s="44"/>
      <c r="J85" s="44"/>
      <c r="K85" s="44"/>
      <c r="L85" s="290"/>
      <c r="M85" s="29"/>
      <c r="N85" s="44"/>
      <c r="O85" s="44"/>
      <c r="P85" s="44"/>
      <c r="Q85" s="288"/>
    </row>
    <row r="86">
      <c r="A86" s="289"/>
      <c r="B86" s="44"/>
      <c r="C86" s="44"/>
      <c r="D86" s="44"/>
      <c r="E86" s="35"/>
      <c r="F86" s="290"/>
      <c r="G86" s="289"/>
      <c r="H86" s="44"/>
      <c r="I86" s="44"/>
      <c r="J86" s="44"/>
      <c r="K86" s="44"/>
      <c r="L86" s="290"/>
      <c r="M86" s="29"/>
      <c r="N86" s="44"/>
      <c r="O86" s="44"/>
      <c r="P86" s="44"/>
      <c r="Q86" s="288"/>
    </row>
    <row r="87">
      <c r="A87" s="289"/>
      <c r="B87" s="44"/>
      <c r="C87" s="44"/>
      <c r="D87" s="44"/>
      <c r="E87" s="35"/>
      <c r="F87" s="292"/>
      <c r="G87" s="289"/>
      <c r="H87" s="44"/>
      <c r="I87" s="44"/>
      <c r="J87" s="44"/>
      <c r="K87" s="35"/>
      <c r="L87" s="292"/>
      <c r="M87" s="29"/>
      <c r="N87" s="44"/>
      <c r="O87" s="44"/>
      <c r="P87" s="35"/>
      <c r="Q87" s="293"/>
    </row>
    <row r="88">
      <c r="A88" s="289"/>
      <c r="B88" s="44"/>
      <c r="C88" s="44"/>
      <c r="D88" s="44"/>
      <c r="E88" s="35"/>
      <c r="F88" s="292"/>
      <c r="G88" s="289"/>
      <c r="H88" s="44"/>
      <c r="I88" s="44"/>
      <c r="J88" s="44"/>
      <c r="K88" s="35"/>
      <c r="L88" s="292"/>
      <c r="M88" s="29"/>
      <c r="N88" s="44"/>
      <c r="O88" s="44"/>
      <c r="P88" s="35"/>
      <c r="Q88" s="293"/>
    </row>
    <row r="89">
      <c r="A89" s="289"/>
      <c r="B89" s="44"/>
      <c r="C89" s="44"/>
      <c r="D89" s="44"/>
      <c r="E89" s="35"/>
      <c r="F89" s="292"/>
      <c r="G89" s="289"/>
      <c r="H89" s="44"/>
      <c r="I89" s="44"/>
      <c r="J89" s="44"/>
      <c r="K89" s="35"/>
      <c r="L89" s="292"/>
      <c r="M89" s="29"/>
      <c r="N89" s="44"/>
      <c r="O89" s="44"/>
      <c r="P89" s="35"/>
      <c r="Q89" s="293"/>
    </row>
    <row r="90">
      <c r="A90" s="289"/>
      <c r="B90" s="44"/>
      <c r="C90" s="44"/>
      <c r="D90" s="44"/>
      <c r="E90" s="35"/>
      <c r="F90" s="292"/>
      <c r="G90" s="289"/>
      <c r="H90" s="44"/>
      <c r="I90" s="44"/>
      <c r="J90" s="44"/>
      <c r="K90" s="35"/>
      <c r="L90" s="292"/>
      <c r="M90" s="29"/>
      <c r="N90" s="44"/>
      <c r="O90" s="44"/>
      <c r="P90" s="35"/>
      <c r="Q90" s="293"/>
    </row>
    <row r="91">
      <c r="A91" s="289"/>
      <c r="B91" s="44"/>
      <c r="C91" s="44"/>
      <c r="D91" s="44"/>
      <c r="E91" s="35"/>
      <c r="F91" s="292"/>
      <c r="G91" s="289"/>
      <c r="H91" s="44"/>
      <c r="I91" s="44"/>
      <c r="J91" s="44"/>
      <c r="K91" s="35"/>
      <c r="L91" s="292"/>
      <c r="M91" s="29"/>
      <c r="N91" s="44"/>
      <c r="O91" s="44"/>
      <c r="P91" s="35"/>
      <c r="Q91" s="293"/>
    </row>
    <row r="92">
      <c r="A92" s="289"/>
      <c r="B92" s="44"/>
      <c r="C92" s="44"/>
      <c r="D92" s="44"/>
      <c r="E92" s="35"/>
      <c r="F92" s="292"/>
      <c r="G92" s="289"/>
      <c r="H92" s="44"/>
      <c r="I92" s="44"/>
      <c r="J92" s="44"/>
      <c r="K92" s="35"/>
      <c r="L92" s="292"/>
      <c r="M92" s="29"/>
      <c r="N92" s="44"/>
      <c r="O92" s="44"/>
      <c r="P92" s="35"/>
      <c r="Q92" s="293"/>
    </row>
    <row r="93">
      <c r="A93" s="289"/>
      <c r="B93" s="44"/>
      <c r="C93" s="44"/>
      <c r="D93" s="44"/>
      <c r="E93" s="35"/>
      <c r="F93" s="292"/>
      <c r="G93" s="289"/>
      <c r="H93" s="44"/>
      <c r="I93" s="44"/>
      <c r="J93" s="44"/>
      <c r="K93" s="35"/>
      <c r="L93" s="292"/>
      <c r="M93" s="29"/>
      <c r="N93" s="44"/>
      <c r="O93" s="44"/>
      <c r="P93" s="35"/>
      <c r="Q93" s="293"/>
    </row>
    <row r="94">
      <c r="A94" s="289"/>
      <c r="B94" s="44"/>
      <c r="C94" s="44"/>
      <c r="D94" s="44"/>
      <c r="E94" s="35"/>
      <c r="F94" s="292"/>
      <c r="G94" s="289"/>
      <c r="H94" s="44"/>
      <c r="I94" s="44"/>
      <c r="J94" s="44"/>
      <c r="K94" s="35"/>
      <c r="L94" s="292"/>
      <c r="M94" s="29"/>
      <c r="N94" s="44"/>
      <c r="O94" s="44"/>
      <c r="P94" s="35"/>
      <c r="Q94" s="293"/>
    </row>
    <row r="95">
      <c r="A95" s="289"/>
      <c r="B95" s="44"/>
      <c r="C95" s="44"/>
      <c r="D95" s="44"/>
      <c r="E95" s="35"/>
      <c r="F95" s="292">
        <f>sum(F74:F94)</f>
        <v>13</v>
      </c>
      <c r="G95" s="289"/>
      <c r="H95" s="44"/>
      <c r="I95" s="44"/>
      <c r="J95" s="44"/>
      <c r="K95" s="35"/>
      <c r="L95" s="292">
        <f>sum(L74:L94)</f>
        <v>4</v>
      </c>
      <c r="M95" s="289"/>
      <c r="N95" s="44"/>
      <c r="O95" s="44"/>
      <c r="P95" s="35"/>
      <c r="Q95" s="292">
        <f>-Sum(Q74:Q94)</f>
        <v>-14.25</v>
      </c>
    </row>
    <row r="96">
      <c r="F96" s="294">
        <f>F95-(F76)</f>
        <v>11</v>
      </c>
      <c r="G96" s="295" t="str">
        <f t="shared" ref="G96:G97" si="6">"Cost of ~"&amp;sum(F95,L95,Q95)&amp;" Pts."</f>
        <v>Cost of ~2.75 Pts.</v>
      </c>
      <c r="L96" s="294">
        <f>L95</f>
        <v>4</v>
      </c>
      <c r="Q96" s="294">
        <f>Q95</f>
        <v>-14.25</v>
      </c>
    </row>
    <row r="97">
      <c r="G97" s="296" t="str">
        <f t="shared" si="6"/>
        <v>Cost of ~0.75 Pts.</v>
      </c>
    </row>
    <row r="98">
      <c r="A98" s="297" t="s">
        <v>263</v>
      </c>
      <c r="B98" s="44"/>
      <c r="C98" s="44"/>
      <c r="D98" s="44"/>
      <c r="E98" s="44"/>
      <c r="F98" s="35"/>
    </row>
    <row r="99">
      <c r="A99" s="297" t="s">
        <v>264</v>
      </c>
      <c r="B99" s="44"/>
      <c r="C99" s="44"/>
      <c r="D99" s="44"/>
      <c r="E99" s="44"/>
      <c r="F99" s="35"/>
      <c r="G99" s="13" t="s">
        <v>265</v>
      </c>
      <c r="H99" s="13" t="s">
        <v>266</v>
      </c>
      <c r="I99" s="298" t="s">
        <v>267</v>
      </c>
      <c r="J99" s="298" t="s">
        <v>268</v>
      </c>
    </row>
    <row r="100">
      <c r="A100" s="297" t="s">
        <v>269</v>
      </c>
      <c r="B100" s="44"/>
      <c r="C100" s="44"/>
      <c r="D100" s="44"/>
      <c r="E100" s="44"/>
      <c r="F100" s="35"/>
      <c r="G100" s="170" t="str">
        <f>CEILING(SQRT(1/I100)*J100)&amp;" ("&amp;CEILING(SQRT(1/I100)*(INT(3*J100/4)))&amp;")"</f>
        <v>2 (2)</v>
      </c>
      <c r="H100" t="str">
        <f>CEILING(SQRT(1/I100)*J100)*3&amp;" ("&amp;CEILING(SQRT(1/I100)*(INT(3*J100/4)))*3&amp;")"</f>
        <v>6 (6)</v>
      </c>
      <c r="I100" s="13">
        <v>7.0</v>
      </c>
      <c r="J100" s="13">
        <v>5.0</v>
      </c>
      <c r="P100" s="162"/>
    </row>
    <row r="101">
      <c r="A101" s="297"/>
      <c r="B101" s="44"/>
      <c r="C101" s="44"/>
      <c r="D101" s="44"/>
      <c r="E101" s="44"/>
      <c r="F101" s="35"/>
      <c r="G101" s="174"/>
      <c r="H101" s="174"/>
      <c r="I101" s="172"/>
    </row>
    <row r="102">
      <c r="A102" s="299"/>
      <c r="B102" s="44"/>
      <c r="C102" s="44"/>
      <c r="D102" s="44"/>
      <c r="E102" s="44"/>
      <c r="F102" s="35"/>
      <c r="G102" s="174"/>
      <c r="H102" s="174"/>
    </row>
    <row r="103">
      <c r="D103" s="286"/>
      <c r="G103" s="174"/>
      <c r="H103" s="174"/>
      <c r="P103" s="300" t="s">
        <v>270</v>
      </c>
      <c r="Q103" s="300">
        <v>3.0</v>
      </c>
      <c r="R103" s="301" t="s">
        <v>271</v>
      </c>
      <c r="S103" s="300">
        <v>6.0</v>
      </c>
      <c r="T103" s="300">
        <v>7.0</v>
      </c>
      <c r="U103" s="301" t="s">
        <v>272</v>
      </c>
      <c r="V103" s="300">
        <v>10.0</v>
      </c>
      <c r="W103" s="300"/>
      <c r="X103" s="300"/>
      <c r="Y103" s="300"/>
    </row>
    <row r="104">
      <c r="D104" s="286"/>
      <c r="G104" s="174"/>
      <c r="H104" s="174"/>
      <c r="I104" s="172"/>
      <c r="O104" s="302" t="s">
        <v>273</v>
      </c>
      <c r="P104" s="303">
        <v>1.0</v>
      </c>
      <c r="Q104" s="303">
        <v>2.0</v>
      </c>
      <c r="R104" s="303">
        <v>3.0</v>
      </c>
      <c r="S104" s="303">
        <v>4.0</v>
      </c>
      <c r="T104" s="303">
        <v>5.0</v>
      </c>
      <c r="U104" s="303">
        <v>6.0</v>
      </c>
      <c r="V104" s="303">
        <v>7.0</v>
      </c>
      <c r="W104" s="303">
        <v>8.0</v>
      </c>
      <c r="X104" s="303">
        <v>9.0</v>
      </c>
      <c r="Y104" s="303">
        <v>10.0</v>
      </c>
    </row>
    <row r="105">
      <c r="D105" s="286"/>
      <c r="G105" s="174"/>
      <c r="H105" s="174"/>
      <c r="O105" s="304">
        <v>1.0</v>
      </c>
      <c r="P105" s="13">
        <f t="shared" ref="P105:Y105" si="7">CEILING(P$104*SQRT(1/$O105))</f>
        <v>1</v>
      </c>
      <c r="Q105" s="13">
        <f t="shared" si="7"/>
        <v>2</v>
      </c>
      <c r="R105" s="13">
        <f t="shared" si="7"/>
        <v>3</v>
      </c>
      <c r="S105" s="13">
        <f t="shared" si="7"/>
        <v>4</v>
      </c>
      <c r="T105" s="13">
        <f t="shared" si="7"/>
        <v>5</v>
      </c>
      <c r="U105" s="13">
        <f t="shared" si="7"/>
        <v>6</v>
      </c>
      <c r="V105" s="13">
        <f t="shared" si="7"/>
        <v>7</v>
      </c>
      <c r="W105" s="13">
        <f t="shared" si="7"/>
        <v>8</v>
      </c>
      <c r="X105" s="13">
        <f t="shared" si="7"/>
        <v>9</v>
      </c>
      <c r="Y105" s="13">
        <f t="shared" si="7"/>
        <v>10</v>
      </c>
    </row>
    <row r="106">
      <c r="D106" s="286"/>
      <c r="G106" s="174"/>
      <c r="H106" s="174"/>
      <c r="O106" s="305">
        <v>2.0</v>
      </c>
      <c r="P106" s="306">
        <f t="shared" ref="P106:Y106" si="8">CEILING(P$104*SQRT(1/$O106))</f>
        <v>1</v>
      </c>
      <c r="Q106" s="306">
        <f t="shared" si="8"/>
        <v>2</v>
      </c>
      <c r="R106" s="306">
        <f t="shared" si="8"/>
        <v>3</v>
      </c>
      <c r="S106" s="306">
        <f t="shared" si="8"/>
        <v>3</v>
      </c>
      <c r="T106" s="306">
        <f t="shared" si="8"/>
        <v>4</v>
      </c>
      <c r="U106" s="306">
        <f t="shared" si="8"/>
        <v>5</v>
      </c>
      <c r="V106" s="306">
        <f t="shared" si="8"/>
        <v>5</v>
      </c>
      <c r="W106" s="306">
        <f t="shared" si="8"/>
        <v>6</v>
      </c>
      <c r="X106" s="306">
        <f t="shared" si="8"/>
        <v>7</v>
      </c>
      <c r="Y106" s="306">
        <f t="shared" si="8"/>
        <v>8</v>
      </c>
    </row>
    <row r="107">
      <c r="O107" s="304">
        <v>3.0</v>
      </c>
      <c r="P107" s="13">
        <f t="shared" ref="P107:Y107" si="9">CEILING(P$104*SQRT(1/$O107))</f>
        <v>1</v>
      </c>
      <c r="Q107" s="13">
        <f t="shared" si="9"/>
        <v>2</v>
      </c>
      <c r="R107" s="13">
        <f t="shared" si="9"/>
        <v>2</v>
      </c>
      <c r="S107" s="13">
        <f t="shared" si="9"/>
        <v>3</v>
      </c>
      <c r="T107" s="13">
        <f t="shared" si="9"/>
        <v>3</v>
      </c>
      <c r="U107" s="13">
        <f t="shared" si="9"/>
        <v>4</v>
      </c>
      <c r="V107" s="13">
        <f t="shared" si="9"/>
        <v>5</v>
      </c>
      <c r="W107" s="13">
        <f t="shared" si="9"/>
        <v>5</v>
      </c>
      <c r="X107" s="13">
        <f t="shared" si="9"/>
        <v>6</v>
      </c>
      <c r="Y107" s="13">
        <f t="shared" si="9"/>
        <v>6</v>
      </c>
    </row>
  </sheetData>
  <mergeCells count="183">
    <mergeCell ref="H39:K39"/>
    <mergeCell ref="H35:I35"/>
    <mergeCell ref="J40:K40"/>
    <mergeCell ref="H41:I41"/>
    <mergeCell ref="J41:K41"/>
    <mergeCell ref="G83:K83"/>
    <mergeCell ref="G90:K90"/>
    <mergeCell ref="G89:K89"/>
    <mergeCell ref="G84:K84"/>
    <mergeCell ref="G81:K81"/>
    <mergeCell ref="G87:K87"/>
    <mergeCell ref="G86:K86"/>
    <mergeCell ref="G85:K85"/>
    <mergeCell ref="M74:P74"/>
    <mergeCell ref="G74:K74"/>
    <mergeCell ref="G75:K75"/>
    <mergeCell ref="M75:P75"/>
    <mergeCell ref="M76:P76"/>
    <mergeCell ref="M77:P77"/>
    <mergeCell ref="M79:P79"/>
    <mergeCell ref="M80:P80"/>
    <mergeCell ref="M82:P82"/>
    <mergeCell ref="M81:P81"/>
    <mergeCell ref="K63:L63"/>
    <mergeCell ref="K60:L60"/>
    <mergeCell ref="K62:L62"/>
    <mergeCell ref="K61:L61"/>
    <mergeCell ref="N38:R38"/>
    <mergeCell ref="M36:R36"/>
    <mergeCell ref="M41:R41"/>
    <mergeCell ref="N33:R33"/>
    <mergeCell ref="K57:L57"/>
    <mergeCell ref="K58:L58"/>
    <mergeCell ref="K56:L56"/>
    <mergeCell ref="K59:L59"/>
    <mergeCell ref="M86:P86"/>
    <mergeCell ref="M85:P85"/>
    <mergeCell ref="G77:K77"/>
    <mergeCell ref="G78:K78"/>
    <mergeCell ref="G79:K79"/>
    <mergeCell ref="G80:K80"/>
    <mergeCell ref="G88:K88"/>
    <mergeCell ref="G91:K91"/>
    <mergeCell ref="M88:P88"/>
    <mergeCell ref="M87:P87"/>
    <mergeCell ref="M89:P89"/>
    <mergeCell ref="M90:P90"/>
    <mergeCell ref="M91:P91"/>
    <mergeCell ref="J43:K43"/>
    <mergeCell ref="H40:I40"/>
    <mergeCell ref="M2:N2"/>
    <mergeCell ref="K2:L2"/>
    <mergeCell ref="S1:T1"/>
    <mergeCell ref="S2:T2"/>
    <mergeCell ref="L1:M1"/>
    <mergeCell ref="R7:S7"/>
    <mergeCell ref="R8:S8"/>
    <mergeCell ref="R11:S11"/>
    <mergeCell ref="R10:S10"/>
    <mergeCell ref="R9:S9"/>
    <mergeCell ref="N7:O7"/>
    <mergeCell ref="V7:W7"/>
    <mergeCell ref="V6:W6"/>
    <mergeCell ref="V9:W9"/>
    <mergeCell ref="V8:W8"/>
    <mergeCell ref="V10:W10"/>
    <mergeCell ref="R6:T6"/>
    <mergeCell ref="N9:O9"/>
    <mergeCell ref="N10:O10"/>
    <mergeCell ref="J9:K9"/>
    <mergeCell ref="J6:L6"/>
    <mergeCell ref="N8:O8"/>
    <mergeCell ref="N6:P6"/>
    <mergeCell ref="J7:K7"/>
    <mergeCell ref="J8:K8"/>
    <mergeCell ref="J11:K11"/>
    <mergeCell ref="J10:K10"/>
    <mergeCell ref="A100:F100"/>
    <mergeCell ref="A99:F99"/>
    <mergeCell ref="A101:F101"/>
    <mergeCell ref="A102:F102"/>
    <mergeCell ref="A93:E93"/>
    <mergeCell ref="A94:E94"/>
    <mergeCell ref="A88:E88"/>
    <mergeCell ref="A89:E89"/>
    <mergeCell ref="A92:E92"/>
    <mergeCell ref="A85:E85"/>
    <mergeCell ref="A91:E91"/>
    <mergeCell ref="A87:E87"/>
    <mergeCell ref="A86:E86"/>
    <mergeCell ref="A90:E90"/>
    <mergeCell ref="A98:F98"/>
    <mergeCell ref="A28:B28"/>
    <mergeCell ref="A30:B30"/>
    <mergeCell ref="A29:B29"/>
    <mergeCell ref="A31:B31"/>
    <mergeCell ref="D40:E40"/>
    <mergeCell ref="B40:C40"/>
    <mergeCell ref="B34:C34"/>
    <mergeCell ref="D36:E36"/>
    <mergeCell ref="D34:E34"/>
    <mergeCell ref="D37:E37"/>
    <mergeCell ref="B35:C35"/>
    <mergeCell ref="D35:E35"/>
    <mergeCell ref="B39:E39"/>
    <mergeCell ref="J17:L17"/>
    <mergeCell ref="K55:L55"/>
    <mergeCell ref="J36:K36"/>
    <mergeCell ref="J35:K35"/>
    <mergeCell ref="J37:K37"/>
    <mergeCell ref="K45:L45"/>
    <mergeCell ref="J42:K42"/>
    <mergeCell ref="J34:K34"/>
    <mergeCell ref="G82:K82"/>
    <mergeCell ref="I14:M14"/>
    <mergeCell ref="J16:L16"/>
    <mergeCell ref="M93:P93"/>
    <mergeCell ref="H34:I34"/>
    <mergeCell ref="G76:K76"/>
    <mergeCell ref="M78:P78"/>
    <mergeCell ref="G93:K93"/>
    <mergeCell ref="A16:B16"/>
    <mergeCell ref="A19:C19"/>
    <mergeCell ref="A17:B17"/>
    <mergeCell ref="A22:B22"/>
    <mergeCell ref="A21:B21"/>
    <mergeCell ref="A24:C24"/>
    <mergeCell ref="E22:F22"/>
    <mergeCell ref="A25:B25"/>
    <mergeCell ref="A7:B7"/>
    <mergeCell ref="A6:C6"/>
    <mergeCell ref="A27:C27"/>
    <mergeCell ref="A15:B15"/>
    <mergeCell ref="A20:B20"/>
    <mergeCell ref="K53:L53"/>
    <mergeCell ref="K52:L52"/>
    <mergeCell ref="K54:L54"/>
    <mergeCell ref="K51:L51"/>
    <mergeCell ref="K46:L46"/>
    <mergeCell ref="K47:L47"/>
    <mergeCell ref="K50:L50"/>
    <mergeCell ref="K48:L48"/>
    <mergeCell ref="K49:L49"/>
    <mergeCell ref="A79:E79"/>
    <mergeCell ref="A82:E82"/>
    <mergeCell ref="A84:E84"/>
    <mergeCell ref="A83:E83"/>
    <mergeCell ref="M83:P83"/>
    <mergeCell ref="M84:P84"/>
    <mergeCell ref="A75:E75"/>
    <mergeCell ref="A74:E74"/>
    <mergeCell ref="A76:E76"/>
    <mergeCell ref="A77:E77"/>
    <mergeCell ref="A78:E78"/>
    <mergeCell ref="A8:B8"/>
    <mergeCell ref="A9:B9"/>
    <mergeCell ref="B1:C1"/>
    <mergeCell ref="B2:C2"/>
    <mergeCell ref="F1:I1"/>
    <mergeCell ref="F2:I2"/>
    <mergeCell ref="A12:B12"/>
    <mergeCell ref="A14:C14"/>
    <mergeCell ref="J13:K13"/>
    <mergeCell ref="J12:K12"/>
    <mergeCell ref="B33:E33"/>
    <mergeCell ref="H33:K33"/>
    <mergeCell ref="D41:E41"/>
    <mergeCell ref="B41:C41"/>
    <mergeCell ref="D42:E42"/>
    <mergeCell ref="D43:E43"/>
    <mergeCell ref="G92:K92"/>
    <mergeCell ref="M92:P92"/>
    <mergeCell ref="A95:E95"/>
    <mergeCell ref="G96:K96"/>
    <mergeCell ref="G97:K97"/>
    <mergeCell ref="G95:K95"/>
    <mergeCell ref="G94:K94"/>
    <mergeCell ref="M95:P95"/>
    <mergeCell ref="M94:P94"/>
    <mergeCell ref="A10:B10"/>
    <mergeCell ref="A11:B11"/>
    <mergeCell ref="A81:E81"/>
    <mergeCell ref="A80:E80"/>
  </mergeCells>
  <conditionalFormatting sqref="J13">
    <cfRule type="containsText" dxfId="19" priority="1" operator="containsText" text="-">
      <formula>NOT(ISERROR(SEARCH(("-"),(J13))))</formula>
    </cfRule>
  </conditionalFormatting>
  <conditionalFormatting sqref="G21">
    <cfRule type="cellIs" dxfId="20" priority="2" operator="greaterThan">
      <formula>-1</formula>
    </cfRule>
  </conditionalFormatting>
  <conditionalFormatting sqref="G21">
    <cfRule type="cellIs" dxfId="21" priority="3" operator="lessThan">
      <formula>0</formula>
    </cfRule>
  </conditionalFormatting>
  <conditionalFormatting sqref="P105:Y107">
    <cfRule type="colorScale" priority="4">
      <colorScale>
        <cfvo type="min"/>
        <cfvo type="percentile" val="50"/>
        <cfvo type="max"/>
        <color rgb="FFE67C73"/>
        <color rgb="FFFFD666"/>
        <color rgb="FF57BB8A"/>
      </colorScale>
    </cfRule>
  </conditionalFormatting>
  <dataValidations>
    <dataValidation type="list" allowBlank="1" showErrorMessage="1" sqref="D1">
      <formula1>"M,F,O"</formula1>
    </dataValidation>
    <dataValidation type="decimal" allowBlank="1" showInputMessage="1" prompt="Enter a number between 1 and 1000" sqref="Q1">
      <formula1>1.0</formula1>
      <formula2>1000.0</formula2>
    </dataValidation>
    <dataValidation type="list" allowBlank="1" sqref="A37 G37 A43 G43">
      <formula1>"Melee,Ranged,AOE"</formula1>
    </dataValidation>
    <dataValidation type="list" allowBlank="1" showInputMessage="1" prompt="Click and enter a value from the list of items" sqref="M2">
      <formula1>"Lawful good,Neutral good,Chaotic good,Lawful neutral,Neutral,Chaotic neutral,Lawful evil,Neutral evil,Chaotic evil"</formula1>
    </dataValidation>
    <dataValidation type="list" allowBlank="1" sqref="R35 R40">
      <formula1>"Light,Medium,Heavy,Shields,Metal,Non-Metal"</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10.14"/>
    <col customWidth="1" min="6" max="6" width="9.86"/>
    <col customWidth="1" min="7" max="8" width="9.29"/>
    <col customWidth="1" min="9" max="9" width="10.0"/>
    <col customWidth="1" min="10" max="10" width="8.29"/>
    <col customWidth="1" min="11" max="11" width="5.71"/>
  </cols>
  <sheetData>
    <row r="1">
      <c r="A1" s="13"/>
      <c r="B1" s="13" t="s">
        <v>7</v>
      </c>
      <c r="C1" s="15" t="s">
        <v>8</v>
      </c>
      <c r="D1" s="16" t="s">
        <v>9</v>
      </c>
      <c r="E1" s="13" t="s">
        <v>10</v>
      </c>
      <c r="F1" s="13" t="s">
        <v>11</v>
      </c>
      <c r="G1" s="13" t="s">
        <v>12</v>
      </c>
      <c r="H1" s="13" t="s">
        <v>13</v>
      </c>
      <c r="I1" s="13" t="s">
        <v>14</v>
      </c>
      <c r="J1" s="13" t="s">
        <v>15</v>
      </c>
      <c r="K1" s="13" t="s">
        <v>16</v>
      </c>
      <c r="AB1" s="17" t="s">
        <v>17</v>
      </c>
    </row>
    <row r="2">
      <c r="A2" s="13" t="s">
        <v>18</v>
      </c>
      <c r="B2" s="13">
        <v>3.0</v>
      </c>
      <c r="C2" s="19">
        <f t="shared" ref="C2:C4" si="1">E2-B2</f>
        <v>3</v>
      </c>
      <c r="D2" s="22" t="str">
        <f t="shared" ref="D2:D4" si="2">IF(and(G2&gt;=C2,C2&gt;I2)=true,G$1,)&amp;IF(and(I2&gt;=C2,C2&gt;J2)=true,I$1,)&amp;IF(and(J2&gt;=C2,C2&gt;K2)=true,J$1,)&amp;if(C2&lt;=K2,K$1,)</f>
        <v>Light  (-1)</v>
      </c>
      <c r="E2" s="13">
        <v>6.0</v>
      </c>
      <c r="F2">
        <f t="shared" ref="F2:F4" si="3">$E2</f>
        <v>6</v>
      </c>
      <c r="G2">
        <f t="shared" ref="G2:G4" si="4">$E2/2</f>
        <v>3</v>
      </c>
      <c r="H2">
        <f t="shared" ref="H2:H4" si="5">$E2/3</f>
        <v>2</v>
      </c>
      <c r="I2">
        <f t="shared" ref="I2:I4" si="6">$E2/6</f>
        <v>1</v>
      </c>
      <c r="J2" s="24">
        <v>0.0</v>
      </c>
      <c r="K2">
        <f t="shared" ref="K2:K4" si="7">-$E2/2</f>
        <v>-3</v>
      </c>
    </row>
    <row r="3">
      <c r="A3" s="13" t="s">
        <v>22</v>
      </c>
      <c r="B3" s="13">
        <v>0.0</v>
      </c>
      <c r="C3" s="19">
        <f t="shared" si="1"/>
        <v>6</v>
      </c>
      <c r="D3" s="22" t="str">
        <f t="shared" si="2"/>
        <v/>
      </c>
      <c r="E3" s="13">
        <v>6.0</v>
      </c>
      <c r="F3">
        <f t="shared" si="3"/>
        <v>6</v>
      </c>
      <c r="G3">
        <f t="shared" si="4"/>
        <v>3</v>
      </c>
      <c r="H3">
        <f t="shared" si="5"/>
        <v>2</v>
      </c>
      <c r="I3">
        <f t="shared" si="6"/>
        <v>1</v>
      </c>
      <c r="K3">
        <f t="shared" si="7"/>
        <v>-3</v>
      </c>
    </row>
    <row r="4">
      <c r="A4" s="13" t="s">
        <v>24</v>
      </c>
      <c r="B4" s="13">
        <v>0.0</v>
      </c>
      <c r="C4" s="19">
        <f t="shared" si="1"/>
        <v>6</v>
      </c>
      <c r="D4" s="22" t="str">
        <f t="shared" si="2"/>
        <v/>
      </c>
      <c r="E4" s="13">
        <v>6.0</v>
      </c>
      <c r="F4">
        <f t="shared" si="3"/>
        <v>6</v>
      </c>
      <c r="G4">
        <f t="shared" si="4"/>
        <v>3</v>
      </c>
      <c r="H4">
        <f t="shared" si="5"/>
        <v>2</v>
      </c>
      <c r="I4">
        <f t="shared" si="6"/>
        <v>1</v>
      </c>
      <c r="K4">
        <f t="shared" si="7"/>
        <v>-3</v>
      </c>
    </row>
    <row r="16">
      <c r="A16" s="13" t="s">
        <v>27</v>
      </c>
      <c r="C16" s="13" t="s">
        <v>28</v>
      </c>
    </row>
    <row r="17">
      <c r="A17">
        <f>sum(A18:A1001)</f>
        <v>800</v>
      </c>
      <c r="C17">
        <f>-sum(C18:C1001)+5</f>
        <v>5</v>
      </c>
    </row>
    <row r="18">
      <c r="A18" s="13">
        <v>2000.0</v>
      </c>
      <c r="C18" s="13"/>
    </row>
    <row r="19">
      <c r="A19" s="13">
        <v>-1000.0</v>
      </c>
      <c r="B19" s="13" t="s">
        <v>31</v>
      </c>
    </row>
    <row r="20">
      <c r="A20" s="13">
        <v>-200.0</v>
      </c>
    </row>
  </sheetData>
  <mergeCells count="1">
    <mergeCell ref="J2:J4"/>
  </mergeCells>
  <conditionalFormatting sqref="C2:C4">
    <cfRule type="cellIs" dxfId="0" priority="1" operator="lessThanOrEqual">
      <formula>0</formula>
    </cfRule>
  </conditionalFormatting>
  <conditionalFormatting sqref="D2:D4">
    <cfRule type="containsText" dxfId="1" priority="2" operator="containsText" text="Dead">
      <formula>NOT(ISERROR(SEARCH(("Dead"),(D2))))</formula>
    </cfRule>
  </conditionalFormatting>
  <conditionalFormatting sqref="D2:D4">
    <cfRule type="containsText" dxfId="2" priority="3" operator="containsText" text="Dying">
      <formula>NOT(ISERROR(SEARCH(("Dying"),(D2))))</formula>
    </cfRule>
  </conditionalFormatting>
  <conditionalFormatting sqref="D2:D4">
    <cfRule type="containsText" dxfId="3" priority="4" operator="containsText" text="Heavy">
      <formula>NOT(ISERROR(SEARCH(("Heavy"),(D2))))</formula>
    </cfRule>
  </conditionalFormatting>
  <conditionalFormatting sqref="D2:D4">
    <cfRule type="containsText" dxfId="4" priority="5" operator="containsText" text="Light">
      <formula>NOT(ISERROR(SEARCH(("Light"),(D2))))</formula>
    </cfRule>
  </conditionalFormatting>
  <conditionalFormatting sqref="D2:D4">
    <cfRule type="containsBlanks" dxfId="5" priority="6">
      <formula>LEN(TRIM(D2))=0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06666"/>
  </sheetPr>
  <sheetViews>
    <sheetView showGridLines="0" workbookViewId="0"/>
  </sheetViews>
  <sheetFormatPr customHeight="1" defaultColWidth="14.43" defaultRowHeight="15.75"/>
  <cols>
    <col customWidth="1" min="1" max="1" width="37.86"/>
    <col customWidth="1" min="2" max="2" width="14.43"/>
    <col customWidth="1" min="3" max="3" width="9.71"/>
    <col customWidth="1" min="4" max="4" width="6.43"/>
    <col customWidth="1" min="5" max="5" width="13.86"/>
    <col customWidth="1" min="6" max="6" width="6.43"/>
  </cols>
  <sheetData>
    <row r="1">
      <c r="A1" s="1" t="s">
        <v>0</v>
      </c>
      <c r="B1" s="2" t="s">
        <v>1</v>
      </c>
      <c r="C1" s="3"/>
      <c r="D1" s="4"/>
      <c r="E1" s="5"/>
      <c r="G1" s="6" t="s">
        <v>2</v>
      </c>
      <c r="I1" s="7" t="s">
        <v>3</v>
      </c>
    </row>
    <row r="2">
      <c r="A2" s="8"/>
      <c r="B2" s="2" t="s">
        <v>4</v>
      </c>
      <c r="C2" s="9">
        <f>SUM(E4:E119)</f>
        <v>0</v>
      </c>
      <c r="D2" s="4"/>
      <c r="E2" s="5"/>
      <c r="G2" s="10"/>
      <c r="H2" s="11" t="s">
        <v>5</v>
      </c>
      <c r="I2" s="12">
        <f t="shared" ref="I2:I4" si="1">G2-$C$2</f>
        <v>0</v>
      </c>
    </row>
    <row r="3">
      <c r="A3" s="8"/>
      <c r="B3" s="14" t="s">
        <v>6</v>
      </c>
      <c r="C3" s="18">
        <f>Log!XP</f>
        <v>0</v>
      </c>
      <c r="D3" s="4"/>
      <c r="E3" s="5"/>
      <c r="G3" s="10"/>
      <c r="H3" s="11" t="s">
        <v>19</v>
      </c>
      <c r="I3" s="12">
        <f t="shared" si="1"/>
        <v>0</v>
      </c>
    </row>
    <row r="4">
      <c r="A4" s="20" t="s">
        <v>20</v>
      </c>
      <c r="B4" s="21"/>
      <c r="C4" s="21"/>
      <c r="D4" s="21"/>
      <c r="E4" s="23">
        <f>SUM(Log!B5:E5)/50</f>
        <v>0</v>
      </c>
      <c r="G4" s="10"/>
      <c r="H4" s="25" t="s">
        <v>21</v>
      </c>
      <c r="I4" s="12">
        <f t="shared" si="1"/>
        <v>0</v>
      </c>
    </row>
    <row r="5">
      <c r="A5" s="26" t="s">
        <v>23</v>
      </c>
      <c r="B5" s="26" t="s">
        <v>25</v>
      </c>
      <c r="C5" s="28" t="s">
        <v>30</v>
      </c>
      <c r="D5" s="30" t="s">
        <v>32</v>
      </c>
      <c r="E5" s="31" t="s">
        <v>33</v>
      </c>
      <c r="G5" s="32"/>
      <c r="H5" s="32"/>
      <c r="I5" s="33"/>
    </row>
    <row r="6">
      <c r="A6" s="34"/>
      <c r="B6" s="36" t="s">
        <v>34</v>
      </c>
      <c r="C6" s="38"/>
      <c r="D6" s="40"/>
      <c r="E6" s="43">
        <f t="shared" ref="E6:E17" si="2">C6*IF(D6=0,1,D6)*if(0&gt;D6,0,1)</f>
        <v>0</v>
      </c>
      <c r="G6" s="6" t="s">
        <v>39</v>
      </c>
      <c r="I6" s="33"/>
    </row>
    <row r="7">
      <c r="A7" s="34"/>
      <c r="B7" s="36" t="s">
        <v>40</v>
      </c>
      <c r="C7" s="45"/>
      <c r="D7" s="40"/>
      <c r="E7" s="43">
        <f t="shared" si="2"/>
        <v>0</v>
      </c>
      <c r="F7" s="47"/>
      <c r="G7" s="10"/>
      <c r="H7" s="11" t="s">
        <v>43</v>
      </c>
      <c r="I7" s="12">
        <f t="shared" ref="I7:I9" si="3">G7-$C$2</f>
        <v>0</v>
      </c>
    </row>
    <row r="8">
      <c r="A8" s="49"/>
      <c r="B8" s="36" t="s">
        <v>45</v>
      </c>
      <c r="C8" s="45"/>
      <c r="D8" s="40"/>
      <c r="E8" s="43">
        <f t="shared" si="2"/>
        <v>0</v>
      </c>
      <c r="F8" s="47"/>
      <c r="G8" s="10"/>
      <c r="H8" s="11" t="s">
        <v>46</v>
      </c>
      <c r="I8" s="12">
        <f t="shared" si="3"/>
        <v>0</v>
      </c>
    </row>
    <row r="9">
      <c r="A9" s="34"/>
      <c r="B9" s="36" t="s">
        <v>47</v>
      </c>
      <c r="C9" s="45"/>
      <c r="D9" s="55"/>
      <c r="E9" s="43">
        <f t="shared" si="2"/>
        <v>0</v>
      </c>
      <c r="F9" s="47"/>
      <c r="G9" s="10"/>
      <c r="H9" s="25" t="s">
        <v>51</v>
      </c>
      <c r="I9" s="12">
        <f t="shared" si="3"/>
        <v>0</v>
      </c>
    </row>
    <row r="10">
      <c r="A10" s="34"/>
      <c r="B10" s="36" t="s">
        <v>52</v>
      </c>
      <c r="C10" s="57"/>
      <c r="D10" s="55"/>
      <c r="E10" s="43">
        <f t="shared" si="2"/>
        <v>0</v>
      </c>
      <c r="G10" s="62"/>
    </row>
    <row r="11">
      <c r="A11" s="34"/>
      <c r="B11" s="36" t="s">
        <v>55</v>
      </c>
      <c r="C11" s="57"/>
      <c r="D11" s="55"/>
      <c r="E11" s="43">
        <f t="shared" si="2"/>
        <v>0</v>
      </c>
      <c r="G11" s="62"/>
    </row>
    <row r="12">
      <c r="A12" s="64"/>
      <c r="B12" s="36" t="s">
        <v>57</v>
      </c>
      <c r="C12" s="45"/>
      <c r="D12" s="55"/>
      <c r="E12" s="43">
        <f t="shared" si="2"/>
        <v>0</v>
      </c>
      <c r="G12" s="62"/>
    </row>
    <row r="13">
      <c r="A13" s="72"/>
      <c r="B13" s="36" t="s">
        <v>61</v>
      </c>
      <c r="C13" s="57"/>
      <c r="D13" s="55"/>
      <c r="E13" s="43">
        <f t="shared" si="2"/>
        <v>0</v>
      </c>
      <c r="G13" s="62"/>
    </row>
    <row r="14">
      <c r="A14" s="34"/>
      <c r="B14" s="36" t="s">
        <v>62</v>
      </c>
      <c r="C14" s="45"/>
      <c r="D14" s="55"/>
      <c r="E14" s="43">
        <f t="shared" si="2"/>
        <v>0</v>
      </c>
      <c r="G14" s="62"/>
    </row>
    <row r="15">
      <c r="A15" s="74" t="s">
        <v>63</v>
      </c>
      <c r="B15" s="36" t="s">
        <v>65</v>
      </c>
      <c r="C15" s="57"/>
      <c r="D15" s="55"/>
      <c r="E15" s="43">
        <f t="shared" si="2"/>
        <v>0</v>
      </c>
      <c r="G15" s="62"/>
    </row>
    <row r="16">
      <c r="A16" s="34"/>
      <c r="B16" s="36" t="s">
        <v>66</v>
      </c>
      <c r="C16" s="57"/>
      <c r="D16" s="55"/>
      <c r="E16" s="43">
        <f t="shared" si="2"/>
        <v>0</v>
      </c>
      <c r="G16" s="62"/>
    </row>
    <row r="17">
      <c r="A17" s="72"/>
      <c r="B17" s="36" t="s">
        <v>67</v>
      </c>
      <c r="C17" s="57"/>
      <c r="D17" s="55"/>
      <c r="E17" s="43">
        <f t="shared" si="2"/>
        <v>0</v>
      </c>
      <c r="G17" s="62"/>
    </row>
    <row r="18">
      <c r="A18" s="44"/>
      <c r="B18" s="44"/>
      <c r="C18" s="76"/>
      <c r="D18" s="4"/>
      <c r="E18" s="5"/>
      <c r="G18" s="62"/>
    </row>
    <row r="19">
      <c r="A19" s="26" t="s">
        <v>68</v>
      </c>
      <c r="B19" s="78"/>
      <c r="C19" s="79" t="s">
        <v>30</v>
      </c>
      <c r="D19" s="30" t="s">
        <v>32</v>
      </c>
      <c r="E19" s="31" t="s">
        <v>33</v>
      </c>
      <c r="F19" s="13" t="s">
        <v>70</v>
      </c>
      <c r="G19" s="84" t="s">
        <v>71</v>
      </c>
    </row>
    <row r="20">
      <c r="A20" s="74" t="s">
        <v>63</v>
      </c>
      <c r="B20" s="90"/>
      <c r="C20" s="95" t="str">
        <f>Character!ArmorWeight</f>
        <v/>
      </c>
      <c r="D20" s="97">
        <v>1.0</v>
      </c>
      <c r="E20" s="43">
        <f>C20*IF(D20=0,1,D20)*if(0&gt;D20,0,1)</f>
        <v>0</v>
      </c>
      <c r="F20" s="13">
        <v>1.0</v>
      </c>
      <c r="G20" s="84" t="s">
        <v>112</v>
      </c>
    </row>
    <row r="21">
      <c r="A21" s="60"/>
      <c r="B21" s="94"/>
      <c r="C21" s="99"/>
      <c r="D21" s="40"/>
      <c r="E21" s="43">
        <f t="shared" ref="E21:E28" si="4">C21*IF(D21=0,1,D21)</f>
        <v>0</v>
      </c>
      <c r="F21" s="13">
        <v>2.0</v>
      </c>
      <c r="G21" s="84" t="s">
        <v>116</v>
      </c>
    </row>
    <row r="22">
      <c r="A22" s="60"/>
      <c r="B22" s="34"/>
      <c r="C22" s="45"/>
      <c r="D22" s="55"/>
      <c r="E22" s="43">
        <f t="shared" si="4"/>
        <v>0</v>
      </c>
      <c r="F22" s="13">
        <v>3.0</v>
      </c>
      <c r="G22" s="84" t="s">
        <v>117</v>
      </c>
    </row>
    <row r="23">
      <c r="A23" s="72"/>
      <c r="B23" s="34"/>
      <c r="C23" s="45"/>
      <c r="D23" s="55"/>
      <c r="E23" s="43">
        <f t="shared" si="4"/>
        <v>0</v>
      </c>
      <c r="F23" s="13">
        <v>4.0</v>
      </c>
      <c r="G23" s="84" t="s">
        <v>121</v>
      </c>
    </row>
    <row r="24">
      <c r="A24" s="72"/>
      <c r="B24" s="34"/>
      <c r="C24" s="45"/>
      <c r="D24" s="55"/>
      <c r="E24" s="43">
        <f t="shared" si="4"/>
        <v>0</v>
      </c>
      <c r="F24" s="13">
        <v>5.0</v>
      </c>
      <c r="G24" s="84" t="s">
        <v>123</v>
      </c>
    </row>
    <row r="25">
      <c r="A25" s="34"/>
      <c r="B25" s="34"/>
      <c r="C25" s="57"/>
      <c r="D25" s="55"/>
      <c r="E25" s="43">
        <f t="shared" si="4"/>
        <v>0</v>
      </c>
      <c r="F25" s="13">
        <v>6.0</v>
      </c>
      <c r="G25" s="62"/>
    </row>
    <row r="26">
      <c r="A26" s="34"/>
      <c r="B26" s="34"/>
      <c r="C26" s="57"/>
      <c r="D26" s="55"/>
      <c r="E26" s="43">
        <f t="shared" si="4"/>
        <v>0</v>
      </c>
      <c r="F26" s="13">
        <v>7.0</v>
      </c>
      <c r="G26" s="62"/>
    </row>
    <row r="27">
      <c r="A27" s="34"/>
      <c r="B27" s="34"/>
      <c r="C27" s="57"/>
      <c r="D27" s="55"/>
      <c r="E27" s="43">
        <f t="shared" si="4"/>
        <v>0</v>
      </c>
      <c r="F27" s="13">
        <v>8.0</v>
      </c>
      <c r="G27" s="62"/>
    </row>
    <row r="28">
      <c r="A28" s="34"/>
      <c r="B28" s="34"/>
      <c r="C28" s="57"/>
      <c r="D28" s="104"/>
      <c r="E28" s="43">
        <f t="shared" si="4"/>
        <v>0</v>
      </c>
      <c r="F28" s="13">
        <v>9.0</v>
      </c>
      <c r="G28" s="62"/>
    </row>
    <row r="29">
      <c r="A29" s="106" t="s">
        <v>133</v>
      </c>
      <c r="B29" s="109"/>
      <c r="C29" s="110">
        <v>2.0</v>
      </c>
      <c r="D29" s="30">
        <v>-1.0</v>
      </c>
      <c r="E29" s="43">
        <f t="shared" ref="E29:E30" si="5">C29*IF(D29=0,1,D29)*if(0&gt;D29,0,1)</f>
        <v>0</v>
      </c>
      <c r="F29" s="13">
        <v>10.0</v>
      </c>
      <c r="G29" s="62"/>
    </row>
    <row r="30">
      <c r="A30" s="60"/>
      <c r="B30" s="34"/>
      <c r="C30" s="57"/>
      <c r="D30" s="55"/>
      <c r="E30" s="43">
        <f t="shared" si="5"/>
        <v>0</v>
      </c>
      <c r="F30" s="13">
        <v>11.0</v>
      </c>
      <c r="G30" s="62"/>
    </row>
    <row r="31">
      <c r="A31" s="60"/>
      <c r="B31" s="34"/>
      <c r="C31" s="57"/>
      <c r="D31" s="55"/>
      <c r="E31" s="43">
        <f t="shared" ref="E31:E34" si="6">C31*IF(D31=0,1,D31)</f>
        <v>0</v>
      </c>
      <c r="F31" s="13">
        <v>12.0</v>
      </c>
      <c r="G31" s="62"/>
    </row>
    <row r="32">
      <c r="A32" s="60"/>
      <c r="B32" s="34"/>
      <c r="C32" s="57"/>
      <c r="D32" s="55"/>
      <c r="E32" s="43">
        <f t="shared" si="6"/>
        <v>0</v>
      </c>
      <c r="F32" s="13">
        <v>13.0</v>
      </c>
      <c r="G32" s="62"/>
    </row>
    <row r="33">
      <c r="A33" s="34"/>
      <c r="B33" s="34"/>
      <c r="C33" s="57"/>
      <c r="D33" s="55"/>
      <c r="E33" s="43">
        <f t="shared" si="6"/>
        <v>0</v>
      </c>
      <c r="F33" s="13">
        <v>14.0</v>
      </c>
      <c r="G33" s="62"/>
    </row>
    <row r="34">
      <c r="A34" s="34"/>
      <c r="B34" s="34"/>
      <c r="C34" s="57"/>
      <c r="D34" s="104"/>
      <c r="E34" s="43">
        <f t="shared" si="6"/>
        <v>0</v>
      </c>
      <c r="F34" s="13">
        <v>15.0</v>
      </c>
      <c r="G34" s="62"/>
    </row>
    <row r="35">
      <c r="A35" s="106" t="s">
        <v>152</v>
      </c>
      <c r="B35" s="109"/>
      <c r="C35" s="110">
        <v>5.0</v>
      </c>
      <c r="D35" s="30">
        <v>-1.0</v>
      </c>
      <c r="E35" s="43">
        <f t="shared" ref="E35:E36" si="7">C35*IF(D35=0,1,D35)*if(0&gt;D35,0,1)</f>
        <v>0</v>
      </c>
      <c r="F35" s="13">
        <v>16.0</v>
      </c>
      <c r="G35" s="62"/>
    </row>
    <row r="36">
      <c r="A36" s="72"/>
      <c r="B36" s="34"/>
      <c r="C36" s="57"/>
      <c r="D36" s="55"/>
      <c r="E36" s="43">
        <f t="shared" si="7"/>
        <v>0</v>
      </c>
      <c r="F36" s="13">
        <v>17.0</v>
      </c>
      <c r="G36" s="62"/>
    </row>
    <row r="37">
      <c r="A37" s="72"/>
      <c r="B37" s="34"/>
      <c r="C37" s="57"/>
      <c r="D37" s="55"/>
      <c r="E37" s="43">
        <f t="shared" ref="E37:E119" si="8">C37*IF(D37=0,1,D37)</f>
        <v>0</v>
      </c>
      <c r="F37" s="13">
        <v>18.0</v>
      </c>
      <c r="G37" s="62"/>
    </row>
    <row r="38">
      <c r="A38" s="72"/>
      <c r="B38" s="34"/>
      <c r="C38" s="57"/>
      <c r="D38" s="55"/>
      <c r="E38" s="43">
        <f t="shared" si="8"/>
        <v>0</v>
      </c>
      <c r="F38" s="13">
        <v>19.0</v>
      </c>
      <c r="G38" s="62"/>
    </row>
    <row r="39">
      <c r="A39" s="72"/>
      <c r="B39" s="34"/>
      <c r="C39" s="57"/>
      <c r="D39" s="55"/>
      <c r="E39" s="43">
        <f t="shared" si="8"/>
        <v>0</v>
      </c>
      <c r="F39" s="13">
        <v>20.0</v>
      </c>
      <c r="G39" s="62"/>
    </row>
    <row r="40">
      <c r="A40" s="72"/>
      <c r="B40" s="34"/>
      <c r="C40" s="57"/>
      <c r="D40" s="55"/>
      <c r="E40" s="43">
        <f t="shared" si="8"/>
        <v>0</v>
      </c>
      <c r="F40" s="13">
        <v>21.0</v>
      </c>
      <c r="G40" s="62"/>
    </row>
    <row r="41">
      <c r="A41" s="72"/>
      <c r="B41" s="34"/>
      <c r="C41" s="57"/>
      <c r="D41" s="55"/>
      <c r="E41" s="43">
        <f t="shared" si="8"/>
        <v>0</v>
      </c>
      <c r="F41" s="13">
        <v>22.0</v>
      </c>
      <c r="G41" s="62"/>
    </row>
    <row r="42">
      <c r="A42" s="72"/>
      <c r="B42" s="34"/>
      <c r="C42" s="57"/>
      <c r="D42" s="55"/>
      <c r="E42" s="43">
        <f t="shared" si="8"/>
        <v>0</v>
      </c>
      <c r="F42" s="13">
        <v>23.0</v>
      </c>
      <c r="G42" s="62"/>
    </row>
    <row r="43">
      <c r="A43" s="72"/>
      <c r="B43" s="34"/>
      <c r="C43" s="57"/>
      <c r="D43" s="55"/>
      <c r="E43" s="43">
        <f t="shared" si="8"/>
        <v>0</v>
      </c>
      <c r="F43" s="13">
        <v>24.0</v>
      </c>
      <c r="G43" s="62"/>
    </row>
    <row r="44">
      <c r="A44" s="72"/>
      <c r="B44" s="34"/>
      <c r="C44" s="57"/>
      <c r="D44" s="55"/>
      <c r="E44" s="43">
        <f t="shared" si="8"/>
        <v>0</v>
      </c>
      <c r="F44" s="13">
        <v>25.0</v>
      </c>
      <c r="G44" s="62"/>
    </row>
    <row r="45">
      <c r="A45" s="72"/>
      <c r="B45" s="34"/>
      <c r="C45" s="57"/>
      <c r="D45" s="55"/>
      <c r="E45" s="43">
        <f t="shared" si="8"/>
        <v>0</v>
      </c>
      <c r="F45" s="13">
        <v>26.0</v>
      </c>
      <c r="G45" s="62"/>
    </row>
    <row r="46">
      <c r="A46" s="60"/>
      <c r="B46" s="34"/>
      <c r="C46" s="57"/>
      <c r="D46" s="55"/>
      <c r="E46" s="43">
        <f t="shared" si="8"/>
        <v>0</v>
      </c>
      <c r="F46" s="13">
        <v>27.0</v>
      </c>
      <c r="G46" s="62"/>
    </row>
    <row r="47">
      <c r="A47" s="60"/>
      <c r="B47" s="34"/>
      <c r="C47" s="57"/>
      <c r="D47" s="55"/>
      <c r="E47" s="43">
        <f t="shared" si="8"/>
        <v>0</v>
      </c>
      <c r="F47" s="13">
        <v>28.0</v>
      </c>
      <c r="G47" s="62"/>
    </row>
    <row r="48">
      <c r="A48" s="60"/>
      <c r="B48" s="34"/>
      <c r="C48" s="57"/>
      <c r="D48" s="55"/>
      <c r="E48" s="43">
        <f t="shared" si="8"/>
        <v>0</v>
      </c>
      <c r="F48" s="13">
        <v>29.0</v>
      </c>
      <c r="G48" s="62"/>
    </row>
    <row r="49">
      <c r="A49" s="72"/>
      <c r="B49" s="34"/>
      <c r="C49" s="57"/>
      <c r="D49" s="55"/>
      <c r="E49" s="43">
        <f t="shared" si="8"/>
        <v>0</v>
      </c>
      <c r="F49" s="13">
        <v>30.0</v>
      </c>
      <c r="G49" s="62"/>
    </row>
    <row r="50">
      <c r="A50" s="72"/>
      <c r="B50" s="34"/>
      <c r="C50" s="57"/>
      <c r="D50" s="55"/>
      <c r="E50" s="43">
        <f t="shared" si="8"/>
        <v>0</v>
      </c>
      <c r="F50" s="13">
        <v>31.0</v>
      </c>
      <c r="G50" s="62"/>
    </row>
    <row r="51">
      <c r="A51" s="34"/>
      <c r="B51" s="34"/>
      <c r="C51" s="57"/>
      <c r="D51" s="55"/>
      <c r="E51" s="43">
        <f t="shared" si="8"/>
        <v>0</v>
      </c>
      <c r="F51" s="13">
        <v>32.0</v>
      </c>
      <c r="G51" s="62"/>
    </row>
    <row r="52">
      <c r="A52" s="34"/>
      <c r="B52" s="34"/>
      <c r="C52" s="57"/>
      <c r="D52" s="55"/>
      <c r="E52" s="43">
        <f t="shared" si="8"/>
        <v>0</v>
      </c>
      <c r="F52" s="13">
        <v>33.0</v>
      </c>
      <c r="G52" s="62"/>
    </row>
    <row r="53">
      <c r="A53" s="34"/>
      <c r="B53" s="34"/>
      <c r="C53" s="57"/>
      <c r="D53" s="55"/>
      <c r="E53" s="43">
        <f t="shared" si="8"/>
        <v>0</v>
      </c>
      <c r="F53" s="13">
        <v>34.0</v>
      </c>
      <c r="G53" s="62"/>
    </row>
    <row r="54">
      <c r="A54" s="34"/>
      <c r="B54" s="34"/>
      <c r="C54" s="57"/>
      <c r="D54" s="55"/>
      <c r="E54" s="43">
        <f t="shared" si="8"/>
        <v>0</v>
      </c>
      <c r="F54" s="13">
        <v>35.0</v>
      </c>
      <c r="G54" s="62"/>
    </row>
    <row r="55">
      <c r="A55" s="34"/>
      <c r="B55" s="34"/>
      <c r="C55" s="57"/>
      <c r="D55" s="55"/>
      <c r="E55" s="43">
        <f t="shared" si="8"/>
        <v>0</v>
      </c>
      <c r="F55" s="13">
        <v>36.0</v>
      </c>
      <c r="G55" s="62"/>
    </row>
    <row r="56">
      <c r="A56" s="34"/>
      <c r="B56" s="34"/>
      <c r="C56" s="57"/>
      <c r="D56" s="55"/>
      <c r="E56" s="43">
        <f t="shared" si="8"/>
        <v>0</v>
      </c>
      <c r="F56" s="13">
        <v>37.0</v>
      </c>
      <c r="G56" s="62"/>
    </row>
    <row r="57">
      <c r="A57" s="34"/>
      <c r="B57" s="34"/>
      <c r="C57" s="57"/>
      <c r="D57" s="55"/>
      <c r="E57" s="43">
        <f t="shared" si="8"/>
        <v>0</v>
      </c>
      <c r="F57" s="13">
        <v>38.0</v>
      </c>
      <c r="G57" s="62"/>
    </row>
    <row r="58">
      <c r="A58" s="34"/>
      <c r="B58" s="34"/>
      <c r="C58" s="57"/>
      <c r="D58" s="55"/>
      <c r="E58" s="43">
        <f t="shared" si="8"/>
        <v>0</v>
      </c>
      <c r="F58" s="13">
        <v>39.0</v>
      </c>
      <c r="G58" s="62"/>
    </row>
    <row r="59">
      <c r="A59" s="34"/>
      <c r="B59" s="34"/>
      <c r="C59" s="57"/>
      <c r="D59" s="55"/>
      <c r="E59" s="43">
        <f t="shared" si="8"/>
        <v>0</v>
      </c>
      <c r="F59" s="13">
        <v>40.0</v>
      </c>
      <c r="G59" s="62"/>
    </row>
    <row r="60">
      <c r="A60" s="34"/>
      <c r="B60" s="34"/>
      <c r="C60" s="57"/>
      <c r="D60" s="55"/>
      <c r="E60" s="43">
        <f t="shared" si="8"/>
        <v>0</v>
      </c>
      <c r="F60" s="13">
        <v>41.0</v>
      </c>
      <c r="G60" s="62"/>
    </row>
    <row r="61">
      <c r="A61" s="34"/>
      <c r="B61" s="34"/>
      <c r="C61" s="57"/>
      <c r="D61" s="55"/>
      <c r="E61" s="43">
        <f t="shared" si="8"/>
        <v>0</v>
      </c>
      <c r="F61" s="13">
        <v>42.0</v>
      </c>
      <c r="G61" s="62"/>
    </row>
    <row r="62">
      <c r="A62" s="34"/>
      <c r="B62" s="34"/>
      <c r="C62" s="57"/>
      <c r="D62" s="55"/>
      <c r="E62" s="43">
        <f t="shared" si="8"/>
        <v>0</v>
      </c>
      <c r="F62" s="13">
        <v>43.0</v>
      </c>
      <c r="G62" s="62"/>
    </row>
    <row r="63">
      <c r="A63" s="34"/>
      <c r="B63" s="34"/>
      <c r="C63" s="57"/>
      <c r="D63" s="55"/>
      <c r="E63" s="43">
        <f t="shared" si="8"/>
        <v>0</v>
      </c>
      <c r="F63" s="13">
        <v>44.0</v>
      </c>
      <c r="G63" s="62"/>
    </row>
    <row r="64">
      <c r="A64" s="34"/>
      <c r="B64" s="34"/>
      <c r="C64" s="57"/>
      <c r="D64" s="55"/>
      <c r="E64" s="43">
        <f t="shared" si="8"/>
        <v>0</v>
      </c>
      <c r="F64" s="13">
        <v>45.0</v>
      </c>
      <c r="G64" s="62"/>
    </row>
    <row r="65">
      <c r="A65" s="34"/>
      <c r="B65" s="34"/>
      <c r="C65" s="57"/>
      <c r="D65" s="55"/>
      <c r="E65" s="43">
        <f t="shared" si="8"/>
        <v>0</v>
      </c>
      <c r="F65" s="13">
        <v>46.0</v>
      </c>
      <c r="G65" s="62"/>
    </row>
    <row r="66">
      <c r="A66" s="34"/>
      <c r="B66" s="34"/>
      <c r="C66" s="57"/>
      <c r="D66" s="55"/>
      <c r="E66" s="43">
        <f t="shared" si="8"/>
        <v>0</v>
      </c>
      <c r="F66" s="13">
        <v>47.0</v>
      </c>
      <c r="G66" s="62"/>
    </row>
    <row r="67">
      <c r="A67" s="34"/>
      <c r="B67" s="34"/>
      <c r="C67" s="57"/>
      <c r="D67" s="55"/>
      <c r="E67" s="43">
        <f t="shared" si="8"/>
        <v>0</v>
      </c>
      <c r="F67" s="13">
        <v>48.0</v>
      </c>
      <c r="G67" s="62"/>
    </row>
    <row r="68">
      <c r="A68" s="34"/>
      <c r="B68" s="34"/>
      <c r="C68" s="57"/>
      <c r="D68" s="55"/>
      <c r="E68" s="43">
        <f t="shared" si="8"/>
        <v>0</v>
      </c>
      <c r="F68" s="13">
        <v>49.0</v>
      </c>
      <c r="G68" s="62"/>
    </row>
    <row r="69">
      <c r="A69" s="34"/>
      <c r="B69" s="34"/>
      <c r="C69" s="57"/>
      <c r="D69" s="55"/>
      <c r="E69" s="43">
        <f t="shared" si="8"/>
        <v>0</v>
      </c>
      <c r="F69" s="13">
        <v>50.0</v>
      </c>
      <c r="G69" s="62"/>
    </row>
    <row r="70">
      <c r="A70" s="34"/>
      <c r="B70" s="34"/>
      <c r="C70" s="57"/>
      <c r="D70" s="55"/>
      <c r="E70" s="43">
        <f t="shared" si="8"/>
        <v>0</v>
      </c>
      <c r="F70" s="13">
        <v>51.0</v>
      </c>
      <c r="G70" s="62"/>
    </row>
    <row r="71">
      <c r="A71" s="34"/>
      <c r="B71" s="34"/>
      <c r="C71" s="57"/>
      <c r="D71" s="55"/>
      <c r="E71" s="43">
        <f t="shared" si="8"/>
        <v>0</v>
      </c>
      <c r="F71" s="13">
        <v>52.0</v>
      </c>
      <c r="G71" s="62"/>
    </row>
    <row r="72">
      <c r="A72" s="34"/>
      <c r="B72" s="34"/>
      <c r="C72" s="57"/>
      <c r="D72" s="55"/>
      <c r="E72" s="43">
        <f t="shared" si="8"/>
        <v>0</v>
      </c>
      <c r="F72" s="13">
        <v>53.0</v>
      </c>
      <c r="G72" s="62"/>
    </row>
    <row r="73">
      <c r="A73" s="34"/>
      <c r="B73" s="34"/>
      <c r="C73" s="57"/>
      <c r="D73" s="55"/>
      <c r="E73" s="43">
        <f t="shared" si="8"/>
        <v>0</v>
      </c>
      <c r="F73" s="13">
        <v>54.0</v>
      </c>
      <c r="G73" s="62"/>
    </row>
    <row r="74">
      <c r="A74" s="34"/>
      <c r="B74" s="34"/>
      <c r="C74" s="57"/>
      <c r="D74" s="55"/>
      <c r="E74" s="43">
        <f t="shared" si="8"/>
        <v>0</v>
      </c>
      <c r="F74" s="13">
        <v>55.0</v>
      </c>
      <c r="G74" s="62"/>
    </row>
    <row r="75">
      <c r="A75" s="34"/>
      <c r="B75" s="34"/>
      <c r="C75" s="57"/>
      <c r="D75" s="55"/>
      <c r="E75" s="43">
        <f t="shared" si="8"/>
        <v>0</v>
      </c>
      <c r="F75" s="13">
        <v>56.0</v>
      </c>
      <c r="G75" s="62"/>
    </row>
    <row r="76">
      <c r="A76" s="34"/>
      <c r="B76" s="34"/>
      <c r="C76" s="57"/>
      <c r="D76" s="55"/>
      <c r="E76" s="43">
        <f t="shared" si="8"/>
        <v>0</v>
      </c>
      <c r="F76" s="13">
        <v>57.0</v>
      </c>
      <c r="G76" s="62"/>
    </row>
    <row r="77">
      <c r="A77" s="34"/>
      <c r="B77" s="34"/>
      <c r="C77" s="57"/>
      <c r="D77" s="55"/>
      <c r="E77" s="43">
        <f t="shared" si="8"/>
        <v>0</v>
      </c>
      <c r="F77" s="13">
        <v>58.0</v>
      </c>
      <c r="G77" s="62"/>
    </row>
    <row r="78">
      <c r="A78" s="34"/>
      <c r="B78" s="34"/>
      <c r="C78" s="57"/>
      <c r="D78" s="55"/>
      <c r="E78" s="43">
        <f t="shared" si="8"/>
        <v>0</v>
      </c>
      <c r="F78" s="13">
        <v>59.0</v>
      </c>
      <c r="G78" s="62"/>
    </row>
    <row r="79">
      <c r="A79" s="34"/>
      <c r="B79" s="34"/>
      <c r="C79" s="57"/>
      <c r="D79" s="55"/>
      <c r="E79" s="43">
        <f t="shared" si="8"/>
        <v>0</v>
      </c>
      <c r="F79" s="13">
        <v>60.0</v>
      </c>
      <c r="G79" s="62"/>
    </row>
    <row r="80">
      <c r="A80" s="34"/>
      <c r="B80" s="34"/>
      <c r="C80" s="57"/>
      <c r="D80" s="55"/>
      <c r="E80" s="43">
        <f t="shared" si="8"/>
        <v>0</v>
      </c>
      <c r="F80" s="13">
        <v>61.0</v>
      </c>
      <c r="G80" s="62"/>
    </row>
    <row r="81">
      <c r="A81" s="34"/>
      <c r="B81" s="34"/>
      <c r="C81" s="57"/>
      <c r="D81" s="55"/>
      <c r="E81" s="43">
        <f t="shared" si="8"/>
        <v>0</v>
      </c>
      <c r="F81" s="13">
        <v>62.0</v>
      </c>
      <c r="G81" s="62"/>
    </row>
    <row r="82">
      <c r="A82" s="34"/>
      <c r="B82" s="34"/>
      <c r="C82" s="57"/>
      <c r="D82" s="55"/>
      <c r="E82" s="43">
        <f t="shared" si="8"/>
        <v>0</v>
      </c>
      <c r="F82" s="13">
        <v>63.0</v>
      </c>
      <c r="G82" s="62"/>
    </row>
    <row r="83">
      <c r="A83" s="34"/>
      <c r="B83" s="34"/>
      <c r="C83" s="57"/>
      <c r="D83" s="55"/>
      <c r="E83" s="43">
        <f t="shared" si="8"/>
        <v>0</v>
      </c>
      <c r="F83" s="13">
        <v>64.0</v>
      </c>
      <c r="G83" s="62"/>
    </row>
    <row r="84">
      <c r="A84" s="34"/>
      <c r="B84" s="34"/>
      <c r="C84" s="57"/>
      <c r="D84" s="55"/>
      <c r="E84" s="43">
        <f t="shared" si="8"/>
        <v>0</v>
      </c>
      <c r="F84" s="13">
        <v>65.0</v>
      </c>
      <c r="G84" s="62"/>
    </row>
    <row r="85">
      <c r="A85" s="34"/>
      <c r="B85" s="34"/>
      <c r="C85" s="57"/>
      <c r="D85" s="55"/>
      <c r="E85" s="43">
        <f t="shared" si="8"/>
        <v>0</v>
      </c>
      <c r="F85" s="13">
        <v>66.0</v>
      </c>
      <c r="G85" s="62"/>
    </row>
    <row r="86">
      <c r="A86" s="34"/>
      <c r="B86" s="34"/>
      <c r="C86" s="57"/>
      <c r="D86" s="55"/>
      <c r="E86" s="43">
        <f t="shared" si="8"/>
        <v>0</v>
      </c>
      <c r="F86" s="13">
        <v>67.0</v>
      </c>
      <c r="G86" s="62"/>
    </row>
    <row r="87">
      <c r="A87" s="34"/>
      <c r="B87" s="34"/>
      <c r="C87" s="57"/>
      <c r="D87" s="55"/>
      <c r="E87" s="43">
        <f t="shared" si="8"/>
        <v>0</v>
      </c>
      <c r="F87" s="13">
        <v>68.0</v>
      </c>
      <c r="G87" s="62"/>
    </row>
    <row r="88">
      <c r="A88" s="34"/>
      <c r="B88" s="34"/>
      <c r="C88" s="57"/>
      <c r="D88" s="55"/>
      <c r="E88" s="43">
        <f t="shared" si="8"/>
        <v>0</v>
      </c>
      <c r="F88" s="13">
        <v>69.0</v>
      </c>
      <c r="G88" s="62"/>
    </row>
    <row r="89">
      <c r="A89" s="34"/>
      <c r="B89" s="34"/>
      <c r="C89" s="57"/>
      <c r="D89" s="55"/>
      <c r="E89" s="43">
        <f t="shared" si="8"/>
        <v>0</v>
      </c>
      <c r="F89" s="13">
        <v>70.0</v>
      </c>
      <c r="G89" s="62"/>
    </row>
    <row r="90">
      <c r="A90" s="34"/>
      <c r="B90" s="34"/>
      <c r="C90" s="57"/>
      <c r="D90" s="55"/>
      <c r="E90" s="43">
        <f t="shared" si="8"/>
        <v>0</v>
      </c>
      <c r="F90" s="13">
        <v>71.0</v>
      </c>
      <c r="G90" s="62"/>
    </row>
    <row r="91">
      <c r="A91" s="34"/>
      <c r="B91" s="34"/>
      <c r="C91" s="57"/>
      <c r="D91" s="55"/>
      <c r="E91" s="43">
        <f t="shared" si="8"/>
        <v>0</v>
      </c>
      <c r="F91" s="13">
        <v>72.0</v>
      </c>
      <c r="G91" s="62"/>
    </row>
    <row r="92">
      <c r="A92" s="34"/>
      <c r="B92" s="34"/>
      <c r="C92" s="57"/>
      <c r="D92" s="55"/>
      <c r="E92" s="43">
        <f t="shared" si="8"/>
        <v>0</v>
      </c>
      <c r="F92" s="13">
        <v>73.0</v>
      </c>
      <c r="G92" s="62"/>
    </row>
    <row r="93">
      <c r="A93" s="34"/>
      <c r="B93" s="34"/>
      <c r="C93" s="57"/>
      <c r="D93" s="55"/>
      <c r="E93" s="43">
        <f t="shared" si="8"/>
        <v>0</v>
      </c>
      <c r="F93" s="13">
        <v>74.0</v>
      </c>
      <c r="G93" s="62"/>
    </row>
    <row r="94">
      <c r="A94" s="34"/>
      <c r="B94" s="34"/>
      <c r="C94" s="57"/>
      <c r="D94" s="55"/>
      <c r="E94" s="43">
        <f t="shared" si="8"/>
        <v>0</v>
      </c>
      <c r="F94" s="13">
        <v>75.0</v>
      </c>
      <c r="G94" s="62"/>
    </row>
    <row r="95">
      <c r="A95" s="34"/>
      <c r="B95" s="34"/>
      <c r="C95" s="57"/>
      <c r="D95" s="55"/>
      <c r="E95" s="43">
        <f t="shared" si="8"/>
        <v>0</v>
      </c>
      <c r="F95" s="13">
        <v>76.0</v>
      </c>
      <c r="G95" s="62"/>
    </row>
    <row r="96">
      <c r="A96" s="34"/>
      <c r="B96" s="34"/>
      <c r="C96" s="57"/>
      <c r="D96" s="55"/>
      <c r="E96" s="43">
        <f t="shared" si="8"/>
        <v>0</v>
      </c>
      <c r="F96" s="13">
        <v>77.0</v>
      </c>
      <c r="G96" s="62"/>
    </row>
    <row r="97">
      <c r="A97" s="34"/>
      <c r="B97" s="34"/>
      <c r="C97" s="57"/>
      <c r="D97" s="55"/>
      <c r="E97" s="43">
        <f t="shared" si="8"/>
        <v>0</v>
      </c>
      <c r="F97" s="13">
        <v>78.0</v>
      </c>
      <c r="G97" s="62"/>
    </row>
    <row r="98">
      <c r="A98" s="34"/>
      <c r="B98" s="34"/>
      <c r="C98" s="57"/>
      <c r="D98" s="55"/>
      <c r="E98" s="43">
        <f t="shared" si="8"/>
        <v>0</v>
      </c>
      <c r="F98" s="13">
        <v>79.0</v>
      </c>
      <c r="G98" s="62"/>
    </row>
    <row r="99">
      <c r="A99" s="34"/>
      <c r="B99" s="34"/>
      <c r="C99" s="57"/>
      <c r="D99" s="55"/>
      <c r="E99" s="43">
        <f t="shared" si="8"/>
        <v>0</v>
      </c>
      <c r="F99" s="13">
        <v>80.0</v>
      </c>
      <c r="G99" s="62"/>
    </row>
    <row r="100">
      <c r="A100" s="34"/>
      <c r="B100" s="34"/>
      <c r="C100" s="57"/>
      <c r="D100" s="55"/>
      <c r="E100" s="43">
        <f t="shared" si="8"/>
        <v>0</v>
      </c>
      <c r="F100" s="13">
        <v>81.0</v>
      </c>
      <c r="G100" s="62"/>
    </row>
    <row r="101">
      <c r="A101" s="34"/>
      <c r="B101" s="34"/>
      <c r="C101" s="57"/>
      <c r="D101" s="55"/>
      <c r="E101" s="43">
        <f t="shared" si="8"/>
        <v>0</v>
      </c>
      <c r="F101" s="13">
        <v>82.0</v>
      </c>
      <c r="G101" s="62"/>
    </row>
    <row r="102">
      <c r="A102" s="34"/>
      <c r="B102" s="34"/>
      <c r="C102" s="57"/>
      <c r="D102" s="55"/>
      <c r="E102" s="43">
        <f t="shared" si="8"/>
        <v>0</v>
      </c>
      <c r="F102" s="13">
        <v>83.0</v>
      </c>
      <c r="G102" s="62"/>
    </row>
    <row r="103">
      <c r="A103" s="34"/>
      <c r="B103" s="34"/>
      <c r="C103" s="57"/>
      <c r="D103" s="55"/>
      <c r="E103" s="43">
        <f t="shared" si="8"/>
        <v>0</v>
      </c>
      <c r="F103" s="13">
        <v>84.0</v>
      </c>
      <c r="G103" s="62"/>
    </row>
    <row r="104">
      <c r="A104" s="34"/>
      <c r="B104" s="34"/>
      <c r="C104" s="57"/>
      <c r="D104" s="55"/>
      <c r="E104" s="43">
        <f t="shared" si="8"/>
        <v>0</v>
      </c>
      <c r="F104" s="13">
        <v>85.0</v>
      </c>
      <c r="G104" s="62"/>
    </row>
    <row r="105">
      <c r="A105" s="34"/>
      <c r="B105" s="34"/>
      <c r="C105" s="57"/>
      <c r="D105" s="55"/>
      <c r="E105" s="43">
        <f t="shared" si="8"/>
        <v>0</v>
      </c>
      <c r="F105" s="13">
        <v>86.0</v>
      </c>
      <c r="G105" s="62"/>
    </row>
    <row r="106">
      <c r="A106" s="34"/>
      <c r="B106" s="34"/>
      <c r="C106" s="57"/>
      <c r="D106" s="55"/>
      <c r="E106" s="43">
        <f t="shared" si="8"/>
        <v>0</v>
      </c>
      <c r="F106" s="13">
        <v>87.0</v>
      </c>
      <c r="G106" s="62"/>
    </row>
    <row r="107">
      <c r="A107" s="34"/>
      <c r="B107" s="34"/>
      <c r="C107" s="57"/>
      <c r="D107" s="55"/>
      <c r="E107" s="43">
        <f t="shared" si="8"/>
        <v>0</v>
      </c>
      <c r="F107" s="13">
        <v>88.0</v>
      </c>
      <c r="G107" s="62"/>
    </row>
    <row r="108">
      <c r="A108" s="34"/>
      <c r="B108" s="34"/>
      <c r="C108" s="57"/>
      <c r="D108" s="55"/>
      <c r="E108" s="43">
        <f t="shared" si="8"/>
        <v>0</v>
      </c>
      <c r="F108" s="13">
        <v>89.0</v>
      </c>
      <c r="G108" s="62"/>
    </row>
    <row r="109">
      <c r="A109" s="34"/>
      <c r="B109" s="34"/>
      <c r="C109" s="57"/>
      <c r="D109" s="55"/>
      <c r="E109" s="43">
        <f t="shared" si="8"/>
        <v>0</v>
      </c>
      <c r="F109" s="13">
        <v>90.0</v>
      </c>
      <c r="G109" s="62"/>
    </row>
    <row r="110">
      <c r="A110" s="34"/>
      <c r="B110" s="34"/>
      <c r="C110" s="57"/>
      <c r="D110" s="55"/>
      <c r="E110" s="43">
        <f t="shared" si="8"/>
        <v>0</v>
      </c>
      <c r="F110" s="13">
        <v>91.0</v>
      </c>
      <c r="G110" s="62"/>
    </row>
    <row r="111">
      <c r="A111" s="34"/>
      <c r="B111" s="34"/>
      <c r="C111" s="57"/>
      <c r="D111" s="55"/>
      <c r="E111" s="43">
        <f t="shared" si="8"/>
        <v>0</v>
      </c>
      <c r="F111" s="13">
        <v>92.0</v>
      </c>
      <c r="G111" s="62"/>
    </row>
    <row r="112">
      <c r="A112" s="34"/>
      <c r="B112" s="34"/>
      <c r="C112" s="57"/>
      <c r="D112" s="55"/>
      <c r="E112" s="43">
        <f t="shared" si="8"/>
        <v>0</v>
      </c>
      <c r="F112" s="13">
        <v>93.0</v>
      </c>
      <c r="G112" s="62"/>
    </row>
    <row r="113">
      <c r="A113" s="34"/>
      <c r="B113" s="34"/>
      <c r="C113" s="57"/>
      <c r="D113" s="55"/>
      <c r="E113" s="43">
        <f t="shared" si="8"/>
        <v>0</v>
      </c>
      <c r="F113" s="13">
        <v>94.0</v>
      </c>
      <c r="G113" s="62"/>
    </row>
    <row r="114">
      <c r="A114" s="34"/>
      <c r="B114" s="34"/>
      <c r="C114" s="57"/>
      <c r="D114" s="55"/>
      <c r="E114" s="43">
        <f t="shared" si="8"/>
        <v>0</v>
      </c>
      <c r="F114" s="13">
        <v>95.0</v>
      </c>
      <c r="G114" s="62"/>
    </row>
    <row r="115">
      <c r="A115" s="34"/>
      <c r="B115" s="34"/>
      <c r="C115" s="57"/>
      <c r="D115" s="55"/>
      <c r="E115" s="43">
        <f t="shared" si="8"/>
        <v>0</v>
      </c>
      <c r="F115" s="13">
        <v>96.0</v>
      </c>
      <c r="G115" s="62"/>
    </row>
    <row r="116">
      <c r="A116" s="34"/>
      <c r="B116" s="34"/>
      <c r="C116" s="57"/>
      <c r="D116" s="55"/>
      <c r="E116" s="43">
        <f t="shared" si="8"/>
        <v>0</v>
      </c>
      <c r="F116" s="13">
        <v>97.0</v>
      </c>
      <c r="G116" s="62"/>
    </row>
    <row r="117">
      <c r="A117" s="34"/>
      <c r="B117" s="34"/>
      <c r="C117" s="57"/>
      <c r="D117" s="55"/>
      <c r="E117" s="43">
        <f t="shared" si="8"/>
        <v>0</v>
      </c>
      <c r="F117" s="13">
        <v>98.0</v>
      </c>
      <c r="G117" s="62"/>
    </row>
    <row r="118">
      <c r="A118" s="34"/>
      <c r="B118" s="34"/>
      <c r="C118" s="57"/>
      <c r="D118" s="55"/>
      <c r="E118" s="43">
        <f t="shared" si="8"/>
        <v>0</v>
      </c>
      <c r="F118" s="13">
        <v>99.0</v>
      </c>
      <c r="G118" s="62"/>
    </row>
    <row r="119">
      <c r="A119" s="34"/>
      <c r="B119" s="34"/>
      <c r="C119" s="57"/>
      <c r="D119" s="55"/>
      <c r="E119" s="43">
        <f t="shared" si="8"/>
        <v>0</v>
      </c>
      <c r="F119" s="13">
        <v>100.0</v>
      </c>
      <c r="G119" s="62"/>
    </row>
  </sheetData>
  <autoFilter ref="$A$19:$F$119"/>
  <mergeCells count="3">
    <mergeCell ref="G1:H1"/>
    <mergeCell ref="A4:D4"/>
    <mergeCell ref="G6:H6"/>
  </mergeCells>
  <conditionalFormatting sqref="G2">
    <cfRule type="expression" dxfId="6" priority="1">
      <formula>indirect("CarriedWeight")&lt;=indirect("LightCapacity")</formula>
    </cfRule>
  </conditionalFormatting>
  <conditionalFormatting sqref="G3">
    <cfRule type="expression" dxfId="7" priority="2">
      <formula>AND(indirect("CarriedWeight")&gt;indirect("LightCapacity"),indirect("CarriedWeight")&lt;=indirect("MediumCapacity"))</formula>
    </cfRule>
  </conditionalFormatting>
  <conditionalFormatting sqref="G4">
    <cfRule type="expression" dxfId="8" priority="3">
      <formula>indirect("CarriedWeight")&gt;indirect("MediumCapacity")</formula>
    </cfRule>
  </conditionalFormatting>
  <conditionalFormatting sqref="C2">
    <cfRule type="cellIs" dxfId="9" priority="4" operator="lessThanOrEqual">
      <formula>G2</formula>
    </cfRule>
  </conditionalFormatting>
  <conditionalFormatting sqref="C2">
    <cfRule type="cellIs" dxfId="10" priority="5" operator="lessThanOrEqual">
      <formula>G3</formula>
    </cfRule>
  </conditionalFormatting>
  <conditionalFormatting sqref="C2">
    <cfRule type="cellIs" dxfId="11" priority="6" operator="lessThanOrEqual">
      <formula>G4</formula>
    </cfRule>
  </conditionalFormatting>
  <conditionalFormatting sqref="G7">
    <cfRule type="cellIs" dxfId="12" priority="7" operator="lessThanOrEqual">
      <formula>C2</formula>
    </cfRule>
  </conditionalFormatting>
  <conditionalFormatting sqref="G8">
    <cfRule type="cellIs" dxfId="13" priority="8" operator="lessThanOrEqual">
      <formula>C2</formula>
    </cfRule>
  </conditionalFormatting>
  <conditionalFormatting sqref="G9">
    <cfRule type="cellIs" dxfId="2" priority="9" operator="lessThanOrEqual">
      <formula>C2</formula>
    </cfRule>
  </conditionalFormatting>
  <conditionalFormatting sqref="E1:E28 E30:E119">
    <cfRule type="cellIs" dxfId="14" priority="10" operator="equal">
      <formula>0</formula>
    </cfRule>
  </conditionalFormatting>
  <conditionalFormatting sqref="E1:E28 E30:E119">
    <cfRule type="cellIs" dxfId="15" priority="11" operator="equal">
      <formula>max(E:E)</formula>
    </cfRule>
  </conditionalFormatting>
  <conditionalFormatting sqref="E1:E28 E30:E119">
    <cfRule type="colorScale" priority="12">
      <colorScale>
        <cfvo type="min"/>
        <cfvo type="percentile" val="50"/>
        <cfvo type="max"/>
        <color rgb="FF57BB8A"/>
        <color rgb="FFFFD666"/>
        <color rgb="FFE67C73"/>
      </colorScale>
    </cfRule>
  </conditionalFormatting>
  <conditionalFormatting sqref="C6:C119">
    <cfRule type="cellIs" dxfId="14" priority="13" operator="equal">
      <formula>0</formula>
    </cfRule>
  </conditionalFormatting>
  <conditionalFormatting sqref="C6:C119">
    <cfRule type="cellIs" dxfId="15" priority="14" operator="greaterThanOrEqual">
      <formula>max(C6:C)</formula>
    </cfRule>
  </conditionalFormatting>
  <conditionalFormatting sqref="C6:C119">
    <cfRule type="colorScale" priority="15">
      <colorScale>
        <cfvo type="min"/>
        <cfvo type="percentile" val="50"/>
        <cfvo type="max"/>
        <color rgb="FF57BB8A"/>
        <color rgb="FFFFD666"/>
        <color rgb="FFE67C73"/>
      </colorScale>
    </cfRule>
  </conditionalFormatting>
  <conditionalFormatting sqref="C6:C119">
    <cfRule type="cellIs" dxfId="16" priority="16" operator="lessThan">
      <formula>0</formula>
    </cfRule>
  </conditionalFormatting>
  <conditionalFormatting sqref="E1:E28 E30:E119">
    <cfRule type="cellIs" dxfId="16" priority="17" operator="lessThan">
      <formula>0</formula>
    </cfRule>
  </conditionalFormatting>
  <dataValidations>
    <dataValidation type="custom" allowBlank="1" sqref="D20:D119">
      <formula1>or(floor(D20),0,-1)</formula1>
    </dataValidation>
    <dataValidation type="custom" allowBlank="1" showErrorMessage="1" sqref="D6:D17">
      <formula1>or(floor(D20),0,-1)</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sheetPr>
  <sheetViews>
    <sheetView workbookViewId="0"/>
  </sheetViews>
  <sheetFormatPr customHeight="1" defaultColWidth="14.43" defaultRowHeight="15.75"/>
  <cols>
    <col customWidth="1" min="1" max="1" width="7.14"/>
    <col customWidth="1" min="2" max="2" width="24.43"/>
    <col customWidth="1" min="3" max="3" width="25.57"/>
    <col customWidth="1" min="4" max="4" width="14.0"/>
    <col customWidth="1" min="5" max="5" width="11.29"/>
    <col customWidth="1" min="6" max="6" width="8.71"/>
    <col customWidth="1" min="7" max="7" width="11.14"/>
    <col customWidth="1" min="8" max="8" width="16.29"/>
    <col customWidth="1" min="9" max="9" width="4.14"/>
    <col customWidth="1" min="10" max="10" width="69.71"/>
    <col customWidth="1" min="11" max="11" width="4.43"/>
  </cols>
  <sheetData>
    <row r="1">
      <c r="E1" s="41" t="s">
        <v>37</v>
      </c>
      <c r="F1" s="42"/>
    </row>
    <row r="2">
      <c r="B2" s="13"/>
      <c r="E2" s="50" t="s">
        <v>38</v>
      </c>
      <c r="F2" s="52">
        <f>25+5*INT(C4/2)</f>
        <v>25</v>
      </c>
      <c r="G2" s="47"/>
    </row>
    <row r="3">
      <c r="C3" s="54"/>
      <c r="E3" s="50" t="s">
        <v>19</v>
      </c>
      <c r="F3" s="56">
        <f>100+10*C4</f>
        <v>100</v>
      </c>
      <c r="G3" s="47"/>
    </row>
    <row r="4">
      <c r="B4" s="58" t="s">
        <v>53</v>
      </c>
      <c r="C4" s="60"/>
      <c r="E4" s="67" t="s">
        <v>54</v>
      </c>
      <c r="F4" s="56">
        <f>400+40*C4</f>
        <v>400</v>
      </c>
      <c r="G4" s="47"/>
    </row>
    <row r="5">
      <c r="E5" s="69"/>
      <c r="F5" s="70"/>
    </row>
    <row r="7">
      <c r="A7" s="77" t="s">
        <v>60</v>
      </c>
      <c r="B7" s="81" t="s">
        <v>26</v>
      </c>
      <c r="C7" s="81" t="s">
        <v>72</v>
      </c>
      <c r="D7" s="81" t="s">
        <v>73</v>
      </c>
      <c r="E7" s="81" t="s">
        <v>74</v>
      </c>
      <c r="F7" s="81" t="s">
        <v>75</v>
      </c>
      <c r="G7" s="81" t="s">
        <v>76</v>
      </c>
      <c r="H7" s="81" t="s">
        <v>77</v>
      </c>
      <c r="I7" s="81" t="s">
        <v>78</v>
      </c>
      <c r="J7" s="81" t="s">
        <v>79</v>
      </c>
      <c r="K7" s="83" t="s">
        <v>80</v>
      </c>
    </row>
    <row r="8">
      <c r="A8" s="85">
        <v>6.0</v>
      </c>
      <c r="B8" s="87" t="s">
        <v>82</v>
      </c>
      <c r="C8" s="44"/>
      <c r="D8" s="44"/>
      <c r="E8" s="44"/>
      <c r="F8" s="44"/>
      <c r="G8" s="44"/>
      <c r="H8" s="89">
        <f>10+Int</f>
        <v>10</v>
      </c>
      <c r="I8" s="89"/>
      <c r="J8" s="44"/>
      <c r="K8" s="35"/>
    </row>
    <row r="9">
      <c r="A9" s="91"/>
      <c r="B9" s="92" t="s">
        <v>84</v>
      </c>
      <c r="C9" s="92" t="s">
        <v>85</v>
      </c>
      <c r="D9" s="92" t="s">
        <v>86</v>
      </c>
      <c r="E9" s="92" t="s">
        <v>87</v>
      </c>
      <c r="F9" s="92" t="s">
        <v>38</v>
      </c>
      <c r="G9" s="94"/>
      <c r="H9" s="92" t="s">
        <v>89</v>
      </c>
      <c r="I9" s="92" t="s">
        <v>90</v>
      </c>
      <c r="J9" s="94" t="str">
        <f>"Conjure up to "&amp;C4*2&amp;" gallons of water"</f>
        <v>Conjure up to 0 gallons of water</v>
      </c>
      <c r="K9" s="94"/>
    </row>
    <row r="10">
      <c r="A10" s="91">
        <v>2.0</v>
      </c>
      <c r="B10" s="92" t="s">
        <v>91</v>
      </c>
      <c r="C10" s="92" t="s">
        <v>92</v>
      </c>
      <c r="D10" s="92" t="s">
        <v>86</v>
      </c>
      <c r="E10" s="92" t="s">
        <v>87</v>
      </c>
      <c r="F10" s="92" t="s">
        <v>93</v>
      </c>
      <c r="G10" s="94"/>
      <c r="H10" s="92" t="s">
        <v>94</v>
      </c>
      <c r="I10" s="92" t="s">
        <v>95</v>
      </c>
      <c r="J10" s="92" t="s">
        <v>96</v>
      </c>
      <c r="K10" s="94"/>
    </row>
    <row r="11">
      <c r="A11" s="92"/>
      <c r="B11" s="92" t="s">
        <v>97</v>
      </c>
      <c r="C11" s="92" t="s">
        <v>98</v>
      </c>
      <c r="D11" s="92" t="s">
        <v>86</v>
      </c>
      <c r="E11" s="92" t="s">
        <v>87</v>
      </c>
      <c r="F11" s="92" t="s">
        <v>38</v>
      </c>
      <c r="G11" s="94"/>
      <c r="H11" s="92" t="s">
        <v>89</v>
      </c>
      <c r="I11" s="92" t="s">
        <v>90</v>
      </c>
      <c r="J11" s="92" t="s">
        <v>99</v>
      </c>
      <c r="K11" s="94"/>
    </row>
    <row r="12">
      <c r="A12" s="92"/>
      <c r="B12" s="92" t="s">
        <v>5</v>
      </c>
      <c r="C12" s="92" t="s">
        <v>100</v>
      </c>
      <c r="D12" s="92" t="s">
        <v>101</v>
      </c>
      <c r="E12" s="92" t="s">
        <v>87</v>
      </c>
      <c r="F12" s="92" t="s">
        <v>93</v>
      </c>
      <c r="G12" s="94" t="str">
        <f>10*C4&amp;" min"</f>
        <v>0 min</v>
      </c>
      <c r="H12" s="92" t="s">
        <v>89</v>
      </c>
      <c r="I12" s="92" t="s">
        <v>90</v>
      </c>
      <c r="J12" s="92" t="s">
        <v>103</v>
      </c>
      <c r="K12" s="94"/>
    </row>
    <row r="13">
      <c r="A13" s="91">
        <v>1.0</v>
      </c>
      <c r="B13" s="92" t="s">
        <v>104</v>
      </c>
      <c r="C13" s="92" t="s">
        <v>105</v>
      </c>
      <c r="D13" s="92" t="s">
        <v>86</v>
      </c>
      <c r="E13" s="92" t="s">
        <v>87</v>
      </c>
      <c r="F13" s="92" t="s">
        <v>106</v>
      </c>
      <c r="G13" s="94"/>
      <c r="H13" s="92" t="s">
        <v>107</v>
      </c>
      <c r="I13" s="92" t="s">
        <v>95</v>
      </c>
      <c r="J13" s="92" t="s">
        <v>108</v>
      </c>
      <c r="K13" s="94"/>
    </row>
    <row r="14">
      <c r="A14" s="94"/>
      <c r="B14" s="92" t="s">
        <v>109</v>
      </c>
      <c r="C14" s="92" t="s">
        <v>98</v>
      </c>
      <c r="D14" s="92" t="s">
        <v>110</v>
      </c>
      <c r="E14" s="92" t="s">
        <v>87</v>
      </c>
      <c r="F14" s="92" t="s">
        <v>111</v>
      </c>
      <c r="G14" s="94" t="str">
        <f>10*C4&amp;" min"</f>
        <v>0 min</v>
      </c>
      <c r="H14" s="92" t="s">
        <v>89</v>
      </c>
      <c r="I14" s="92" t="s">
        <v>90</v>
      </c>
      <c r="J14" s="92" t="s">
        <v>113</v>
      </c>
      <c r="K14" s="94"/>
    </row>
    <row r="15">
      <c r="A15" s="85">
        <v>5.0</v>
      </c>
      <c r="B15" s="87" t="s">
        <v>114</v>
      </c>
      <c r="C15" s="44"/>
      <c r="D15" s="44"/>
      <c r="E15" s="44"/>
      <c r="F15" s="44"/>
      <c r="G15" s="44"/>
      <c r="H15" s="89">
        <f>11+Int</f>
        <v>11</v>
      </c>
      <c r="I15" s="89"/>
      <c r="J15" s="44"/>
      <c r="K15" s="35"/>
    </row>
    <row r="16">
      <c r="A16" s="94"/>
      <c r="B16" s="92" t="s">
        <v>115</v>
      </c>
      <c r="C16" s="92" t="s">
        <v>105</v>
      </c>
      <c r="D16" s="92" t="s">
        <v>86</v>
      </c>
      <c r="E16" s="92" t="s">
        <v>87</v>
      </c>
      <c r="F16" s="92" t="s">
        <v>111</v>
      </c>
      <c r="G16" s="94" t="str">
        <f>(C4*10)&amp;" min"</f>
        <v>0 min</v>
      </c>
      <c r="H16" s="92" t="s">
        <v>89</v>
      </c>
      <c r="I16" s="92" t="s">
        <v>90</v>
      </c>
      <c r="J16" s="92" t="s">
        <v>118</v>
      </c>
      <c r="K16" s="94"/>
    </row>
    <row r="17">
      <c r="A17" s="91">
        <v>4.0</v>
      </c>
      <c r="B17" s="92" t="s">
        <v>119</v>
      </c>
      <c r="C17" s="92" t="s">
        <v>92</v>
      </c>
      <c r="D17" s="92" t="s">
        <v>86</v>
      </c>
      <c r="E17" s="92" t="s">
        <v>87</v>
      </c>
      <c r="F17" s="92" t="s">
        <v>93</v>
      </c>
      <c r="G17" s="94"/>
      <c r="H17" s="92" t="s">
        <v>120</v>
      </c>
      <c r="I17" s="92" t="s">
        <v>95</v>
      </c>
      <c r="J17" s="94" t="str">
        <f>"Heal living creature for 1d8+"&amp;MIN(5,C4)&amp;" hp or damage undead for same amount"</f>
        <v>Heal living creature for 1d8+5 hp or damage undead for same amount</v>
      </c>
      <c r="K17" s="94"/>
    </row>
    <row r="18">
      <c r="A18" s="91">
        <v>1.0</v>
      </c>
      <c r="B18" s="91" t="s">
        <v>124</v>
      </c>
      <c r="C18" s="91" t="s">
        <v>98</v>
      </c>
      <c r="D18" s="91" t="s">
        <v>86</v>
      </c>
      <c r="E18" s="91" t="s">
        <v>125</v>
      </c>
      <c r="F18" s="91" t="s">
        <v>111</v>
      </c>
      <c r="G18" s="91" t="s">
        <v>126</v>
      </c>
      <c r="H18" s="91" t="s">
        <v>89</v>
      </c>
      <c r="I18" s="91" t="s">
        <v>90</v>
      </c>
      <c r="J18" s="91" t="s">
        <v>127</v>
      </c>
      <c r="K18" s="94"/>
    </row>
    <row r="19">
      <c r="A19" s="94"/>
      <c r="B19" s="92"/>
      <c r="C19" s="92"/>
      <c r="D19" s="92"/>
      <c r="E19" s="92"/>
      <c r="F19" s="92"/>
      <c r="G19" s="92"/>
      <c r="H19" s="92"/>
      <c r="I19" s="92"/>
      <c r="J19" s="92"/>
      <c r="K19" s="92"/>
    </row>
    <row r="20">
      <c r="A20" s="85">
        <v>2.0</v>
      </c>
      <c r="B20" s="87" t="s">
        <v>128</v>
      </c>
      <c r="C20" s="44"/>
      <c r="D20" s="44"/>
      <c r="E20" s="44"/>
      <c r="F20" s="44"/>
      <c r="G20" s="44"/>
      <c r="H20" s="89">
        <f>12+Int</f>
        <v>12</v>
      </c>
      <c r="I20" s="89"/>
      <c r="J20" s="44"/>
      <c r="K20" s="35"/>
    </row>
    <row r="21">
      <c r="A21" s="94"/>
      <c r="B21" s="105" t="s">
        <v>132</v>
      </c>
      <c r="C21" s="105" t="s">
        <v>105</v>
      </c>
      <c r="D21" s="105" t="s">
        <v>86</v>
      </c>
      <c r="E21" s="105" t="s">
        <v>87</v>
      </c>
      <c r="F21" s="105" t="s">
        <v>111</v>
      </c>
      <c r="G21" s="107" t="str">
        <f>(C4*10)&amp;" min"</f>
        <v>0 min</v>
      </c>
      <c r="H21" s="91" t="s">
        <v>89</v>
      </c>
      <c r="I21" s="91" t="s">
        <v>90</v>
      </c>
      <c r="J21" s="91" t="s">
        <v>134</v>
      </c>
      <c r="K21" s="94"/>
    </row>
    <row r="22">
      <c r="A22" s="91">
        <v>2.0</v>
      </c>
      <c r="B22" s="105" t="s">
        <v>135</v>
      </c>
      <c r="C22" s="105" t="s">
        <v>136</v>
      </c>
      <c r="D22" s="105" t="s">
        <v>137</v>
      </c>
      <c r="E22" s="105" t="s">
        <v>87</v>
      </c>
      <c r="F22" s="105" t="str">
        <f>Spells!CasterLevel*10&amp;" feet"</f>
        <v>0 feet</v>
      </c>
      <c r="G22" s="107"/>
      <c r="H22" s="91" t="s">
        <v>89</v>
      </c>
      <c r="I22" s="91" t="s">
        <v>90</v>
      </c>
      <c r="J22" s="91" t="s">
        <v>138</v>
      </c>
      <c r="K22" s="94"/>
    </row>
    <row r="23">
      <c r="A23" s="94"/>
      <c r="B23" s="91" t="s">
        <v>139</v>
      </c>
      <c r="C23" s="91"/>
      <c r="D23" s="91"/>
      <c r="E23" s="91"/>
      <c r="F23" s="91"/>
      <c r="G23" s="94"/>
      <c r="H23" s="91"/>
      <c r="I23" s="91"/>
      <c r="J23" s="91"/>
      <c r="K23" s="94"/>
    </row>
    <row r="24">
      <c r="A24" s="94"/>
      <c r="B24" s="91" t="s">
        <v>140</v>
      </c>
      <c r="C24" s="91" t="s">
        <v>141</v>
      </c>
      <c r="D24" s="91" t="s">
        <v>142</v>
      </c>
      <c r="E24" s="91" t="s">
        <v>87</v>
      </c>
      <c r="F24" s="91" t="s">
        <v>93</v>
      </c>
      <c r="G24" s="94" t="str">
        <f>(C4*10)&amp;" min"</f>
        <v>0 min</v>
      </c>
      <c r="H24" s="91" t="s">
        <v>143</v>
      </c>
      <c r="I24" s="91" t="s">
        <v>95</v>
      </c>
      <c r="J24" s="94" t="str">
        <f>"Absorb up to " &amp;(MIN(10,Spells!CasterLevel)*12)&amp;" points of specified energy type"</f>
        <v>Absorb up to 120 points of specified energy type</v>
      </c>
      <c r="K24" s="94"/>
    </row>
    <row r="25">
      <c r="A25" s="111">
        <v>0.0</v>
      </c>
      <c r="B25" s="87" t="s">
        <v>144</v>
      </c>
      <c r="C25" s="44"/>
      <c r="D25" s="44"/>
      <c r="E25" s="44"/>
      <c r="F25" s="44"/>
      <c r="G25" s="44"/>
      <c r="H25" s="89">
        <f>13+Int</f>
        <v>13</v>
      </c>
      <c r="I25" s="89"/>
      <c r="J25" s="44"/>
      <c r="K25" s="35"/>
    </row>
    <row r="26">
      <c r="A26" s="94"/>
      <c r="B26" s="91" t="s">
        <v>145</v>
      </c>
      <c r="C26" s="91" t="s">
        <v>146</v>
      </c>
      <c r="D26" s="91" t="s">
        <v>147</v>
      </c>
      <c r="E26" s="91" t="s">
        <v>87</v>
      </c>
      <c r="F26" s="91" t="s">
        <v>38</v>
      </c>
      <c r="G26" s="94" t="str">
        <f>C4&amp;" rounds"</f>
        <v> rounds</v>
      </c>
      <c r="H26" s="91" t="s">
        <v>149</v>
      </c>
      <c r="I26" s="91" t="s">
        <v>95</v>
      </c>
      <c r="J26" s="91" t="s">
        <v>150</v>
      </c>
      <c r="K26" s="92"/>
    </row>
    <row r="27">
      <c r="A27" s="94"/>
      <c r="B27" s="91" t="s">
        <v>151</v>
      </c>
      <c r="C27" s="91" t="s">
        <v>141</v>
      </c>
      <c r="D27" s="91" t="s">
        <v>86</v>
      </c>
      <c r="E27" s="91" t="s">
        <v>87</v>
      </c>
      <c r="F27" s="91" t="s">
        <v>19</v>
      </c>
      <c r="G27" s="94"/>
      <c r="H27" s="91" t="s">
        <v>89</v>
      </c>
      <c r="I27" s="91" t="s">
        <v>90</v>
      </c>
      <c r="J27" s="94" t="str">
        <f>"1d20+"&amp;MIN(10,Spells!CasterLevel)&amp;" DC effect CL to dispell spell, spell/creature in area, or all effects on creature"</f>
        <v>1d20+10 DC effect CL to dispell spell, spell/creature in area, or all effects on creature</v>
      </c>
      <c r="K27" s="94"/>
    </row>
    <row r="28">
      <c r="A28" s="94"/>
      <c r="B28" s="92"/>
      <c r="C28" s="92"/>
      <c r="D28" s="92"/>
      <c r="E28" s="92"/>
      <c r="F28" s="92"/>
      <c r="G28" s="94"/>
      <c r="H28" s="92"/>
      <c r="I28" s="92"/>
      <c r="J28" s="92"/>
      <c r="K28" s="92"/>
    </row>
    <row r="29">
      <c r="A29" s="94"/>
      <c r="B29" s="94"/>
      <c r="C29" s="94"/>
      <c r="D29" s="94"/>
      <c r="E29" s="94"/>
      <c r="F29" s="94"/>
      <c r="G29" s="94"/>
      <c r="H29" s="94"/>
      <c r="I29" s="94"/>
      <c r="J29" s="94"/>
      <c r="K29" s="94"/>
    </row>
    <row r="30">
      <c r="A30" s="111">
        <v>0.0</v>
      </c>
      <c r="B30" s="87" t="s">
        <v>153</v>
      </c>
      <c r="C30" s="44"/>
      <c r="D30" s="44"/>
      <c r="E30" s="44"/>
      <c r="F30" s="44"/>
      <c r="G30" s="44"/>
      <c r="H30" s="89">
        <f>14+Int</f>
        <v>14</v>
      </c>
      <c r="I30" s="89"/>
      <c r="J30" s="44"/>
      <c r="K30" s="35"/>
    </row>
    <row r="31">
      <c r="A31" s="94"/>
      <c r="B31" s="91" t="s">
        <v>156</v>
      </c>
      <c r="C31" s="91" t="s">
        <v>157</v>
      </c>
      <c r="D31" s="91" t="s">
        <v>86</v>
      </c>
      <c r="E31" s="91" t="s">
        <v>87</v>
      </c>
      <c r="F31" s="91" t="s">
        <v>93</v>
      </c>
      <c r="G31" s="94" t="str">
        <f>Spells!CasterLevel&amp;" days"</f>
        <v> days</v>
      </c>
      <c r="H31" s="91" t="s">
        <v>89</v>
      </c>
      <c r="I31" s="91" t="s">
        <v>90</v>
      </c>
      <c r="J31" s="91" t="s">
        <v>158</v>
      </c>
      <c r="K31" s="94"/>
    </row>
    <row r="32">
      <c r="A32" s="94"/>
      <c r="B32" s="92" t="s">
        <v>159</v>
      </c>
      <c r="C32" s="92" t="s">
        <v>141</v>
      </c>
      <c r="D32" s="92" t="s">
        <v>161</v>
      </c>
      <c r="E32" s="92" t="s">
        <v>87</v>
      </c>
      <c r="F32" s="92" t="s">
        <v>93</v>
      </c>
      <c r="G32" s="94" t="str">
        <f>(C4*10)&amp;" min"</f>
        <v>0 min</v>
      </c>
      <c r="H32" s="92" t="s">
        <v>162</v>
      </c>
      <c r="I32" s="92" t="s">
        <v>95</v>
      </c>
      <c r="J32" s="92" t="s">
        <v>163</v>
      </c>
      <c r="K32" s="92" t="s">
        <v>164</v>
      </c>
    </row>
    <row r="33">
      <c r="A33" s="94"/>
      <c r="B33" s="91" t="s">
        <v>165</v>
      </c>
      <c r="C33" s="91" t="s">
        <v>166</v>
      </c>
      <c r="D33" s="91" t="s">
        <v>86</v>
      </c>
      <c r="E33" s="91" t="s">
        <v>87</v>
      </c>
      <c r="F33" s="91" t="s">
        <v>19</v>
      </c>
      <c r="G33" s="94" t="str">
        <f>Spells!CasterLevel&amp;" minutes"</f>
        <v> minutes</v>
      </c>
      <c r="H33" s="91" t="s">
        <v>89</v>
      </c>
      <c r="I33" s="91" t="s">
        <v>90</v>
      </c>
      <c r="J33" s="91" t="s">
        <v>167</v>
      </c>
      <c r="K33" s="92"/>
    </row>
    <row r="34">
      <c r="A34" s="94"/>
      <c r="B34" s="92"/>
      <c r="C34" s="92"/>
      <c r="D34" s="92"/>
      <c r="E34" s="92"/>
      <c r="F34" s="92"/>
      <c r="G34" s="94"/>
      <c r="H34" s="92"/>
      <c r="I34" s="92"/>
      <c r="J34" s="92"/>
      <c r="K34" s="92"/>
    </row>
    <row r="35">
      <c r="A35" s="111">
        <v>0.0</v>
      </c>
      <c r="B35" s="87" t="s">
        <v>168</v>
      </c>
      <c r="C35" s="44"/>
      <c r="D35" s="44"/>
      <c r="E35" s="44"/>
      <c r="F35" s="44"/>
      <c r="G35" s="44"/>
      <c r="H35" s="89">
        <f>15+Int</f>
        <v>15</v>
      </c>
      <c r="I35" s="89"/>
      <c r="J35" s="44"/>
      <c r="K35" s="35"/>
    </row>
    <row r="36">
      <c r="A36" s="94"/>
      <c r="B36" s="94"/>
      <c r="C36" s="94"/>
      <c r="D36" s="94"/>
      <c r="E36" s="94"/>
      <c r="F36" s="94"/>
      <c r="G36" s="94"/>
      <c r="H36" s="94"/>
      <c r="I36" s="94"/>
      <c r="J36" s="94"/>
      <c r="K36" s="94"/>
    </row>
    <row r="37">
      <c r="A37" s="94"/>
      <c r="B37" s="94"/>
      <c r="C37" s="94"/>
      <c r="D37" s="94"/>
      <c r="E37" s="94"/>
      <c r="F37" s="94"/>
      <c r="G37" s="94"/>
      <c r="H37" s="94"/>
      <c r="I37" s="94"/>
      <c r="J37" s="94"/>
      <c r="K37" s="94"/>
    </row>
    <row r="38">
      <c r="A38" s="94"/>
      <c r="B38" s="94"/>
      <c r="C38" s="94"/>
      <c r="D38" s="94"/>
      <c r="E38" s="94"/>
      <c r="F38" s="94"/>
      <c r="G38" s="94"/>
      <c r="H38" s="94"/>
      <c r="I38" s="94"/>
      <c r="J38" s="94"/>
      <c r="K38" s="94"/>
    </row>
    <row r="39" hidden="1">
      <c r="A39" s="70"/>
      <c r="B39" s="70"/>
      <c r="C39" s="70"/>
      <c r="D39" s="70"/>
      <c r="E39" s="70"/>
      <c r="F39" s="70"/>
      <c r="G39" s="70"/>
      <c r="H39" s="70"/>
      <c r="I39" s="70"/>
      <c r="J39" s="70"/>
      <c r="K39" s="70"/>
    </row>
    <row r="40" hidden="1"/>
    <row r="41" hidden="1"/>
    <row r="42" hidden="1"/>
    <row r="43" hidden="1"/>
    <row r="44" hidden="1"/>
    <row r="45" hidden="1"/>
    <row r="46" hidden="1"/>
    <row r="47" hidden="1"/>
    <row r="48"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sheetData>
  <mergeCells count="13">
    <mergeCell ref="B8:G8"/>
    <mergeCell ref="E1:F1"/>
    <mergeCell ref="B35:G35"/>
    <mergeCell ref="I35:K35"/>
    <mergeCell ref="B25:G25"/>
    <mergeCell ref="I25:K25"/>
    <mergeCell ref="B20:G20"/>
    <mergeCell ref="I20:K20"/>
    <mergeCell ref="I8:K8"/>
    <mergeCell ref="B15:G15"/>
    <mergeCell ref="I15:K15"/>
    <mergeCell ref="B30:G30"/>
    <mergeCell ref="I30:K30"/>
  </mergeCells>
  <dataValidations>
    <dataValidation type="decimal" operator="greaterThanOrEqual" allowBlank="1" showErrorMessage="1" sqref="C4">
      <formula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4C2F4"/>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4.43" defaultRowHeight="15.75"/>
  <cols>
    <col customWidth="1" min="1" max="1" width="48.43"/>
    <col customWidth="1" min="2" max="2" width="12.29"/>
  </cols>
  <sheetData>
    <row r="1">
      <c r="A1" s="134"/>
      <c r="B1" s="136" t="str">
        <f>If(sum(sum(B6:B305)/10+SUM(C6:C305)+sum(D6:D305)*10+sum(E6:E305)*100)&lt;0,"---- Error Negative Total Error! ----",If(sum(sum(B6:B305)/10+SUM(C6:C305)+sum(D6:D305)*10+sum(E6:E305)*100)=0,"You Are Broke!","Totals (No error)"))</f>
        <v>You Are Broke!</v>
      </c>
      <c r="G1" s="137"/>
      <c r="H1" s="139" t="s">
        <v>20</v>
      </c>
    </row>
    <row r="2">
      <c r="A2" s="140"/>
      <c r="B2" s="14" t="s">
        <v>183</v>
      </c>
      <c r="C2" s="14" t="s">
        <v>184</v>
      </c>
      <c r="D2" s="14" t="s">
        <v>185</v>
      </c>
      <c r="E2" s="14" t="s">
        <v>186</v>
      </c>
      <c r="F2" s="14" t="s">
        <v>187</v>
      </c>
      <c r="G2" s="141" t="s">
        <v>188</v>
      </c>
      <c r="H2" s="143">
        <f>SUM(B5:E5)/50</f>
        <v>0</v>
      </c>
    </row>
    <row r="3">
      <c r="A3" s="140"/>
      <c r="B3" s="2"/>
      <c r="C3" s="14"/>
      <c r="D3" s="14"/>
      <c r="E3" s="14"/>
      <c r="F3" s="14"/>
      <c r="G3" s="145"/>
    </row>
    <row r="4" hidden="1">
      <c r="A4" s="146"/>
      <c r="B4" s="149">
        <f t="shared" ref="B4:D4" si="1">if(SUM(B6:B305)+IF(C4&lt;0,floor(C4/10),0)&lt;0,0,SUM(B6:B305)+IF(C4&lt;0,floor(C4/10),0))</f>
        <v>0</v>
      </c>
      <c r="C4" s="149">
        <f t="shared" si="1"/>
        <v>0</v>
      </c>
      <c r="D4" s="149">
        <f t="shared" si="1"/>
        <v>0</v>
      </c>
      <c r="E4" s="149">
        <f>SUM(E6:E305)+IF(SUM(B6:B305)&lt;0,SUM(B6:B305)*1000,0)+IF(SUM(C6:C305)&lt;0,SUM(C6:C305)*100,0)+IF(SUM(D6:D305)&lt;0,SUM(D6:D305)*10,0)</f>
        <v>0</v>
      </c>
      <c r="F4" s="149"/>
      <c r="G4" s="156"/>
    </row>
    <row r="5">
      <c r="A5" s="146" t="s">
        <v>202</v>
      </c>
      <c r="B5" s="149">
        <f t="shared" ref="B5:E5" si="2">IF(B4&lt;0,CEILING(-B4,10)+B4,B4)</f>
        <v>0</v>
      </c>
      <c r="C5" s="149">
        <f t="shared" si="2"/>
        <v>0</v>
      </c>
      <c r="D5" s="149">
        <f t="shared" si="2"/>
        <v>0</v>
      </c>
      <c r="E5" s="149">
        <f t="shared" si="2"/>
        <v>0</v>
      </c>
      <c r="F5" s="149">
        <f>SUM(F6:F305)</f>
        <v>0</v>
      </c>
      <c r="G5" s="156"/>
      <c r="H5" s="13" t="s">
        <v>70</v>
      </c>
    </row>
    <row r="6">
      <c r="A6" s="96" t="s">
        <v>210</v>
      </c>
      <c r="B6" s="13"/>
      <c r="C6" s="13"/>
      <c r="D6" s="13"/>
      <c r="E6" s="13"/>
      <c r="F6" s="162"/>
      <c r="G6" s="13"/>
      <c r="H6" s="169">
        <v>1.0</v>
      </c>
    </row>
    <row r="7">
      <c r="A7" s="170"/>
      <c r="B7" s="13"/>
      <c r="C7" s="13"/>
      <c r="D7" s="13"/>
      <c r="E7" s="13"/>
      <c r="F7" s="13"/>
      <c r="H7" s="171">
        <v>2.0</v>
      </c>
      <c r="I7" s="172"/>
      <c r="J7" s="172"/>
    </row>
    <row r="8">
      <c r="A8" s="170"/>
      <c r="C8" s="13"/>
      <c r="D8" s="13"/>
      <c r="E8" s="13"/>
      <c r="F8" s="13"/>
      <c r="H8" s="171">
        <v>3.0</v>
      </c>
      <c r="I8" s="172"/>
      <c r="J8" s="172"/>
    </row>
    <row r="9">
      <c r="A9" s="96"/>
      <c r="B9" s="13"/>
      <c r="C9" s="13"/>
      <c r="D9" s="13"/>
      <c r="E9" s="13"/>
      <c r="F9" s="13"/>
      <c r="H9" s="171">
        <v>4.0</v>
      </c>
      <c r="I9" s="172"/>
      <c r="J9" s="172"/>
    </row>
    <row r="10">
      <c r="A10" s="96"/>
      <c r="B10" s="13"/>
      <c r="C10" s="13"/>
      <c r="D10" s="13"/>
      <c r="E10" s="13"/>
      <c r="F10" s="13"/>
      <c r="H10" s="171">
        <v>5.0</v>
      </c>
      <c r="I10" s="172"/>
      <c r="J10" s="172"/>
    </row>
    <row r="11">
      <c r="A11" s="96"/>
      <c r="C11" s="13"/>
      <c r="D11" s="13"/>
      <c r="E11" s="13"/>
      <c r="F11" s="13"/>
      <c r="H11" s="171">
        <v>6.0</v>
      </c>
      <c r="I11" s="172"/>
      <c r="J11" s="172"/>
    </row>
    <row r="12">
      <c r="A12" s="96"/>
      <c r="C12" s="13"/>
      <c r="D12" s="13"/>
      <c r="H12" s="171">
        <v>7.0</v>
      </c>
      <c r="I12" s="172"/>
      <c r="J12" s="172"/>
    </row>
    <row r="13">
      <c r="A13" s="96"/>
      <c r="C13" s="13"/>
      <c r="H13" s="171">
        <v>8.0</v>
      </c>
      <c r="I13" s="172"/>
      <c r="J13" s="172"/>
    </row>
    <row r="14">
      <c r="A14" s="170"/>
      <c r="B14" s="13"/>
      <c r="C14" s="13"/>
      <c r="E14" s="13"/>
      <c r="H14" s="171">
        <v>9.0</v>
      </c>
      <c r="I14" s="172"/>
      <c r="J14" s="172"/>
    </row>
    <row r="15">
      <c r="A15" s="96"/>
      <c r="B15" s="13"/>
      <c r="C15" s="13"/>
      <c r="H15" s="171">
        <v>10.0</v>
      </c>
      <c r="I15" s="172"/>
      <c r="J15" s="172"/>
    </row>
    <row r="16">
      <c r="A16" s="170"/>
      <c r="B16" s="13"/>
      <c r="C16" s="174"/>
      <c r="H16" s="171">
        <v>11.0</v>
      </c>
      <c r="I16" s="172"/>
      <c r="J16" s="172"/>
    </row>
    <row r="17">
      <c r="A17" s="170"/>
      <c r="B17" s="13"/>
      <c r="C17" s="174"/>
      <c r="H17" s="171">
        <v>12.0</v>
      </c>
      <c r="I17" s="172"/>
      <c r="J17" s="172"/>
    </row>
    <row r="18">
      <c r="A18" s="170"/>
      <c r="C18" s="174"/>
      <c r="H18" s="171">
        <v>13.0</v>
      </c>
      <c r="I18" s="172"/>
      <c r="J18" s="172"/>
    </row>
    <row r="19">
      <c r="A19" s="170"/>
      <c r="C19" s="174"/>
      <c r="H19" s="171">
        <v>14.0</v>
      </c>
      <c r="I19" s="172"/>
      <c r="J19" s="172"/>
    </row>
    <row r="20">
      <c r="A20" s="96"/>
      <c r="C20" s="13"/>
      <c r="D20" s="13"/>
      <c r="H20" s="171">
        <v>15.0</v>
      </c>
      <c r="I20" s="172"/>
      <c r="J20" s="172"/>
    </row>
    <row r="21">
      <c r="A21" s="170"/>
      <c r="D21" s="174"/>
      <c r="H21" s="171">
        <v>16.0</v>
      </c>
      <c r="I21" s="172"/>
      <c r="J21" s="172"/>
    </row>
    <row r="22">
      <c r="A22" s="170"/>
      <c r="D22" s="174"/>
      <c r="H22" s="171">
        <v>17.0</v>
      </c>
      <c r="I22" s="172"/>
      <c r="J22" s="172"/>
    </row>
    <row r="23">
      <c r="A23" s="170"/>
      <c r="D23" s="174"/>
      <c r="H23" s="171">
        <v>18.0</v>
      </c>
      <c r="I23" s="172"/>
      <c r="J23" s="172"/>
    </row>
    <row r="24">
      <c r="A24" s="96"/>
      <c r="D24" s="13"/>
      <c r="H24" s="171">
        <v>19.0</v>
      </c>
      <c r="I24" s="172"/>
      <c r="J24" s="172"/>
    </row>
    <row r="25">
      <c r="A25" s="170"/>
      <c r="D25" s="174"/>
      <c r="H25" s="171">
        <v>20.0</v>
      </c>
      <c r="I25" s="172"/>
      <c r="J25" s="172"/>
    </row>
    <row r="26">
      <c r="A26" s="170"/>
      <c r="C26" s="174"/>
      <c r="H26" s="171">
        <v>21.0</v>
      </c>
      <c r="I26" s="172"/>
      <c r="J26" s="172"/>
    </row>
    <row r="27">
      <c r="A27" s="96"/>
      <c r="C27" s="13"/>
      <c r="H27" s="171">
        <v>22.0</v>
      </c>
      <c r="I27" s="172"/>
      <c r="J27" s="172"/>
    </row>
    <row r="28">
      <c r="A28" s="96"/>
      <c r="C28" s="13"/>
      <c r="H28" s="171">
        <v>23.0</v>
      </c>
      <c r="I28" s="172"/>
      <c r="J28" s="172"/>
    </row>
    <row r="29">
      <c r="A29" s="96"/>
      <c r="C29" s="13"/>
      <c r="H29" s="171">
        <v>24.0</v>
      </c>
      <c r="I29" s="172"/>
      <c r="J29" s="172"/>
    </row>
    <row r="30">
      <c r="A30" s="176"/>
      <c r="H30" s="169">
        <v>25.0</v>
      </c>
    </row>
    <row r="31">
      <c r="A31" s="176"/>
      <c r="H31" s="169">
        <v>26.0</v>
      </c>
    </row>
    <row r="32">
      <c r="A32" s="176"/>
      <c r="H32" s="169">
        <v>27.0</v>
      </c>
    </row>
    <row r="33">
      <c r="A33" s="176"/>
      <c r="H33" s="169">
        <v>28.0</v>
      </c>
    </row>
    <row r="34">
      <c r="A34" s="176"/>
      <c r="H34" s="169">
        <v>29.0</v>
      </c>
    </row>
    <row r="35">
      <c r="A35" s="176"/>
      <c r="H35" s="169">
        <v>30.0</v>
      </c>
    </row>
    <row r="36">
      <c r="A36" s="176"/>
      <c r="H36" s="169">
        <v>31.0</v>
      </c>
    </row>
    <row r="37">
      <c r="A37" s="176"/>
      <c r="H37" s="169">
        <v>32.0</v>
      </c>
    </row>
    <row r="38">
      <c r="A38" s="176"/>
      <c r="H38" s="169">
        <v>33.0</v>
      </c>
    </row>
    <row r="39">
      <c r="A39" s="176"/>
      <c r="H39" s="169">
        <v>34.0</v>
      </c>
    </row>
    <row r="40">
      <c r="A40" s="176"/>
      <c r="H40" s="169">
        <v>35.0</v>
      </c>
    </row>
    <row r="41">
      <c r="A41" s="176"/>
      <c r="H41" s="169">
        <v>36.0</v>
      </c>
    </row>
    <row r="42">
      <c r="A42" s="176"/>
      <c r="H42" s="169">
        <v>37.0</v>
      </c>
    </row>
    <row r="43">
      <c r="A43" s="176"/>
      <c r="H43" s="169">
        <v>38.0</v>
      </c>
    </row>
    <row r="44">
      <c r="A44" s="176"/>
      <c r="H44" s="169">
        <v>39.0</v>
      </c>
    </row>
    <row r="45">
      <c r="A45" s="176"/>
      <c r="H45" s="169">
        <v>40.0</v>
      </c>
    </row>
    <row r="46">
      <c r="A46" s="176"/>
      <c r="H46" s="169">
        <v>41.0</v>
      </c>
    </row>
    <row r="47">
      <c r="A47" s="176"/>
      <c r="H47" s="169">
        <v>42.0</v>
      </c>
    </row>
    <row r="48">
      <c r="A48" s="176"/>
      <c r="H48" s="169">
        <v>43.0</v>
      </c>
    </row>
    <row r="49">
      <c r="A49" s="176"/>
      <c r="H49" s="169">
        <v>44.0</v>
      </c>
    </row>
    <row r="50">
      <c r="A50" s="176"/>
      <c r="H50" s="169">
        <v>45.0</v>
      </c>
    </row>
    <row r="51">
      <c r="A51" s="176"/>
      <c r="H51" s="169">
        <v>46.0</v>
      </c>
    </row>
    <row r="52">
      <c r="A52" s="176"/>
      <c r="H52" s="169">
        <v>47.0</v>
      </c>
    </row>
    <row r="53">
      <c r="A53" s="176"/>
      <c r="H53" s="169">
        <v>48.0</v>
      </c>
    </row>
    <row r="54">
      <c r="A54" s="176"/>
      <c r="H54" s="169">
        <v>49.0</v>
      </c>
    </row>
    <row r="55">
      <c r="A55" s="176"/>
      <c r="H55" s="169">
        <v>50.0</v>
      </c>
    </row>
    <row r="56">
      <c r="A56" s="176"/>
      <c r="H56" s="169">
        <v>51.0</v>
      </c>
    </row>
    <row r="57">
      <c r="A57" s="176"/>
      <c r="H57" s="169">
        <v>52.0</v>
      </c>
    </row>
    <row r="58">
      <c r="A58" s="176"/>
      <c r="H58" s="169">
        <v>53.0</v>
      </c>
    </row>
    <row r="59">
      <c r="A59" s="176"/>
      <c r="H59" s="169">
        <v>54.0</v>
      </c>
    </row>
    <row r="60">
      <c r="A60" s="176"/>
      <c r="H60" s="169">
        <v>55.0</v>
      </c>
    </row>
    <row r="61">
      <c r="A61" s="176"/>
      <c r="H61" s="169">
        <v>56.0</v>
      </c>
    </row>
    <row r="62">
      <c r="A62" s="176"/>
      <c r="H62" s="169">
        <v>57.0</v>
      </c>
    </row>
    <row r="63">
      <c r="A63" s="176"/>
      <c r="H63" s="169">
        <v>58.0</v>
      </c>
    </row>
    <row r="64">
      <c r="A64" s="176"/>
      <c r="H64" s="169">
        <v>59.0</v>
      </c>
    </row>
    <row r="65">
      <c r="A65" s="176"/>
      <c r="H65" s="169">
        <v>60.0</v>
      </c>
    </row>
    <row r="66">
      <c r="A66" s="176"/>
      <c r="H66" s="169">
        <v>61.0</v>
      </c>
    </row>
    <row r="67">
      <c r="A67" s="176"/>
      <c r="H67" s="169">
        <v>62.0</v>
      </c>
    </row>
    <row r="68">
      <c r="A68" s="176"/>
      <c r="H68" s="169">
        <v>63.0</v>
      </c>
    </row>
    <row r="69">
      <c r="A69" s="176"/>
      <c r="H69" s="169">
        <v>64.0</v>
      </c>
    </row>
    <row r="70">
      <c r="A70" s="176"/>
      <c r="H70" s="169">
        <v>65.0</v>
      </c>
    </row>
    <row r="71">
      <c r="A71" s="176"/>
      <c r="H71" s="169">
        <v>66.0</v>
      </c>
    </row>
    <row r="72">
      <c r="A72" s="176"/>
      <c r="H72" s="169">
        <v>67.0</v>
      </c>
    </row>
    <row r="73">
      <c r="A73" s="176"/>
      <c r="H73" s="169">
        <v>68.0</v>
      </c>
    </row>
    <row r="74">
      <c r="A74" s="176"/>
      <c r="H74" s="169">
        <v>69.0</v>
      </c>
    </row>
    <row r="75">
      <c r="A75" s="176"/>
      <c r="H75" s="169">
        <v>70.0</v>
      </c>
    </row>
    <row r="76">
      <c r="A76" s="176"/>
      <c r="H76" s="169">
        <v>71.0</v>
      </c>
    </row>
    <row r="77">
      <c r="A77" s="176"/>
      <c r="H77" s="169">
        <v>72.0</v>
      </c>
    </row>
    <row r="78">
      <c r="A78" s="176"/>
      <c r="H78" s="169">
        <v>73.0</v>
      </c>
    </row>
    <row r="79">
      <c r="A79" s="176"/>
      <c r="H79" s="169">
        <v>74.0</v>
      </c>
    </row>
    <row r="80">
      <c r="A80" s="176"/>
      <c r="H80" s="169">
        <v>75.0</v>
      </c>
    </row>
    <row r="81">
      <c r="A81" s="176"/>
      <c r="H81" s="169">
        <v>76.0</v>
      </c>
    </row>
    <row r="82">
      <c r="A82" s="176"/>
      <c r="H82" s="169">
        <v>77.0</v>
      </c>
    </row>
    <row r="83">
      <c r="A83" s="176"/>
      <c r="H83" s="169">
        <v>78.0</v>
      </c>
    </row>
    <row r="84">
      <c r="A84" s="176"/>
      <c r="H84" s="169">
        <v>79.0</v>
      </c>
    </row>
    <row r="85">
      <c r="A85" s="176"/>
      <c r="H85" s="169">
        <v>80.0</v>
      </c>
    </row>
    <row r="86">
      <c r="A86" s="176"/>
      <c r="H86" s="169">
        <v>81.0</v>
      </c>
    </row>
    <row r="87">
      <c r="A87" s="176"/>
      <c r="H87" s="169">
        <v>82.0</v>
      </c>
    </row>
    <row r="88">
      <c r="A88" s="176"/>
      <c r="H88" s="169">
        <v>83.0</v>
      </c>
    </row>
    <row r="89">
      <c r="A89" s="176"/>
      <c r="H89" s="169">
        <v>84.0</v>
      </c>
    </row>
    <row r="90">
      <c r="A90" s="176"/>
      <c r="H90" s="169">
        <v>85.0</v>
      </c>
    </row>
    <row r="91">
      <c r="A91" s="176"/>
      <c r="H91" s="169">
        <v>86.0</v>
      </c>
    </row>
    <row r="92">
      <c r="A92" s="176"/>
      <c r="H92" s="169">
        <v>87.0</v>
      </c>
    </row>
    <row r="93">
      <c r="A93" s="176"/>
      <c r="H93" s="169">
        <v>88.0</v>
      </c>
    </row>
    <row r="94">
      <c r="A94" s="176"/>
      <c r="H94" s="169">
        <v>89.0</v>
      </c>
    </row>
    <row r="95">
      <c r="A95" s="176"/>
      <c r="H95" s="169">
        <v>90.0</v>
      </c>
    </row>
    <row r="96">
      <c r="A96" s="176"/>
      <c r="H96" s="169">
        <v>91.0</v>
      </c>
    </row>
    <row r="97">
      <c r="A97" s="176"/>
      <c r="H97" s="169">
        <v>92.0</v>
      </c>
    </row>
    <row r="98">
      <c r="A98" s="176"/>
      <c r="H98" s="169">
        <v>93.0</v>
      </c>
    </row>
    <row r="99">
      <c r="A99" s="176"/>
      <c r="H99" s="169">
        <v>94.0</v>
      </c>
    </row>
    <row r="100">
      <c r="A100" s="176"/>
      <c r="H100" s="169">
        <v>95.0</v>
      </c>
    </row>
    <row r="101">
      <c r="A101" s="176"/>
      <c r="H101" s="169">
        <v>96.0</v>
      </c>
    </row>
    <row r="102">
      <c r="A102" s="176"/>
      <c r="H102" s="169">
        <v>97.0</v>
      </c>
    </row>
    <row r="103">
      <c r="A103" s="176"/>
      <c r="H103" s="169">
        <v>98.0</v>
      </c>
    </row>
    <row r="104">
      <c r="A104" s="176"/>
      <c r="H104" s="169">
        <v>99.0</v>
      </c>
    </row>
    <row r="105">
      <c r="A105" s="176"/>
      <c r="H105" s="169">
        <v>100.0</v>
      </c>
    </row>
    <row r="106">
      <c r="A106" s="176"/>
      <c r="H106">
        <v>101.0</v>
      </c>
    </row>
    <row r="107">
      <c r="A107" s="176"/>
      <c r="H107">
        <v>102.0</v>
      </c>
    </row>
    <row r="108">
      <c r="A108" s="176"/>
      <c r="H108">
        <v>103.0</v>
      </c>
    </row>
    <row r="109">
      <c r="A109" s="176"/>
      <c r="H109">
        <v>104.0</v>
      </c>
    </row>
    <row r="110">
      <c r="A110" s="176"/>
      <c r="H110">
        <v>105.0</v>
      </c>
    </row>
    <row r="111">
      <c r="A111" s="176"/>
      <c r="H111">
        <v>106.0</v>
      </c>
    </row>
    <row r="112">
      <c r="A112" s="176"/>
      <c r="H112">
        <v>107.0</v>
      </c>
    </row>
    <row r="113">
      <c r="A113" s="176"/>
      <c r="H113">
        <v>108.0</v>
      </c>
    </row>
    <row r="114">
      <c r="A114" s="176"/>
      <c r="H114">
        <v>109.0</v>
      </c>
    </row>
    <row r="115">
      <c r="A115" s="176"/>
      <c r="H115">
        <v>110.0</v>
      </c>
    </row>
    <row r="116">
      <c r="A116" s="176"/>
      <c r="H116">
        <v>111.0</v>
      </c>
    </row>
    <row r="117">
      <c r="A117" s="176"/>
      <c r="H117">
        <v>112.0</v>
      </c>
    </row>
    <row r="118">
      <c r="A118" s="176"/>
      <c r="H118">
        <v>113.0</v>
      </c>
    </row>
    <row r="119">
      <c r="A119" s="176"/>
      <c r="H119">
        <v>114.0</v>
      </c>
    </row>
    <row r="120">
      <c r="A120" s="176"/>
      <c r="H120">
        <v>115.0</v>
      </c>
    </row>
    <row r="121">
      <c r="A121" s="176"/>
      <c r="H121">
        <v>116.0</v>
      </c>
    </row>
    <row r="122">
      <c r="A122" s="176"/>
      <c r="H122">
        <v>117.0</v>
      </c>
    </row>
    <row r="123">
      <c r="A123" s="176"/>
      <c r="H123">
        <v>118.0</v>
      </c>
    </row>
    <row r="124">
      <c r="A124" s="176"/>
      <c r="H124">
        <v>119.0</v>
      </c>
    </row>
    <row r="125">
      <c r="A125" s="176"/>
      <c r="H125">
        <v>120.0</v>
      </c>
    </row>
    <row r="126">
      <c r="A126" s="176"/>
      <c r="H126">
        <v>121.0</v>
      </c>
    </row>
    <row r="127">
      <c r="A127" s="176"/>
      <c r="H127">
        <v>122.0</v>
      </c>
    </row>
    <row r="128">
      <c r="A128" s="176"/>
      <c r="H128">
        <v>123.0</v>
      </c>
    </row>
    <row r="129">
      <c r="A129" s="176"/>
      <c r="H129">
        <v>124.0</v>
      </c>
    </row>
    <row r="130">
      <c r="A130" s="176"/>
      <c r="H130">
        <v>125.0</v>
      </c>
    </row>
    <row r="131">
      <c r="A131" s="176"/>
      <c r="H131">
        <v>126.0</v>
      </c>
    </row>
    <row r="132">
      <c r="A132" s="176"/>
      <c r="H132">
        <v>127.0</v>
      </c>
    </row>
    <row r="133">
      <c r="A133" s="176"/>
      <c r="H133">
        <v>128.0</v>
      </c>
    </row>
    <row r="134">
      <c r="A134" s="176"/>
      <c r="H134">
        <v>129.0</v>
      </c>
    </row>
    <row r="135">
      <c r="A135" s="176"/>
      <c r="H135">
        <v>130.0</v>
      </c>
    </row>
    <row r="136">
      <c r="A136" s="176"/>
      <c r="H136">
        <v>131.0</v>
      </c>
    </row>
    <row r="137">
      <c r="A137" s="176"/>
      <c r="H137">
        <v>132.0</v>
      </c>
    </row>
    <row r="138">
      <c r="A138" s="176"/>
      <c r="H138">
        <v>133.0</v>
      </c>
    </row>
    <row r="139">
      <c r="A139" s="176"/>
      <c r="H139">
        <v>134.0</v>
      </c>
    </row>
    <row r="140">
      <c r="A140" s="176"/>
      <c r="H140">
        <v>135.0</v>
      </c>
    </row>
    <row r="141">
      <c r="A141" s="176"/>
      <c r="H141">
        <v>136.0</v>
      </c>
    </row>
    <row r="142">
      <c r="A142" s="176"/>
      <c r="H142">
        <v>137.0</v>
      </c>
    </row>
    <row r="143">
      <c r="A143" s="176"/>
      <c r="H143">
        <v>138.0</v>
      </c>
    </row>
    <row r="144">
      <c r="A144" s="176"/>
      <c r="H144">
        <v>139.0</v>
      </c>
    </row>
    <row r="145">
      <c r="A145" s="176"/>
      <c r="H145">
        <v>140.0</v>
      </c>
    </row>
    <row r="146">
      <c r="A146" s="176"/>
      <c r="H146">
        <v>141.0</v>
      </c>
    </row>
    <row r="147">
      <c r="A147" s="176"/>
      <c r="H147">
        <v>142.0</v>
      </c>
    </row>
    <row r="148">
      <c r="A148" s="176"/>
      <c r="H148">
        <v>143.0</v>
      </c>
    </row>
    <row r="149">
      <c r="A149" s="176"/>
      <c r="H149">
        <v>144.0</v>
      </c>
    </row>
    <row r="150">
      <c r="A150" s="176"/>
      <c r="H150">
        <v>145.0</v>
      </c>
    </row>
    <row r="151">
      <c r="A151" s="176"/>
      <c r="H151">
        <v>146.0</v>
      </c>
    </row>
    <row r="152">
      <c r="A152" s="176"/>
      <c r="H152">
        <v>147.0</v>
      </c>
    </row>
    <row r="153">
      <c r="A153" s="176"/>
      <c r="H153">
        <v>148.0</v>
      </c>
    </row>
    <row r="154">
      <c r="A154" s="176"/>
      <c r="H154">
        <v>149.0</v>
      </c>
    </row>
    <row r="155">
      <c r="A155" s="176"/>
      <c r="H155">
        <v>150.0</v>
      </c>
    </row>
    <row r="156">
      <c r="A156" s="176"/>
      <c r="H156">
        <v>151.0</v>
      </c>
    </row>
    <row r="157">
      <c r="A157" s="176"/>
      <c r="H157">
        <v>152.0</v>
      </c>
    </row>
    <row r="158">
      <c r="A158" s="176"/>
      <c r="H158">
        <v>153.0</v>
      </c>
    </row>
    <row r="159">
      <c r="A159" s="176"/>
      <c r="H159">
        <v>154.0</v>
      </c>
    </row>
    <row r="160">
      <c r="A160" s="176"/>
      <c r="H160">
        <v>155.0</v>
      </c>
    </row>
    <row r="161">
      <c r="A161" s="176"/>
      <c r="H161">
        <v>156.0</v>
      </c>
    </row>
    <row r="162">
      <c r="A162" s="176"/>
      <c r="H162">
        <v>157.0</v>
      </c>
    </row>
    <row r="163">
      <c r="A163" s="176"/>
      <c r="H163">
        <v>158.0</v>
      </c>
    </row>
    <row r="164">
      <c r="A164" s="176"/>
      <c r="H164">
        <v>159.0</v>
      </c>
    </row>
    <row r="165">
      <c r="A165" s="176"/>
      <c r="H165">
        <v>160.0</v>
      </c>
    </row>
    <row r="166">
      <c r="A166" s="176"/>
      <c r="H166">
        <v>161.0</v>
      </c>
    </row>
    <row r="167">
      <c r="A167" s="176"/>
      <c r="H167">
        <v>162.0</v>
      </c>
    </row>
    <row r="168">
      <c r="A168" s="176"/>
      <c r="H168">
        <v>163.0</v>
      </c>
    </row>
    <row r="169">
      <c r="A169" s="176"/>
      <c r="H169">
        <v>164.0</v>
      </c>
    </row>
    <row r="170">
      <c r="A170" s="176"/>
      <c r="H170">
        <v>165.0</v>
      </c>
    </row>
    <row r="171">
      <c r="A171" s="176"/>
      <c r="H171">
        <v>166.0</v>
      </c>
    </row>
    <row r="172">
      <c r="A172" s="176"/>
      <c r="H172">
        <v>167.0</v>
      </c>
    </row>
    <row r="173">
      <c r="A173" s="176"/>
      <c r="H173">
        <v>168.0</v>
      </c>
    </row>
    <row r="174">
      <c r="A174" s="176"/>
      <c r="H174">
        <v>169.0</v>
      </c>
    </row>
    <row r="175">
      <c r="A175" s="176"/>
      <c r="H175">
        <v>170.0</v>
      </c>
    </row>
    <row r="176">
      <c r="A176" s="176"/>
      <c r="H176">
        <v>171.0</v>
      </c>
    </row>
    <row r="177">
      <c r="A177" s="176"/>
      <c r="H177">
        <v>172.0</v>
      </c>
    </row>
    <row r="178">
      <c r="A178" s="176"/>
      <c r="H178">
        <v>173.0</v>
      </c>
    </row>
    <row r="179">
      <c r="A179" s="176"/>
      <c r="H179">
        <v>174.0</v>
      </c>
    </row>
    <row r="180">
      <c r="A180" s="176"/>
      <c r="H180">
        <v>175.0</v>
      </c>
    </row>
    <row r="181">
      <c r="A181" s="176"/>
      <c r="H181">
        <v>176.0</v>
      </c>
    </row>
    <row r="182">
      <c r="A182" s="176"/>
      <c r="H182">
        <v>177.0</v>
      </c>
    </row>
    <row r="183">
      <c r="A183" s="176"/>
      <c r="H183">
        <v>178.0</v>
      </c>
    </row>
    <row r="184">
      <c r="A184" s="176"/>
      <c r="H184">
        <v>179.0</v>
      </c>
    </row>
    <row r="185">
      <c r="A185" s="176"/>
      <c r="H185">
        <v>180.0</v>
      </c>
    </row>
    <row r="186">
      <c r="A186" s="176"/>
      <c r="H186">
        <v>181.0</v>
      </c>
    </row>
    <row r="187">
      <c r="A187" s="176"/>
      <c r="H187">
        <v>182.0</v>
      </c>
    </row>
    <row r="188">
      <c r="A188" s="176"/>
      <c r="H188">
        <v>183.0</v>
      </c>
    </row>
    <row r="189">
      <c r="A189" s="176"/>
      <c r="H189">
        <v>184.0</v>
      </c>
    </row>
    <row r="190">
      <c r="A190" s="176"/>
      <c r="H190">
        <v>185.0</v>
      </c>
    </row>
    <row r="191">
      <c r="A191" s="176"/>
      <c r="H191">
        <v>186.0</v>
      </c>
    </row>
    <row r="192">
      <c r="A192" s="176"/>
      <c r="H192">
        <v>187.0</v>
      </c>
    </row>
    <row r="193">
      <c r="A193" s="176"/>
      <c r="H193">
        <v>188.0</v>
      </c>
    </row>
    <row r="194">
      <c r="A194" s="176"/>
      <c r="H194">
        <v>189.0</v>
      </c>
    </row>
    <row r="195">
      <c r="A195" s="176"/>
      <c r="H195">
        <v>190.0</v>
      </c>
    </row>
    <row r="196">
      <c r="A196" s="176"/>
      <c r="H196">
        <v>191.0</v>
      </c>
    </row>
    <row r="197">
      <c r="A197" s="176"/>
      <c r="H197">
        <v>192.0</v>
      </c>
    </row>
    <row r="198">
      <c r="A198" s="176"/>
      <c r="H198">
        <v>193.0</v>
      </c>
    </row>
    <row r="199">
      <c r="A199" s="176"/>
      <c r="H199">
        <v>194.0</v>
      </c>
    </row>
    <row r="200">
      <c r="A200" s="176"/>
      <c r="H200">
        <v>195.0</v>
      </c>
    </row>
    <row r="201">
      <c r="A201" s="176"/>
      <c r="H201">
        <v>196.0</v>
      </c>
    </row>
    <row r="202">
      <c r="A202" s="176"/>
      <c r="H202">
        <v>197.0</v>
      </c>
    </row>
    <row r="203">
      <c r="A203" s="176"/>
      <c r="H203">
        <v>198.0</v>
      </c>
    </row>
    <row r="204">
      <c r="A204" s="176"/>
      <c r="H204">
        <v>199.0</v>
      </c>
    </row>
    <row r="205">
      <c r="A205" s="176"/>
      <c r="H205">
        <v>200.0</v>
      </c>
    </row>
    <row r="206">
      <c r="A206" s="176"/>
      <c r="H206">
        <v>201.0</v>
      </c>
    </row>
    <row r="207">
      <c r="A207" s="176"/>
      <c r="H207">
        <v>202.0</v>
      </c>
    </row>
    <row r="208">
      <c r="A208" s="176"/>
      <c r="H208">
        <v>203.0</v>
      </c>
    </row>
    <row r="209">
      <c r="A209" s="176"/>
      <c r="H209">
        <v>204.0</v>
      </c>
    </row>
    <row r="210">
      <c r="A210" s="176"/>
      <c r="H210">
        <v>205.0</v>
      </c>
    </row>
    <row r="211">
      <c r="A211" s="176"/>
      <c r="H211">
        <v>206.0</v>
      </c>
    </row>
    <row r="212">
      <c r="A212" s="176"/>
      <c r="H212">
        <v>207.0</v>
      </c>
    </row>
    <row r="213">
      <c r="A213" s="176"/>
      <c r="H213">
        <v>208.0</v>
      </c>
    </row>
    <row r="214">
      <c r="A214" s="176"/>
      <c r="H214">
        <v>209.0</v>
      </c>
    </row>
    <row r="215">
      <c r="A215" s="176"/>
      <c r="H215">
        <v>210.0</v>
      </c>
    </row>
    <row r="216">
      <c r="A216" s="176"/>
      <c r="H216">
        <v>211.0</v>
      </c>
    </row>
    <row r="217">
      <c r="A217" s="176"/>
      <c r="H217">
        <v>212.0</v>
      </c>
    </row>
    <row r="218">
      <c r="A218" s="176"/>
      <c r="H218">
        <v>213.0</v>
      </c>
    </row>
    <row r="219">
      <c r="A219" s="176"/>
      <c r="H219">
        <v>214.0</v>
      </c>
    </row>
    <row r="220">
      <c r="A220" s="176"/>
      <c r="H220">
        <v>215.0</v>
      </c>
    </row>
    <row r="221">
      <c r="A221" s="176"/>
      <c r="H221">
        <v>216.0</v>
      </c>
    </row>
    <row r="222">
      <c r="A222" s="176"/>
      <c r="H222">
        <v>217.0</v>
      </c>
    </row>
    <row r="223">
      <c r="A223" s="176"/>
      <c r="H223">
        <v>218.0</v>
      </c>
    </row>
    <row r="224">
      <c r="A224" s="176"/>
      <c r="H224">
        <v>219.0</v>
      </c>
    </row>
    <row r="225">
      <c r="A225" s="176"/>
      <c r="H225">
        <v>220.0</v>
      </c>
    </row>
    <row r="226">
      <c r="A226" s="176"/>
      <c r="H226">
        <v>221.0</v>
      </c>
    </row>
    <row r="227">
      <c r="A227" s="176"/>
      <c r="H227">
        <v>222.0</v>
      </c>
    </row>
    <row r="228">
      <c r="A228" s="176"/>
      <c r="H228">
        <v>223.0</v>
      </c>
    </row>
    <row r="229">
      <c r="A229" s="176"/>
      <c r="H229">
        <v>224.0</v>
      </c>
    </row>
    <row r="230">
      <c r="A230" s="176"/>
      <c r="H230">
        <v>225.0</v>
      </c>
    </row>
    <row r="231">
      <c r="A231" s="176"/>
      <c r="H231">
        <v>226.0</v>
      </c>
    </row>
    <row r="232">
      <c r="A232" s="176"/>
      <c r="H232">
        <v>227.0</v>
      </c>
    </row>
    <row r="233">
      <c r="A233" s="176"/>
      <c r="H233">
        <v>228.0</v>
      </c>
    </row>
    <row r="234">
      <c r="A234" s="176"/>
      <c r="H234">
        <v>229.0</v>
      </c>
    </row>
    <row r="235">
      <c r="A235" s="176"/>
      <c r="H235">
        <v>230.0</v>
      </c>
    </row>
    <row r="236">
      <c r="A236" s="176"/>
      <c r="H236">
        <v>231.0</v>
      </c>
    </row>
    <row r="237">
      <c r="A237" s="176"/>
      <c r="H237">
        <v>232.0</v>
      </c>
    </row>
    <row r="238">
      <c r="A238" s="176"/>
      <c r="H238">
        <v>233.0</v>
      </c>
    </row>
    <row r="239">
      <c r="A239" s="176"/>
      <c r="H239">
        <v>234.0</v>
      </c>
    </row>
    <row r="240">
      <c r="A240" s="176"/>
      <c r="H240">
        <v>235.0</v>
      </c>
    </row>
    <row r="241">
      <c r="A241" s="176"/>
      <c r="H241">
        <v>236.0</v>
      </c>
    </row>
    <row r="242">
      <c r="A242" s="176"/>
      <c r="H242">
        <v>237.0</v>
      </c>
    </row>
    <row r="243">
      <c r="A243" s="176"/>
      <c r="H243">
        <v>238.0</v>
      </c>
    </row>
    <row r="244">
      <c r="A244" s="176"/>
      <c r="H244">
        <v>239.0</v>
      </c>
    </row>
    <row r="245">
      <c r="A245" s="176"/>
      <c r="H245">
        <v>240.0</v>
      </c>
    </row>
    <row r="246">
      <c r="A246" s="176"/>
      <c r="H246">
        <v>241.0</v>
      </c>
    </row>
    <row r="247">
      <c r="A247" s="176"/>
      <c r="H247">
        <v>242.0</v>
      </c>
    </row>
    <row r="248">
      <c r="A248" s="176"/>
      <c r="H248">
        <v>243.0</v>
      </c>
    </row>
    <row r="249">
      <c r="A249" s="176"/>
      <c r="H249">
        <v>244.0</v>
      </c>
    </row>
    <row r="250">
      <c r="A250" s="176"/>
      <c r="H250">
        <v>245.0</v>
      </c>
    </row>
    <row r="251">
      <c r="A251" s="176"/>
      <c r="H251">
        <v>246.0</v>
      </c>
    </row>
    <row r="252">
      <c r="A252" s="176"/>
      <c r="H252">
        <v>247.0</v>
      </c>
    </row>
    <row r="253">
      <c r="A253" s="176"/>
      <c r="H253">
        <v>248.0</v>
      </c>
    </row>
    <row r="254">
      <c r="A254" s="176"/>
      <c r="H254">
        <v>249.0</v>
      </c>
    </row>
    <row r="255">
      <c r="A255" s="176"/>
      <c r="H255">
        <v>250.0</v>
      </c>
    </row>
    <row r="256">
      <c r="A256" s="176"/>
      <c r="H256">
        <v>251.0</v>
      </c>
    </row>
    <row r="257">
      <c r="A257" s="176"/>
      <c r="H257">
        <v>252.0</v>
      </c>
    </row>
    <row r="258">
      <c r="A258" s="176"/>
      <c r="H258">
        <v>253.0</v>
      </c>
    </row>
    <row r="259">
      <c r="A259" s="176"/>
      <c r="H259">
        <v>254.0</v>
      </c>
    </row>
    <row r="260">
      <c r="A260" s="176"/>
      <c r="H260">
        <v>255.0</v>
      </c>
    </row>
    <row r="261">
      <c r="A261" s="176"/>
      <c r="H261">
        <v>256.0</v>
      </c>
    </row>
    <row r="262">
      <c r="A262" s="176"/>
      <c r="H262">
        <v>257.0</v>
      </c>
    </row>
    <row r="263">
      <c r="A263" s="176"/>
      <c r="H263">
        <v>258.0</v>
      </c>
    </row>
    <row r="264">
      <c r="A264" s="176"/>
      <c r="H264">
        <v>259.0</v>
      </c>
    </row>
    <row r="265">
      <c r="A265" s="176"/>
      <c r="H265">
        <v>260.0</v>
      </c>
    </row>
    <row r="266">
      <c r="A266" s="176"/>
      <c r="H266">
        <v>261.0</v>
      </c>
    </row>
    <row r="267">
      <c r="A267" s="176"/>
      <c r="H267">
        <v>262.0</v>
      </c>
    </row>
    <row r="268">
      <c r="A268" s="176"/>
      <c r="H268">
        <v>263.0</v>
      </c>
    </row>
    <row r="269">
      <c r="A269" s="176"/>
      <c r="H269">
        <v>264.0</v>
      </c>
    </row>
    <row r="270">
      <c r="A270" s="176"/>
      <c r="H270">
        <v>265.0</v>
      </c>
    </row>
    <row r="271">
      <c r="A271" s="176"/>
      <c r="H271">
        <v>266.0</v>
      </c>
    </row>
    <row r="272">
      <c r="A272" s="176"/>
      <c r="H272">
        <v>267.0</v>
      </c>
    </row>
    <row r="273">
      <c r="A273" s="176"/>
      <c r="H273">
        <v>268.0</v>
      </c>
    </row>
    <row r="274">
      <c r="A274" s="176"/>
      <c r="H274">
        <v>269.0</v>
      </c>
    </row>
    <row r="275">
      <c r="A275" s="176"/>
      <c r="H275">
        <v>270.0</v>
      </c>
    </row>
    <row r="276">
      <c r="A276" s="176"/>
      <c r="H276">
        <v>271.0</v>
      </c>
    </row>
    <row r="277">
      <c r="A277" s="176"/>
      <c r="H277">
        <v>272.0</v>
      </c>
    </row>
    <row r="278">
      <c r="A278" s="176"/>
      <c r="H278">
        <v>273.0</v>
      </c>
    </row>
    <row r="279">
      <c r="A279" s="176"/>
      <c r="H279">
        <v>274.0</v>
      </c>
    </row>
    <row r="280">
      <c r="A280" s="176"/>
      <c r="H280">
        <v>275.0</v>
      </c>
    </row>
    <row r="281">
      <c r="A281" s="176"/>
      <c r="H281">
        <v>276.0</v>
      </c>
    </row>
    <row r="282">
      <c r="A282" s="176"/>
      <c r="H282">
        <v>277.0</v>
      </c>
    </row>
    <row r="283">
      <c r="A283" s="176"/>
      <c r="H283">
        <v>278.0</v>
      </c>
    </row>
    <row r="284">
      <c r="A284" s="176"/>
      <c r="H284">
        <v>279.0</v>
      </c>
    </row>
    <row r="285">
      <c r="A285" s="176"/>
      <c r="H285">
        <v>280.0</v>
      </c>
    </row>
    <row r="286">
      <c r="A286" s="176"/>
      <c r="H286">
        <v>281.0</v>
      </c>
    </row>
    <row r="287">
      <c r="A287" s="176"/>
      <c r="H287">
        <v>282.0</v>
      </c>
    </row>
    <row r="288">
      <c r="A288" s="176"/>
      <c r="H288">
        <v>283.0</v>
      </c>
    </row>
    <row r="289">
      <c r="A289" s="176"/>
      <c r="H289">
        <v>284.0</v>
      </c>
    </row>
    <row r="290">
      <c r="A290" s="176"/>
      <c r="H290">
        <v>285.0</v>
      </c>
    </row>
    <row r="291">
      <c r="A291" s="176"/>
      <c r="H291">
        <v>286.0</v>
      </c>
    </row>
    <row r="292">
      <c r="A292" s="176"/>
      <c r="H292">
        <v>287.0</v>
      </c>
    </row>
    <row r="293">
      <c r="A293" s="176"/>
      <c r="H293">
        <v>288.0</v>
      </c>
    </row>
    <row r="294">
      <c r="A294" s="176"/>
      <c r="H294">
        <v>289.0</v>
      </c>
    </row>
    <row r="295">
      <c r="A295" s="176"/>
      <c r="H295">
        <v>290.0</v>
      </c>
    </row>
    <row r="296">
      <c r="A296" s="176"/>
      <c r="H296">
        <v>291.0</v>
      </c>
    </row>
    <row r="297">
      <c r="A297" s="176"/>
      <c r="H297">
        <v>292.0</v>
      </c>
    </row>
    <row r="298">
      <c r="A298" s="176"/>
      <c r="H298">
        <v>293.0</v>
      </c>
    </row>
    <row r="299">
      <c r="A299" s="176"/>
      <c r="H299">
        <v>294.0</v>
      </c>
    </row>
    <row r="300">
      <c r="A300" s="176"/>
      <c r="H300">
        <v>295.0</v>
      </c>
    </row>
    <row r="301">
      <c r="A301" s="176"/>
      <c r="H301">
        <v>296.0</v>
      </c>
    </row>
    <row r="302">
      <c r="A302" s="176"/>
      <c r="H302">
        <v>297.0</v>
      </c>
    </row>
    <row r="303">
      <c r="A303" s="176"/>
      <c r="H303">
        <v>298.0</v>
      </c>
    </row>
    <row r="304">
      <c r="A304" s="176"/>
      <c r="H304">
        <v>299.0</v>
      </c>
    </row>
    <row r="305">
      <c r="A305" s="176"/>
      <c r="H305">
        <v>300.0</v>
      </c>
    </row>
  </sheetData>
  <autoFilter ref="$A$5:$H$305"/>
  <mergeCells count="1">
    <mergeCell ref="B1:F1"/>
  </mergeCells>
  <conditionalFormatting sqref="G4:G5">
    <cfRule type="cellIs" dxfId="17" priority="1" operator="lessThanOrEqual">
      <formula>F4</formula>
    </cfRule>
  </conditionalFormatting>
  <conditionalFormatting sqref="B3:E305">
    <cfRule type="cellIs" dxfId="18" priority="2" operator="lessThan">
      <formula>0</formula>
    </cfRule>
  </conditionalFormatting>
  <conditionalFormatting sqref="B6:B305">
    <cfRule type="colorScale" priority="3">
      <colorScale>
        <cfvo type="min"/>
        <cfvo type="percentile" val="50"/>
        <cfvo type="max"/>
        <color rgb="FFE67C73"/>
        <color rgb="FFFFD666"/>
        <color rgb="FF57BB8A"/>
      </colorScale>
    </cfRule>
  </conditionalFormatting>
  <conditionalFormatting sqref="C6:C305">
    <cfRule type="colorScale" priority="4">
      <colorScale>
        <cfvo type="min"/>
        <cfvo type="percentile" val="50"/>
        <cfvo type="max"/>
        <color rgb="FFE67C73"/>
        <color rgb="FFFFD666"/>
        <color rgb="FF57BB8A"/>
      </colorScale>
    </cfRule>
  </conditionalFormatting>
  <conditionalFormatting sqref="D6:D305">
    <cfRule type="colorScale" priority="5">
      <colorScale>
        <cfvo type="min"/>
        <cfvo type="percentile" val="50"/>
        <cfvo type="max"/>
        <color rgb="FFE67C73"/>
        <color rgb="FFFFD666"/>
        <color rgb="FF57BB8A"/>
      </colorScale>
    </cfRule>
  </conditionalFormatting>
  <conditionalFormatting sqref="E6:E305">
    <cfRule type="colorScale" priority="6">
      <colorScale>
        <cfvo type="min"/>
        <cfvo type="percentile" val="50"/>
        <cfvo type="max"/>
        <color rgb="FFE67C73"/>
        <color rgb="FFFFD666"/>
        <color rgb="FF57BB8A"/>
      </colorScale>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24.0" customHeight="1">
      <c r="A1" s="151" t="s">
        <v>191</v>
      </c>
      <c r="B1" s="21"/>
      <c r="C1" s="21"/>
      <c r="D1" s="21"/>
      <c r="E1" s="21"/>
      <c r="F1" s="21"/>
      <c r="G1" s="21"/>
      <c r="H1" s="21"/>
      <c r="I1" s="21"/>
      <c r="J1" s="21"/>
    </row>
    <row r="2">
      <c r="A2" s="153" t="s">
        <v>192</v>
      </c>
      <c r="F2" s="153" t="s">
        <v>193</v>
      </c>
    </row>
    <row r="4">
      <c r="F4" s="153" t="s">
        <v>194</v>
      </c>
    </row>
    <row r="5">
      <c r="F5" s="153" t="s">
        <v>197</v>
      </c>
    </row>
    <row r="6">
      <c r="F6" s="153"/>
    </row>
    <row r="7">
      <c r="F7" s="153"/>
    </row>
    <row r="8">
      <c r="A8" s="155" t="s">
        <v>198</v>
      </c>
      <c r="B8" s="21"/>
      <c r="C8" s="21"/>
      <c r="D8" s="21"/>
      <c r="E8" s="21"/>
      <c r="F8" s="21"/>
      <c r="G8" s="21"/>
      <c r="H8" s="21"/>
      <c r="I8" s="21"/>
      <c r="J8" s="21"/>
    </row>
    <row r="9">
      <c r="A9" s="13" t="s">
        <v>199</v>
      </c>
      <c r="B9" s="153" t="s">
        <v>200</v>
      </c>
      <c r="E9" s="112"/>
      <c r="F9" s="158" t="s">
        <v>201</v>
      </c>
      <c r="J9" s="13" t="s">
        <v>204</v>
      </c>
    </row>
    <row r="10">
      <c r="E10" s="112"/>
      <c r="F10" s="47"/>
      <c r="J10" s="160" t="s">
        <v>205</v>
      </c>
    </row>
    <row r="11">
      <c r="B11" s="164" t="s">
        <v>208</v>
      </c>
      <c r="C11" s="70"/>
      <c r="D11" s="70"/>
      <c r="E11" s="70"/>
      <c r="F11" s="70"/>
      <c r="G11" s="70"/>
      <c r="H11" s="70"/>
      <c r="I11" s="166"/>
    </row>
    <row r="12">
      <c r="B12" s="48"/>
      <c r="C12" s="21"/>
      <c r="D12" s="21"/>
      <c r="E12" s="21"/>
      <c r="F12" s="21"/>
      <c r="G12" s="21"/>
      <c r="H12" s="21"/>
      <c r="I12" s="168"/>
    </row>
    <row r="13">
      <c r="B13" s="164" t="s">
        <v>212</v>
      </c>
      <c r="C13" s="70"/>
      <c r="D13" s="70"/>
      <c r="E13" s="70"/>
      <c r="F13" s="70"/>
      <c r="G13" s="70"/>
      <c r="H13" s="70"/>
      <c r="I13" s="166"/>
    </row>
    <row r="14">
      <c r="B14" s="48"/>
      <c r="C14" s="21"/>
      <c r="D14" s="21"/>
      <c r="E14" s="21"/>
      <c r="F14" s="21"/>
      <c r="G14" s="21"/>
      <c r="H14" s="21"/>
      <c r="I14" s="168"/>
    </row>
    <row r="15">
      <c r="B15" s="164" t="s">
        <v>213</v>
      </c>
      <c r="C15" s="70"/>
      <c r="D15" s="70"/>
      <c r="E15" s="70"/>
      <c r="F15" s="70"/>
      <c r="G15" s="70"/>
      <c r="H15" s="70"/>
      <c r="I15" s="166"/>
    </row>
    <row r="16">
      <c r="B16" s="48"/>
      <c r="C16" s="21"/>
      <c r="D16" s="21"/>
      <c r="E16" s="21"/>
      <c r="F16" s="21"/>
      <c r="G16" s="21"/>
      <c r="H16" s="21"/>
      <c r="I16" s="168"/>
    </row>
  </sheetData>
  <mergeCells count="14">
    <mergeCell ref="B9:E10"/>
    <mergeCell ref="A2:E7"/>
    <mergeCell ref="F6:J6"/>
    <mergeCell ref="F7:J7"/>
    <mergeCell ref="F9:I10"/>
    <mergeCell ref="A8:J8"/>
    <mergeCell ref="B13:I14"/>
    <mergeCell ref="B11:I12"/>
    <mergeCell ref="F5:J5"/>
    <mergeCell ref="F2:J3"/>
    <mergeCell ref="F4:J4"/>
    <mergeCell ref="A1:J1"/>
    <mergeCell ref="B15:I16"/>
    <mergeCell ref="J10:K14"/>
  </mergeCells>
  <drawing r:id="rId2"/>
  <legacyDrawing r:id="rId3"/>
</worksheet>
</file>