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cowley/Documents/crypto/"/>
    </mc:Choice>
  </mc:AlternateContent>
  <xr:revisionPtr revIDLastSave="0" documentId="8_{688BE795-C373-4D4C-A4C2-2B72978A076B}" xr6:coauthVersionLast="47" xr6:coauthVersionMax="47" xr10:uidLastSave="{00000000-0000-0000-0000-000000000000}"/>
  <bookViews>
    <workbookView xWindow="2300" yWindow="2320" windowWidth="26840" windowHeight="15940" xr2:uid="{A658FF38-426E-F046-914E-F9F748C564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5" authorId="0" shapeId="0" xr:uid="{B3634FAE-2494-8A48-B565-EE20E67A62C5}">
      <text>
        <r>
          <rPr>
            <sz val="9"/>
            <color rgb="FF000000"/>
            <rFont val="Tahoma"/>
            <family val="2"/>
          </rPr>
          <t>Anna aika muodossa vvvv tai pp.kk.vvvv-pp.kk.vvvv</t>
        </r>
      </text>
    </comment>
    <comment ref="B15" authorId="0" shapeId="0" xr:uid="{006C2A30-6665-3040-937B-9A76FBE9D7A5}">
      <text>
        <r>
          <rPr>
            <sz val="9"/>
            <color rgb="FF000000"/>
            <rFont val="Tahoma"/>
            <family val="2"/>
          </rPr>
          <t>Tapahtuma-sarakkeeseen täytetään tapahtuman tyyppi. Tapahtuman tyyppi pitää olla joko "Osto" tai "Myynti".</t>
        </r>
      </text>
    </comment>
    <comment ref="C15" authorId="0" shapeId="0" xr:uid="{35287B6F-6327-194F-8F10-4596031A4A45}">
      <text>
        <r>
          <rPr>
            <sz val="9"/>
            <color rgb="FF000000"/>
            <rFont val="Tahoma"/>
            <family val="2"/>
          </rPr>
          <t>Määrä-sarakkeeseen täytetään tapahtumaan liittyvän virtuaalivaluutan määrä, esim. 10 bitcoinia</t>
        </r>
      </text>
    </comment>
    <comment ref="D15" authorId="0" shapeId="0" xr:uid="{F9986162-E7E1-5842-A3FC-918FD8D8CC6F}">
      <text>
        <r>
          <rPr>
            <sz val="9"/>
            <color rgb="FF000000"/>
            <rFont val="Tahoma"/>
            <family val="2"/>
          </rPr>
          <t>Tähän sarakkeeseen täytetään tieto siitä, mikä on ollut tapahtumassa käytetyn yhden virtuaalivaluuttayksikön euroistettu arvo. Lukuun täytyy sisällyttää mahdollinen ostokulu ja luvusta täytyy vähentää mahdollinen myyntikulu.</t>
        </r>
      </text>
    </comment>
    <comment ref="E15" authorId="0" shapeId="0" xr:uid="{79EE85BD-E852-0A47-8F78-FED1ED6FBC4C}">
      <text>
        <r>
          <rPr>
            <sz val="9"/>
            <color rgb="FF000000"/>
            <rFont val="Tahoma"/>
            <family val="2"/>
          </rPr>
          <t>Yhteensä-sarakkeeseen täytetään tapahtuman euro-arvo osto- ja myyntikuluineen. Eli jos myynnistä saatu summa on 1 000 €, ja kulu 5 €, niin täytetään 995 €. Eli jos ostoon on mennyt kulu mukaan laskien 1 000 €, niin täytetään 1 000 €.</t>
        </r>
      </text>
    </comment>
    <comment ref="F15" authorId="0" shapeId="0" xr:uid="{0393A1AD-4B26-7B44-AF53-548DE6783E2B}">
      <text>
        <r>
          <rPr>
            <sz val="9"/>
            <color rgb="FF000000"/>
            <rFont val="Tahoma"/>
            <family val="2"/>
          </rPr>
          <t>Lähde-sarake on valinnainen. Siihen voi laittaa vaikka käytetyn virtuaalivaluuttapörssin nimen tai muun tapahtumaan liittyvän tiedon.</t>
        </r>
      </text>
    </comment>
    <comment ref="G15" authorId="0" shapeId="0" xr:uid="{6BE9CE9F-8A8F-7E46-BBA8-DF41613C25AF}">
      <text>
        <r>
          <rPr>
            <sz val="9"/>
            <color rgb="FF000000"/>
            <rFont val="Tahoma"/>
            <family val="2"/>
          </rPr>
          <t>Tähän sarakkeeseen laskuri laskee virtuaalivaluutan määrän aina yksittäisen tapahtuman jälkeen. Laskuri ei toimi, jos virtuaalivaluutan saldo millään hetkellä menee negatiiviseksi. Laskuri ohjeistaa saldon lisäämiseen.</t>
        </r>
      </text>
    </comment>
    <comment ref="H15" authorId="0" shapeId="0" xr:uid="{6FDFCA6A-B778-7A41-A2E3-DDD47C3942EB}">
      <text>
        <r>
          <rPr>
            <sz val="9"/>
            <color rgb="FF000000"/>
            <rFont val="Tahoma"/>
            <family val="2"/>
          </rPr>
          <t>Tähän sarakkeeseen laskuri laskee myydyn erän keskimääräisen hankintahinnan / kappale tai hankintameno-olettaman mukaisen hankintahinnan / kappale</t>
        </r>
      </text>
    </comment>
    <comment ref="I15" authorId="0" shapeId="0" xr:uid="{832A5C53-31B9-6E45-8FFD-72AB22AD34D9}">
      <text>
        <r>
          <rPr>
            <sz val="9"/>
            <color rgb="FF000000"/>
            <rFont val="Tahoma"/>
            <family val="2"/>
          </rPr>
          <t>Voitto/tappio-sarakkeeseen laskuri laskee tapahtumakohtaisen voiton tai tappion määrän.</t>
        </r>
      </text>
    </comment>
    <comment ref="J15" authorId="0" shapeId="0" xr:uid="{0566233D-6CB4-D54C-9FE6-1C902B6A8832}">
      <text>
        <r>
          <rPr>
            <sz val="9"/>
            <color rgb="FF000000"/>
            <rFont val="Tahoma"/>
            <family val="2"/>
          </rPr>
          <t>Tähän sarakkeeseen laskuri laskee kyseisellä rivillä hankitun virtuaalivaluutan määrän verrattuna laskelman viimeiseen tapahtumaan (onko ostettu virtuaalivaluuttamäärä kulutettu).</t>
        </r>
      </text>
    </comment>
  </commentList>
</comments>
</file>

<file path=xl/sharedStrings.xml><?xml version="1.0" encoding="utf-8"?>
<sst xmlns="http://schemas.openxmlformats.org/spreadsheetml/2006/main" count="37" uniqueCount="37">
  <si>
    <t>Profits from crypto sales</t>
  </si>
  <si>
    <t>Hankintameno tai hankintameno-olettama / kulutettu virtuaalivaluutta:</t>
  </si>
  <si>
    <t>Versio 1.1</t>
  </si>
  <si>
    <t xml:space="preserve">Joko myydyn erän keskimääräinen hankintahinta tai hankintameno-olettama / kappale </t>
  </si>
  <si>
    <t>Ajalta - From-To</t>
  </si>
  <si>
    <t>Luovutushinnat yht. - Total transfer prices</t>
  </si>
  <si>
    <t>Voitolliset tapahtumat yht. - Total profits</t>
  </si>
  <si>
    <t>Tappiolliset tapahtumat yht. - Total losses</t>
  </si>
  <si>
    <t>Luovutusvoitto tai -tappio yht. - Total gain or loss</t>
  </si>
  <si>
    <t>Voitto / Tappio - Profit / Loss:</t>
  </si>
  <si>
    <t>01.01.2015-31.12.2015</t>
  </si>
  <si>
    <t>("Määrä" * "Hinta € / virtuaalivaluutta") - ("Määrä" * "Hankintameno tai hankintameno-olettama / kulutettu virtuaalivaluutta")</t>
  </si>
  <si>
    <t>01.01.2016-31.12.2016</t>
  </si>
  <si>
    <t>("Quantity" * "Price € / virtual currency") - ("Quantity" * "Acquisition cost or assumed acquisition cost / virtual currency consumed")</t>
  </si>
  <si>
    <t>01.01.2017-31.12.2017</t>
  </si>
  <si>
    <t>Tapahtuma - event</t>
  </si>
  <si>
    <t>01.01.2018-31.12.2018</t>
  </si>
  <si>
    <t xml:space="preserve">Myynti = joko myynti fiat-valuuttaa vastaan tai tavaran tai palvelun hankinta - </t>
  </si>
  <si>
    <t>01.01.2019-31.12.2019</t>
  </si>
  <si>
    <t>Sales = either selling for fiat currency or purchasing a good or service</t>
  </si>
  <si>
    <t>01.01.2020-31.12.2020</t>
  </si>
  <si>
    <t>01.01.2021-31.12.2021</t>
  </si>
  <si>
    <t>Laskelmassa käytetty virtuaalivaluutta - crypto used</t>
  </si>
  <si>
    <t>bitcoin</t>
  </si>
  <si>
    <t>01.01.2022-31.12.2022</t>
  </si>
  <si>
    <t>01.01.2023-31.12.2023</t>
  </si>
  <si>
    <t>01.01.2024-31.12.2024</t>
  </si>
  <si>
    <t>AIKA - DATE/TIME</t>
  </si>
  <si>
    <t>TAPAHTUMA - EVENT</t>
  </si>
  <si>
    <t>MÄÄRÄ - AMOUNT</t>
  </si>
  <si>
    <t>HINTA € / VIRTUAALIVALUUTTA - PRICE PER UNIT</t>
  </si>
  <si>
    <t>YHTEENSÄ - TOTAL</t>
  </si>
  <si>
    <t>LÄHDE - SOURCE</t>
  </si>
  <si>
    <t>VIRTUAALIVALUUTTAA JÄLJELLÄ 1 - CURRENCY REMAINING 1</t>
  </si>
  <si>
    <t>HANKINTAMENO TAI HANKINTAMENO-OLETTAMA/KULUTETTU VIRTUAALIVALUUTTA - PURCHASE COST OR DEEMED ACQ. COST</t>
  </si>
  <si>
    <t>VOITTO /TAPPIO - PROFIT / LOSS</t>
  </si>
  <si>
    <t>VIRTUAALIVALUUTTAA JÄLJELLÄ 2 - CURRENCY REMAINING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</si>
</sst>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  <numFmt numFmtId="165" formatCode="dd/mm/yyyy\ hh:mm:ss"/>
    <numFmt numFmtId="166" formatCode="0.0000000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i/>
      <sz val="8"/>
      <color theme="1"/>
      <name val="Arial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0" fillId="0" borderId="2" xfId="0" applyBorder="1"/>
    <xf numFmtId="44" fontId="0" fillId="0" borderId="3" xfId="1" applyFont="1" applyBorder="1"/>
    <xf numFmtId="49" fontId="5" fillId="0" borderId="4" xfId="1" applyNumberFormat="1" applyFont="1" applyBorder="1" applyAlignment="1">
      <alignment horizontal="left"/>
    </xf>
    <xf numFmtId="49" fontId="5" fillId="0" borderId="0" xfId="1" applyNumberFormat="1" applyFont="1" applyBorder="1" applyAlignment="1">
      <alignment horizontal="left"/>
    </xf>
    <xf numFmtId="49" fontId="6" fillId="0" borderId="0" xfId="1" applyNumberFormat="1" applyFont="1" applyBorder="1"/>
    <xf numFmtId="49" fontId="5" fillId="0" borderId="5" xfId="1" applyNumberFormat="1" applyFont="1" applyBorder="1"/>
    <xf numFmtId="49" fontId="6" fillId="0" borderId="6" xfId="0" applyNumberFormat="1" applyFont="1" applyBorder="1"/>
    <xf numFmtId="0" fontId="3" fillId="0" borderId="0" xfId="0" applyFont="1"/>
    <xf numFmtId="44" fontId="0" fillId="0" borderId="0" xfId="1" applyFont="1"/>
    <xf numFmtId="49" fontId="6" fillId="0" borderId="4" xfId="1" applyNumberFormat="1" applyFont="1" applyBorder="1"/>
    <xf numFmtId="49" fontId="6" fillId="0" borderId="0" xfId="0" applyNumberFormat="1" applyFont="1"/>
    <xf numFmtId="0" fontId="2" fillId="0" borderId="7" xfId="0" applyFont="1" applyBorder="1"/>
    <xf numFmtId="0" fontId="3" fillId="0" borderId="8" xfId="1" applyNumberFormat="1" applyFont="1" applyBorder="1" applyAlignment="1">
      <alignment wrapText="1"/>
    </xf>
    <xf numFmtId="0" fontId="3" fillId="0" borderId="9" xfId="1" applyNumberFormat="1" applyFont="1" applyBorder="1" applyAlignment="1">
      <alignment wrapText="1"/>
    </xf>
    <xf numFmtId="49" fontId="5" fillId="0" borderId="0" xfId="1" applyNumberFormat="1" applyFont="1" applyBorder="1"/>
    <xf numFmtId="0" fontId="7" fillId="0" borderId="10" xfId="0" applyFont="1" applyBorder="1" applyAlignment="1" applyProtection="1">
      <alignment horizontal="right"/>
      <protection locked="0"/>
    </xf>
    <xf numFmtId="164" fontId="3" fillId="0" borderId="11" xfId="1" applyNumberFormat="1" applyFont="1" applyFill="1" applyBorder="1" applyProtection="1"/>
    <xf numFmtId="164" fontId="4" fillId="0" borderId="11" xfId="1" applyNumberFormat="1" applyFont="1" applyFill="1" applyBorder="1" applyProtection="1"/>
    <xf numFmtId="8" fontId="4" fillId="0" borderId="11" xfId="1" applyNumberFormat="1" applyFont="1" applyFill="1" applyBorder="1" applyProtection="1"/>
    <xf numFmtId="49" fontId="6" fillId="0" borderId="0" xfId="1" applyNumberFormat="1" applyFont="1"/>
    <xf numFmtId="0" fontId="6" fillId="0" borderId="0" xfId="0" applyFont="1"/>
    <xf numFmtId="49" fontId="5" fillId="0" borderId="0" xfId="0" applyNumberFormat="1" applyFont="1"/>
    <xf numFmtId="49" fontId="8" fillId="0" borderId="9" xfId="1" applyNumberFormat="1" applyFont="1" applyBorder="1" applyAlignment="1" applyProtection="1">
      <alignment horizontal="center"/>
      <protection locked="0"/>
    </xf>
    <xf numFmtId="49" fontId="8" fillId="0" borderId="0" xfId="1" applyNumberFormat="1" applyFont="1" applyBorder="1" applyProtection="1">
      <protection locked="0"/>
    </xf>
    <xf numFmtId="0" fontId="7" fillId="0" borderId="0" xfId="0" applyFont="1"/>
    <xf numFmtId="44" fontId="3" fillId="0" borderId="0" xfId="1" applyFont="1"/>
    <xf numFmtId="44" fontId="0" fillId="0" borderId="0" xfId="0" applyNumberFormat="1"/>
    <xf numFmtId="44" fontId="0" fillId="0" borderId="0" xfId="1" applyFont="1" applyBorder="1"/>
    <xf numFmtId="44" fontId="0" fillId="0" borderId="0" xfId="1" applyFont="1" applyAlignment="1">
      <alignment horizontal="right"/>
    </xf>
    <xf numFmtId="165" fontId="2" fillId="2" borderId="12" xfId="0" applyNumberFormat="1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6" fontId="2" fillId="2" borderId="13" xfId="0" applyNumberFormat="1" applyFont="1" applyFill="1" applyBorder="1" applyAlignment="1">
      <alignment horizontal="center" vertical="center" wrapText="1"/>
    </xf>
    <xf numFmtId="8" fontId="2" fillId="2" borderId="13" xfId="1" applyNumberFormat="1" applyFont="1" applyFill="1" applyBorder="1" applyAlignment="1" applyProtection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166" fontId="2" fillId="2" borderId="14" xfId="0" applyNumberFormat="1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7999-5A15-9C44-B497-AB3821273D6D}">
  <dimension ref="A1:J15"/>
  <sheetViews>
    <sheetView tabSelected="1" workbookViewId="0">
      <selection activeCell="F11" sqref="F11"/>
    </sheetView>
  </sheetViews>
  <sheetFormatPr baseColWidth="10" defaultRowHeight="16" x14ac:dyDescent="0.2"/>
  <cols>
    <col min="1" max="1" width="21.6640625" bestFit="1" customWidth="1"/>
    <col min="2" max="2" width="14.6640625" customWidth="1"/>
    <col min="3" max="3" width="12.33203125" customWidth="1"/>
    <col min="4" max="4" width="19" customWidth="1"/>
    <col min="5" max="5" width="13.1640625" customWidth="1"/>
    <col min="7" max="7" width="22" customWidth="1"/>
    <col min="8" max="8" width="27.5" customWidth="1"/>
    <col min="9" max="9" width="18.5" customWidth="1"/>
    <col min="10" max="10" width="21.33203125" customWidth="1"/>
  </cols>
  <sheetData>
    <row r="1" spans="1:10" ht="17" thickBot="1" x14ac:dyDescent="0.25">
      <c r="A1" s="1" t="s">
        <v>0</v>
      </c>
      <c r="B1" s="2"/>
      <c r="C1" s="3"/>
      <c r="D1" s="4"/>
      <c r="F1" s="5" t="s">
        <v>1</v>
      </c>
      <c r="G1" s="6"/>
      <c r="H1" s="7"/>
      <c r="I1" s="8" t="s">
        <v>2</v>
      </c>
      <c r="J1" s="9"/>
    </row>
    <row r="2" spans="1:10" ht="17" thickBot="1" x14ac:dyDescent="0.25">
      <c r="B2" s="10"/>
      <c r="D2" s="11"/>
      <c r="F2" s="12" t="s">
        <v>3</v>
      </c>
      <c r="G2" s="7"/>
      <c r="H2" s="7"/>
      <c r="I2" s="7"/>
      <c r="J2" s="13"/>
    </row>
    <row r="3" spans="1:10" ht="72" thickBot="1" x14ac:dyDescent="0.25">
      <c r="A3" s="14" t="s">
        <v>4</v>
      </c>
      <c r="B3" s="15" t="s">
        <v>5</v>
      </c>
      <c r="C3" s="15" t="s">
        <v>6</v>
      </c>
      <c r="D3" s="15" t="s">
        <v>7</v>
      </c>
      <c r="E3" s="16" t="s">
        <v>8</v>
      </c>
      <c r="F3" s="17" t="s">
        <v>9</v>
      </c>
      <c r="G3" s="7"/>
      <c r="H3" s="7"/>
      <c r="I3" s="13"/>
      <c r="J3" s="13"/>
    </row>
    <row r="4" spans="1:10" x14ac:dyDescent="0.2">
      <c r="A4" s="18" t="s">
        <v>10</v>
      </c>
      <c r="B4" s="19">
        <f>SUMIFS(E:E,A:A,"&gt;=1.1.2015 00:00:01",A:A,"&lt;=31.12.2015 23:59:59",B:B,"Myynti")</f>
        <v>0</v>
      </c>
      <c r="C4" s="20">
        <f>SUMIFS(I:I,A:A,"&gt;=1.1.2015 00:00:01",A:A,"&lt;=31.12.2015 23:59:59",I:I,"&gt;0")</f>
        <v>0</v>
      </c>
      <c r="D4" s="21">
        <f>SUMIFS(I:I,A:A,"&gt;=1.1.2015 00:00:01",A:A,"&lt;=31.12.2015 23:59:59",I:I,"&lt;0")</f>
        <v>0</v>
      </c>
      <c r="E4" s="19">
        <f>SUMIFS(I:I,A:A,"&gt;=1.1.2015 00:00:01",A:A,"&lt;=31.12.2015 23:59:59",I:I,"&lt;&gt;0")</f>
        <v>0</v>
      </c>
      <c r="F4" s="7" t="s">
        <v>11</v>
      </c>
      <c r="G4" s="17"/>
      <c r="H4" s="7"/>
      <c r="I4" s="22"/>
      <c r="J4" s="13"/>
    </row>
    <row r="5" spans="1:10" x14ac:dyDescent="0.2">
      <c r="A5" s="18" t="s">
        <v>12</v>
      </c>
      <c r="B5" s="19">
        <f>SUMIFS(E:E,A:A,"&gt;=1.1.2016 00:00:01",A:A,"&lt;=31.12.2016 23:59:59",B:B,"Myynti")</f>
        <v>0</v>
      </c>
      <c r="C5" s="20">
        <f>SUMIFS(I:I,A:A,"&gt;=1.1.2016 00:00:01",A:A,"&lt;=31.12.2016 23:59:59",I:I,"&gt;0")</f>
        <v>0</v>
      </c>
      <c r="D5" s="21">
        <f>SUMIFS(I:I,A:A,"&gt;=1.1.2016 00:00:01",A:A,"&lt;=31.12.2016 23:59:59",I:I,"&lt;0")</f>
        <v>0</v>
      </c>
      <c r="E5" s="19">
        <f>SUMIFS(I:I,A:A,"&gt;=1.1.2016 00:00:01",A:A,"&lt;=31.12.2016 23:59:59",I:I,"&lt;&gt;0")</f>
        <v>0</v>
      </c>
      <c r="F5" s="7" t="s">
        <v>13</v>
      </c>
      <c r="G5" s="7"/>
      <c r="H5" s="7"/>
      <c r="I5" s="22"/>
      <c r="J5" s="13"/>
    </row>
    <row r="6" spans="1:10" x14ac:dyDescent="0.2">
      <c r="A6" s="18" t="s">
        <v>14</v>
      </c>
      <c r="B6" s="19">
        <f>SUMIFS(E:E,A:A,"&gt;=1.1.2017 00:00:01",A:A,"&lt;=31.12.2017 23:59:59",B:B,"Myynti")</f>
        <v>0</v>
      </c>
      <c r="C6" s="20">
        <f>SUMIFS(I:I,A:A,"&gt;=1.1.2017 00:00:01",A:A,"&lt;=31.12.2017 23:59:59",I:I,"&gt;0")</f>
        <v>0</v>
      </c>
      <c r="D6" s="21">
        <f>SUMIFS(I:I,A:A,"&gt;=1.1.2017 00:00:01",A:A,"&lt;=31.12.2017 23:59:59",I:I,"&lt;0")</f>
        <v>0</v>
      </c>
      <c r="E6" s="19">
        <f>SUMIFS(I:I,A:A,"&gt;=1.1.2017 00:00:01",A:A,"&lt;=31.12.2017 23:59:59",I:I,"&lt;&gt;0")</f>
        <v>0</v>
      </c>
      <c r="F6" s="17" t="s">
        <v>15</v>
      </c>
      <c r="G6" s="7"/>
      <c r="H6" s="7"/>
      <c r="I6" s="22"/>
      <c r="J6" s="13"/>
    </row>
    <row r="7" spans="1:10" x14ac:dyDescent="0.2">
      <c r="A7" s="18" t="s">
        <v>16</v>
      </c>
      <c r="B7" s="19">
        <f>SUMIFS(E:E,A:A,"&gt;=1.1.2018 00:00:01",A:A,"&lt;=31.12.2018 23:59:59",B:B,"Myynti")</f>
        <v>0</v>
      </c>
      <c r="C7" s="20">
        <f>SUMIFS(I:I,A:A,"&gt;=1.1.2018 00:00:01",A:A,"&lt;=31.12.2018 23:59:59",I:I,"&gt;0")</f>
        <v>0</v>
      </c>
      <c r="D7" s="21">
        <f>SUMIFS(I:I,A:A,"&gt;=1.1.2018 00:00:01",A:A,"&lt;=31.12.2018 23:59:59",I:I,"&lt;0")</f>
        <v>0</v>
      </c>
      <c r="E7" s="19">
        <f>SUMIFS(I:I,A:A,"&gt;=1.1.2018 00:00:01",A:A,"&lt;=31.12.2018 23:59:59",I:I,"&lt;&gt;0")</f>
        <v>0</v>
      </c>
      <c r="F7" s="13" t="s">
        <v>17</v>
      </c>
      <c r="G7" s="7"/>
      <c r="H7" s="7"/>
      <c r="I7" s="22"/>
      <c r="J7" s="13"/>
    </row>
    <row r="8" spans="1:10" x14ac:dyDescent="0.2">
      <c r="A8" s="18" t="s">
        <v>18</v>
      </c>
      <c r="B8" s="19">
        <f>SUMIFS(E:E,A:A,"&gt;=1.1.2019 00:00:01",A:A,"&lt;=31.12.2019 23:59:59",B:B,"Myynti")</f>
        <v>0</v>
      </c>
      <c r="C8" s="20">
        <f>SUMIFS(I:I,A:A,"&gt;=1.1.2019 00:00:01",A:A,"&lt;=31.12.2019 23:59:59",I:I,"&gt;0")</f>
        <v>0</v>
      </c>
      <c r="D8" s="21">
        <f>SUMIFS(I:I,A:A,"&gt;=1.1.2019 00:00:01",A:A,"&lt;=31.12.2019 23:59:59",I:I,"&lt;0")</f>
        <v>0</v>
      </c>
      <c r="E8" s="19">
        <f>SUMIFS(I:I,A:A,"&gt;=1.1.2019 00:00:01",A:A,"&lt;=31.12.2019 23:59:59",I:I,"&lt;&gt;0")</f>
        <v>0</v>
      </c>
      <c r="F8" s="13" t="s">
        <v>19</v>
      </c>
      <c r="G8" s="23"/>
      <c r="H8" s="23"/>
      <c r="I8" s="22"/>
      <c r="J8" s="13"/>
    </row>
    <row r="9" spans="1:10" ht="17" thickBot="1" x14ac:dyDescent="0.25">
      <c r="A9" s="18" t="s">
        <v>20</v>
      </c>
      <c r="B9" s="19">
        <f>SUMIFS(E:E,A:A,"&gt;=1.1.2020 00:00:01",A:A,"&lt;=31.12.2020 23:59:59",B:B,"Myynti")</f>
        <v>0</v>
      </c>
      <c r="C9" s="20">
        <f>SUMIFS(I:I,A:A,"&gt;=1.1.2020 00:00:01",A:A,"&lt;=31.12.2020 23:59:59",I:I,"&gt;0")</f>
        <v>0</v>
      </c>
      <c r="D9" s="21">
        <f>SUMIFS(I:I,A:A,"&gt;=1.1.2020 00:00:01",A:A,"&lt;=31.12.2020 23:59:59",I:I,"&lt;0")</f>
        <v>0</v>
      </c>
      <c r="E9" s="19">
        <f>SUMIFS(I:I,A:A,"&gt;=1.1.2020 00:00:01",A:A,"&lt;=31.12.2020 23:59:59",I:I,"&lt;&gt;0")</f>
        <v>0</v>
      </c>
      <c r="F9" s="13"/>
      <c r="G9" s="23"/>
      <c r="H9" s="23"/>
      <c r="I9" s="22"/>
      <c r="J9" s="13"/>
    </row>
    <row r="10" spans="1:10" ht="17" thickBot="1" x14ac:dyDescent="0.25">
      <c r="A10" s="18" t="s">
        <v>21</v>
      </c>
      <c r="B10" s="19">
        <f>SUMIFS(E:E,A:A,"&gt;=1.1.2021 00:00:01",A:A,"&lt;=31.12.2021 23:59:59",B:B,"Myynti")</f>
        <v>0</v>
      </c>
      <c r="C10" s="20">
        <f>SUMIFS(I:I,A:A,"&gt;=1.1.2021 00:00:01",A:A,"&lt;=31.12.2021 23:59:59",I:I,"&gt;0")</f>
        <v>0</v>
      </c>
      <c r="D10" s="21">
        <f>SUMIFS(I:I,A:A,"&gt;=1.1.2021 00:00:01",A:A,"&lt;=31.12.2021 23:59:59",I:I,"&lt;0")</f>
        <v>0</v>
      </c>
      <c r="E10" s="19">
        <f>SUMIFS(I:I,A:A,"&gt;=1.1.2021 00:00:01",A:A,"&lt;=31.12.2021 23:59:59",I:I,"&lt;&gt;0")</f>
        <v>0</v>
      </c>
      <c r="F10" s="24" t="s">
        <v>22</v>
      </c>
      <c r="G10" s="7"/>
      <c r="H10" s="25" t="s">
        <v>23</v>
      </c>
      <c r="I10" s="22"/>
      <c r="J10" s="13"/>
    </row>
    <row r="11" spans="1:10" x14ac:dyDescent="0.2">
      <c r="A11" s="18" t="s">
        <v>24</v>
      </c>
      <c r="B11" s="19">
        <f>SUMIFS(E:E,A:A,"&gt;=1.1.2022 00:00:01",A:A,"&lt;=31.12.2022 23:59:59",B:B,"Myynti")</f>
        <v>0</v>
      </c>
      <c r="C11" s="20">
        <f>SUMIFS(I:I,A:A,"&gt;=1.1.2022 00:00:01",A:A,"&lt;=31.12.2022 23:59:59",I:I,"&gt;0")</f>
        <v>0</v>
      </c>
      <c r="D11" s="21">
        <f>SUMIFS(I:I,A:A,"&gt;=1.1.2022 00:00:01",A:A,"&lt;=31.12.2022 23:59:59",I:I,"&lt;0")</f>
        <v>0</v>
      </c>
      <c r="E11" s="19">
        <f>SUMIFS(I:I,A:A,"&gt;=1.1.2022 00:00:01",A:A,"&lt;=31.12.2022 23:59:59",I:I,"&lt;&gt;0")</f>
        <v>0</v>
      </c>
      <c r="F11" s="24"/>
      <c r="G11" s="7"/>
      <c r="H11" s="26"/>
      <c r="I11" s="22"/>
      <c r="J11" s="13"/>
    </row>
    <row r="12" spans="1:10" x14ac:dyDescent="0.2">
      <c r="A12" s="18" t="s">
        <v>25</v>
      </c>
      <c r="B12" s="19">
        <f>SUMIFS(E:E,A:A,"&gt;=1.1.2023 00:00:01",A:A,"&lt;=31.12.2023 23:59:59",B:B,"Myynti")</f>
        <v>0</v>
      </c>
      <c r="C12" s="20">
        <f>SUMIFS(I:I,A:A,"&gt;=1.1.2023 00:00:01",A:A,"&lt;=31.12.2023 23:59:59",I:I,"&gt;0")</f>
        <v>0</v>
      </c>
      <c r="D12" s="21">
        <f>SUMIFS(I:I,A:A,"&gt;=1.1.2023 00:00:01",A:A,"&lt;=31.12.2023 23:59:59",I:I,"&lt;0")</f>
        <v>0</v>
      </c>
      <c r="E12" s="19">
        <f>SUMIFS(I:I,A:A,"&gt;=1.1.2023 00:00:01",A:A,"&lt;=31.12.2023 23:59:59",I:I,"&lt;&gt;0")</f>
        <v>0</v>
      </c>
      <c r="F12" s="24"/>
      <c r="G12" s="7"/>
      <c r="H12" s="26"/>
      <c r="I12" s="22"/>
      <c r="J12" s="13"/>
    </row>
    <row r="13" spans="1:10" x14ac:dyDescent="0.2">
      <c r="A13" s="18" t="s">
        <v>26</v>
      </c>
      <c r="B13" s="19">
        <f>SUMIFS(E:E,A:A,"&gt;=1.1.2024 00:00:01",A:A,"&lt;=31.12.2024 23:59:59",B:B,"Myynti")</f>
        <v>0</v>
      </c>
      <c r="C13" s="20">
        <f>SUMIFS(I:I,A:A,"&gt;=1.1.2024 00:00:01",A:A,"&lt;=31.12.2024 23:59:59",I:I,"&gt;0")</f>
        <v>0</v>
      </c>
      <c r="D13" s="21">
        <f>SUMIFS(I:I,A:A,"&gt;=1.1.2024 00:00:01",A:A,"&lt;=31.12.2024 23:59:59",I:I,"&lt;0")</f>
        <v>0</v>
      </c>
      <c r="E13" s="19">
        <f>SUMIFS(I:I,A:A,"&gt;=1.1.2024 00:00:01",A:A,"&lt;=31.12.2024 23:59:59",I:I,"&lt;&gt;0")</f>
        <v>0</v>
      </c>
      <c r="F13" s="24"/>
      <c r="G13" s="7"/>
      <c r="H13" s="26"/>
      <c r="I13" s="22"/>
      <c r="J13" s="13"/>
    </row>
    <row r="14" spans="1:10" ht="17" thickBot="1" x14ac:dyDescent="0.25">
      <c r="A14" s="27"/>
      <c r="C14" s="28"/>
      <c r="D14" s="11"/>
      <c r="E14" s="29"/>
      <c r="F14" s="30"/>
      <c r="G14" s="30"/>
      <c r="H14" s="31"/>
      <c r="I14" s="11"/>
    </row>
    <row r="15" spans="1:10" ht="110" customHeight="1" thickBot="1" x14ac:dyDescent="0.25">
      <c r="A15" s="32" t="s">
        <v>27</v>
      </c>
      <c r="B15" s="33" t="s">
        <v>28</v>
      </c>
      <c r="C15" s="34" t="s">
        <v>29</v>
      </c>
      <c r="D15" s="35" t="s">
        <v>30</v>
      </c>
      <c r="E15" s="35" t="s">
        <v>31</v>
      </c>
      <c r="F15" s="36" t="s">
        <v>32</v>
      </c>
      <c r="G15" s="34" t="s">
        <v>33</v>
      </c>
      <c r="H15" s="33" t="s">
        <v>34</v>
      </c>
      <c r="I15" s="34" t="s">
        <v>35</v>
      </c>
      <c r="J15" s="37" t="s">
        <v>36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Cowley, Ben</dc:creator>
  <cp:lastModifiedBy>Cowley, Ben</cp:lastModifiedBy>
  <dcterms:created xsi:type="dcterms:W3CDTF">2025-03-05T19:49:27Z</dcterms:created>
  <dcterms:modified xsi:type="dcterms:W3CDTF">2025-03-05T19:51:28Z</dcterms:modified>
</cp:coreProperties>
</file>