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6580" yWindow="2120" windowWidth="30740" windowHeight="16100" tabRatio="500"/>
  </bookViews>
  <sheets>
    <sheet name="Weizmann data" sheetId="1" r:id="rId1"/>
    <sheet name="Hobza S66x8 data" sheetId="2" r:id="rId2"/>
    <sheet name="geometry comparison VDZ-F12" sheetId="3" r:id="rId3"/>
    <sheet name="geometry comparison VTZ-F1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3" l="1"/>
  <c r="K11" i="3"/>
  <c r="L11" i="3"/>
  <c r="M11" i="3"/>
  <c r="O11" i="3"/>
  <c r="S11" i="2"/>
  <c r="U11" i="1"/>
  <c r="V11" i="1"/>
  <c r="W11" i="1"/>
  <c r="Q11" i="1"/>
  <c r="X11" i="1"/>
  <c r="U12" i="1"/>
  <c r="V12" i="1"/>
  <c r="W12" i="1"/>
  <c r="Q12" i="1"/>
  <c r="X12" i="1"/>
  <c r="U13" i="1"/>
  <c r="V13" i="1"/>
  <c r="W13" i="1"/>
  <c r="Q13" i="1"/>
  <c r="X13" i="1"/>
  <c r="U14" i="1"/>
  <c r="V14" i="1"/>
  <c r="W14" i="1"/>
  <c r="Q14" i="1"/>
  <c r="X14" i="1"/>
  <c r="U15" i="1"/>
  <c r="V15" i="1"/>
  <c r="W15" i="1"/>
  <c r="Q15" i="1"/>
  <c r="X15" i="1"/>
  <c r="U16" i="1"/>
  <c r="V16" i="1"/>
  <c r="W16" i="1"/>
  <c r="Q16" i="1"/>
  <c r="X16" i="1"/>
  <c r="U17" i="1"/>
  <c r="V17" i="1"/>
  <c r="W17" i="1"/>
  <c r="Q17" i="1"/>
  <c r="X17" i="1"/>
  <c r="U18" i="1"/>
  <c r="V18" i="1"/>
  <c r="W18" i="1"/>
  <c r="Q18" i="1"/>
  <c r="X18" i="1"/>
  <c r="U19" i="1"/>
  <c r="V19" i="1"/>
  <c r="W19" i="1"/>
  <c r="Q19" i="1"/>
  <c r="X19" i="1"/>
  <c r="U20" i="1"/>
  <c r="V20" i="1"/>
  <c r="W20" i="1"/>
  <c r="Q20" i="1"/>
  <c r="X20" i="1"/>
  <c r="U21" i="1"/>
  <c r="V21" i="1"/>
  <c r="W21" i="1"/>
  <c r="Q21" i="1"/>
  <c r="X21" i="1"/>
  <c r="U22" i="1"/>
  <c r="V22" i="1"/>
  <c r="W22" i="1"/>
  <c r="Q22" i="1"/>
  <c r="X22" i="1"/>
  <c r="U23" i="1"/>
  <c r="V23" i="1"/>
  <c r="W23" i="1"/>
  <c r="Q23" i="1"/>
  <c r="X23" i="1"/>
  <c r="U24" i="1"/>
  <c r="V24" i="1"/>
  <c r="W24" i="1"/>
  <c r="Q24" i="1"/>
  <c r="X24" i="1"/>
  <c r="U25" i="1"/>
  <c r="V25" i="1"/>
  <c r="W25" i="1"/>
  <c r="Q25" i="1"/>
  <c r="X25" i="1"/>
  <c r="U26" i="1"/>
  <c r="V26" i="1"/>
  <c r="W26" i="1"/>
  <c r="Q26" i="1"/>
  <c r="X26" i="1"/>
  <c r="U27" i="1"/>
  <c r="V27" i="1"/>
  <c r="W27" i="1"/>
  <c r="Q27" i="1"/>
  <c r="X27" i="1"/>
  <c r="U28" i="1"/>
  <c r="V28" i="1"/>
  <c r="W28" i="1"/>
  <c r="Q28" i="1"/>
  <c r="X28" i="1"/>
  <c r="U29" i="1"/>
  <c r="V29" i="1"/>
  <c r="W29" i="1"/>
  <c r="Q29" i="1"/>
  <c r="X29" i="1"/>
  <c r="U30" i="1"/>
  <c r="V30" i="1"/>
  <c r="W30" i="1"/>
  <c r="Q30" i="1"/>
  <c r="X30" i="1"/>
  <c r="U31" i="1"/>
  <c r="V31" i="1"/>
  <c r="W31" i="1"/>
  <c r="Q31" i="1"/>
  <c r="X31" i="1"/>
  <c r="U32" i="1"/>
  <c r="V32" i="1"/>
  <c r="W32" i="1"/>
  <c r="Q32" i="1"/>
  <c r="X32" i="1"/>
  <c r="U33" i="1"/>
  <c r="V33" i="1"/>
  <c r="W33" i="1"/>
  <c r="Q33" i="1"/>
  <c r="X33" i="1"/>
  <c r="U34" i="1"/>
  <c r="V34" i="1"/>
  <c r="W34" i="1"/>
  <c r="Q34" i="1"/>
  <c r="X34" i="1"/>
  <c r="U35" i="1"/>
  <c r="V35" i="1"/>
  <c r="W35" i="1"/>
  <c r="Q35" i="1"/>
  <c r="X35" i="1"/>
  <c r="U36" i="1"/>
  <c r="V36" i="1"/>
  <c r="W36" i="1"/>
  <c r="Q36" i="1"/>
  <c r="X36" i="1"/>
  <c r="U37" i="1"/>
  <c r="V37" i="1"/>
  <c r="W37" i="1"/>
  <c r="Q37" i="1"/>
  <c r="X37" i="1"/>
  <c r="U38" i="1"/>
  <c r="V38" i="1"/>
  <c r="W38" i="1"/>
  <c r="Q38" i="1"/>
  <c r="X38" i="1"/>
  <c r="U39" i="1"/>
  <c r="V39" i="1"/>
  <c r="W39" i="1"/>
  <c r="Q39" i="1"/>
  <c r="X39" i="1"/>
  <c r="U40" i="1"/>
  <c r="V40" i="1"/>
  <c r="W40" i="1"/>
  <c r="Q40" i="1"/>
  <c r="X40" i="1"/>
  <c r="U41" i="1"/>
  <c r="V41" i="1"/>
  <c r="W41" i="1"/>
  <c r="Q41" i="1"/>
  <c r="X41" i="1"/>
  <c r="U42" i="1"/>
  <c r="V42" i="1"/>
  <c r="W42" i="1"/>
  <c r="Q42" i="1"/>
  <c r="X42" i="1"/>
  <c r="U43" i="1"/>
  <c r="V43" i="1"/>
  <c r="W43" i="1"/>
  <c r="Q43" i="1"/>
  <c r="X43" i="1"/>
  <c r="U44" i="1"/>
  <c r="V44" i="1"/>
  <c r="W44" i="1"/>
  <c r="Q44" i="1"/>
  <c r="X44" i="1"/>
  <c r="U45" i="1"/>
  <c r="V45" i="1"/>
  <c r="W45" i="1"/>
  <c r="Q45" i="1"/>
  <c r="X45" i="1"/>
  <c r="U46" i="1"/>
  <c r="V46" i="1"/>
  <c r="W46" i="1"/>
  <c r="Q46" i="1"/>
  <c r="X46" i="1"/>
  <c r="U47" i="1"/>
  <c r="V47" i="1"/>
  <c r="W47" i="1"/>
  <c r="Q47" i="1"/>
  <c r="X47" i="1"/>
  <c r="U48" i="1"/>
  <c r="V48" i="1"/>
  <c r="W48" i="1"/>
  <c r="Q48" i="1"/>
  <c r="X48" i="1"/>
  <c r="U49" i="1"/>
  <c r="V49" i="1"/>
  <c r="W49" i="1"/>
  <c r="Q49" i="1"/>
  <c r="X49" i="1"/>
  <c r="U50" i="1"/>
  <c r="V50" i="1"/>
  <c r="W50" i="1"/>
  <c r="Q50" i="1"/>
  <c r="X50" i="1"/>
  <c r="U51" i="1"/>
  <c r="V51" i="1"/>
  <c r="W51" i="1"/>
  <c r="Q51" i="1"/>
  <c r="X51" i="1"/>
  <c r="U52" i="1"/>
  <c r="V52" i="1"/>
  <c r="W52" i="1"/>
  <c r="Q52" i="1"/>
  <c r="X52" i="1"/>
  <c r="U53" i="1"/>
  <c r="V53" i="1"/>
  <c r="W53" i="1"/>
  <c r="Q53" i="1"/>
  <c r="X53" i="1"/>
  <c r="U54" i="1"/>
  <c r="V54" i="1"/>
  <c r="W54" i="1"/>
  <c r="Q54" i="1"/>
  <c r="X54" i="1"/>
  <c r="U55" i="1"/>
  <c r="V55" i="1"/>
  <c r="W55" i="1"/>
  <c r="Q55" i="1"/>
  <c r="X55" i="1"/>
  <c r="U56" i="1"/>
  <c r="V56" i="1"/>
  <c r="W56" i="1"/>
  <c r="Q56" i="1"/>
  <c r="X56" i="1"/>
  <c r="U57" i="1"/>
  <c r="V57" i="1"/>
  <c r="W57" i="1"/>
  <c r="Q57" i="1"/>
  <c r="X57" i="1"/>
  <c r="U58" i="1"/>
  <c r="V58" i="1"/>
  <c r="W58" i="1"/>
  <c r="Q58" i="1"/>
  <c r="X58" i="1"/>
  <c r="U59" i="1"/>
  <c r="V59" i="1"/>
  <c r="W59" i="1"/>
  <c r="Q59" i="1"/>
  <c r="X59" i="1"/>
  <c r="U60" i="1"/>
  <c r="V60" i="1"/>
  <c r="W60" i="1"/>
  <c r="Q60" i="1"/>
  <c r="X60" i="1"/>
  <c r="U61" i="1"/>
  <c r="V61" i="1"/>
  <c r="W61" i="1"/>
  <c r="Q61" i="1"/>
  <c r="X61" i="1"/>
  <c r="U62" i="1"/>
  <c r="V62" i="1"/>
  <c r="W62" i="1"/>
  <c r="Q62" i="1"/>
  <c r="X62" i="1"/>
  <c r="U63" i="1"/>
  <c r="V63" i="1"/>
  <c r="W63" i="1"/>
  <c r="Q63" i="1"/>
  <c r="X63" i="1"/>
  <c r="U64" i="1"/>
  <c r="V64" i="1"/>
  <c r="W64" i="1"/>
  <c r="Q64" i="1"/>
  <c r="X64" i="1"/>
  <c r="U65" i="1"/>
  <c r="V65" i="1"/>
  <c r="W65" i="1"/>
  <c r="Q65" i="1"/>
  <c r="X65" i="1"/>
  <c r="U66" i="1"/>
  <c r="V66" i="1"/>
  <c r="W66" i="1"/>
  <c r="Q66" i="1"/>
  <c r="X66" i="1"/>
  <c r="U67" i="1"/>
  <c r="V67" i="1"/>
  <c r="W67" i="1"/>
  <c r="Q67" i="1"/>
  <c r="X67" i="1"/>
  <c r="U68" i="1"/>
  <c r="V68" i="1"/>
  <c r="W68" i="1"/>
  <c r="Q68" i="1"/>
  <c r="X68" i="1"/>
  <c r="U69" i="1"/>
  <c r="V69" i="1"/>
  <c r="W69" i="1"/>
  <c r="Q69" i="1"/>
  <c r="X69" i="1"/>
  <c r="U70" i="1"/>
  <c r="V70" i="1"/>
  <c r="W70" i="1"/>
  <c r="Q70" i="1"/>
  <c r="X70" i="1"/>
  <c r="U71" i="1"/>
  <c r="V71" i="1"/>
  <c r="W71" i="1"/>
  <c r="Q71" i="1"/>
  <c r="X71" i="1"/>
  <c r="U72" i="1"/>
  <c r="V72" i="1"/>
  <c r="W72" i="1"/>
  <c r="Q72" i="1"/>
  <c r="X72" i="1"/>
  <c r="U73" i="1"/>
  <c r="V73" i="1"/>
  <c r="W73" i="1"/>
  <c r="Q73" i="1"/>
  <c r="X73" i="1"/>
  <c r="U74" i="1"/>
  <c r="V74" i="1"/>
  <c r="W74" i="1"/>
  <c r="Q74" i="1"/>
  <c r="X74" i="1"/>
  <c r="U75" i="1"/>
  <c r="V75" i="1"/>
  <c r="W75" i="1"/>
  <c r="Q75" i="1"/>
  <c r="X75" i="1"/>
  <c r="U76" i="1"/>
  <c r="V76" i="1"/>
  <c r="W76" i="1"/>
  <c r="Q76" i="1"/>
  <c r="X76" i="1"/>
  <c r="Q36" i="4"/>
  <c r="Q37" i="4"/>
  <c r="Q38" i="4"/>
  <c r="Q39" i="4"/>
  <c r="Q40" i="4"/>
  <c r="Q41" i="4"/>
  <c r="Q42" i="4"/>
  <c r="Q43" i="4"/>
  <c r="Q44" i="4"/>
  <c r="Q45" i="4"/>
  <c r="Q46" i="4"/>
  <c r="L11" i="4"/>
  <c r="M11" i="4"/>
  <c r="K11" i="4"/>
  <c r="O11" i="4"/>
  <c r="P11" i="4"/>
  <c r="Q11" i="4"/>
  <c r="L12" i="4"/>
  <c r="M12" i="4"/>
  <c r="K12" i="4"/>
  <c r="O12" i="4"/>
  <c r="P12" i="4"/>
  <c r="Q12" i="4"/>
  <c r="L13" i="4"/>
  <c r="M13" i="4"/>
  <c r="K13" i="4"/>
  <c r="O13" i="4"/>
  <c r="P13" i="4"/>
  <c r="Q13" i="4"/>
  <c r="L14" i="4"/>
  <c r="M14" i="4"/>
  <c r="K14" i="4"/>
  <c r="O14" i="4"/>
  <c r="P14" i="4"/>
  <c r="Q14" i="4"/>
  <c r="L15" i="4"/>
  <c r="M15" i="4"/>
  <c r="K15" i="4"/>
  <c r="O15" i="4"/>
  <c r="P15" i="4"/>
  <c r="Q15" i="4"/>
  <c r="L16" i="4"/>
  <c r="M16" i="4"/>
  <c r="K16" i="4"/>
  <c r="O16" i="4"/>
  <c r="P16" i="4"/>
  <c r="Q16" i="4"/>
  <c r="L17" i="4"/>
  <c r="M17" i="4"/>
  <c r="K17" i="4"/>
  <c r="O17" i="4"/>
  <c r="P17" i="4"/>
  <c r="Q17" i="4"/>
  <c r="L18" i="4"/>
  <c r="M18" i="4"/>
  <c r="K18" i="4"/>
  <c r="O18" i="4"/>
  <c r="P18" i="4"/>
  <c r="Q18" i="4"/>
  <c r="L19" i="4"/>
  <c r="M19" i="4"/>
  <c r="K19" i="4"/>
  <c r="O19" i="4"/>
  <c r="P19" i="4"/>
  <c r="Q19" i="4"/>
  <c r="L20" i="4"/>
  <c r="M20" i="4"/>
  <c r="K20" i="4"/>
  <c r="O20" i="4"/>
  <c r="P20" i="4"/>
  <c r="Q20" i="4"/>
  <c r="L21" i="4"/>
  <c r="M21" i="4"/>
  <c r="K21" i="4"/>
  <c r="O21" i="4"/>
  <c r="P21" i="4"/>
  <c r="Q21" i="4"/>
  <c r="L22" i="4"/>
  <c r="M22" i="4"/>
  <c r="K22" i="4"/>
  <c r="O22" i="4"/>
  <c r="P22" i="4"/>
  <c r="Q22" i="4"/>
  <c r="L23" i="4"/>
  <c r="M23" i="4"/>
  <c r="K23" i="4"/>
  <c r="O23" i="4"/>
  <c r="P23" i="4"/>
  <c r="Q23" i="4"/>
  <c r="L24" i="4"/>
  <c r="M24" i="4"/>
  <c r="K24" i="4"/>
  <c r="O24" i="4"/>
  <c r="P24" i="4"/>
  <c r="Q24" i="4"/>
  <c r="L25" i="4"/>
  <c r="M25" i="4"/>
  <c r="K25" i="4"/>
  <c r="O25" i="4"/>
  <c r="P25" i="4"/>
  <c r="Q25" i="4"/>
  <c r="L26" i="4"/>
  <c r="M26" i="4"/>
  <c r="K26" i="4"/>
  <c r="O26" i="4"/>
  <c r="P26" i="4"/>
  <c r="Q26" i="4"/>
  <c r="L27" i="4"/>
  <c r="M27" i="4"/>
  <c r="K27" i="4"/>
  <c r="O27" i="4"/>
  <c r="P27" i="4"/>
  <c r="Q27" i="4"/>
  <c r="L28" i="4"/>
  <c r="M28" i="4"/>
  <c r="K28" i="4"/>
  <c r="O28" i="4"/>
  <c r="P28" i="4"/>
  <c r="Q28" i="4"/>
  <c r="L29" i="4"/>
  <c r="M29" i="4"/>
  <c r="K29" i="4"/>
  <c r="O29" i="4"/>
  <c r="P29" i="4"/>
  <c r="Q29" i="4"/>
  <c r="L30" i="4"/>
  <c r="M30" i="4"/>
  <c r="K30" i="4"/>
  <c r="O30" i="4"/>
  <c r="P30" i="4"/>
  <c r="Q30" i="4"/>
  <c r="L31" i="4"/>
  <c r="M31" i="4"/>
  <c r="K31" i="4"/>
  <c r="O31" i="4"/>
  <c r="P31" i="4"/>
  <c r="Q31" i="4"/>
  <c r="L32" i="4"/>
  <c r="M32" i="4"/>
  <c r="K32" i="4"/>
  <c r="O32" i="4"/>
  <c r="P32" i="4"/>
  <c r="Q32" i="4"/>
  <c r="L33" i="4"/>
  <c r="M33" i="4"/>
  <c r="K33" i="4"/>
  <c r="O33" i="4"/>
  <c r="P33" i="4"/>
  <c r="Q33" i="4"/>
  <c r="L34" i="4"/>
  <c r="M34" i="4"/>
  <c r="K34" i="4"/>
  <c r="O34" i="4"/>
  <c r="P34" i="4"/>
  <c r="Q34" i="4"/>
  <c r="L35" i="4"/>
  <c r="M35" i="4"/>
  <c r="K35" i="4"/>
  <c r="O35" i="4"/>
  <c r="P35" i="4"/>
  <c r="Q35" i="4"/>
  <c r="L37" i="4"/>
  <c r="M37" i="4"/>
  <c r="K37" i="4"/>
  <c r="O37" i="4"/>
  <c r="P37" i="4"/>
  <c r="L38" i="4"/>
  <c r="M38" i="4"/>
  <c r="K38" i="4"/>
  <c r="O38" i="4"/>
  <c r="P38" i="4"/>
  <c r="L39" i="4"/>
  <c r="M39" i="4"/>
  <c r="K39" i="4"/>
  <c r="O39" i="4"/>
  <c r="P39" i="4"/>
  <c r="L40" i="4"/>
  <c r="M40" i="4"/>
  <c r="K40" i="4"/>
  <c r="O40" i="4"/>
  <c r="P40" i="4"/>
  <c r="L41" i="4"/>
  <c r="M41" i="4"/>
  <c r="K41" i="4"/>
  <c r="O41" i="4"/>
  <c r="P41" i="4"/>
  <c r="L42" i="4"/>
  <c r="M42" i="4"/>
  <c r="K42" i="4"/>
  <c r="O42" i="4"/>
  <c r="P42" i="4"/>
  <c r="L43" i="4"/>
  <c r="M43" i="4"/>
  <c r="K43" i="4"/>
  <c r="O43" i="4"/>
  <c r="P43" i="4"/>
  <c r="L44" i="4"/>
  <c r="M44" i="4"/>
  <c r="K44" i="4"/>
  <c r="O44" i="4"/>
  <c r="P44" i="4"/>
  <c r="L45" i="4"/>
  <c r="M45" i="4"/>
  <c r="K45" i="4"/>
  <c r="O45" i="4"/>
  <c r="P45" i="4"/>
  <c r="L46" i="4"/>
  <c r="M46" i="4"/>
  <c r="K46" i="4"/>
  <c r="O46" i="4"/>
  <c r="P46" i="4"/>
  <c r="L47" i="4"/>
  <c r="M47" i="4"/>
  <c r="K47" i="4"/>
  <c r="O47" i="4"/>
  <c r="P47" i="4"/>
  <c r="Q47" i="4"/>
  <c r="L48" i="4"/>
  <c r="M48" i="4"/>
  <c r="K48" i="4"/>
  <c r="O48" i="4"/>
  <c r="P48" i="4"/>
  <c r="Q48" i="4"/>
  <c r="L49" i="4"/>
  <c r="M49" i="4"/>
  <c r="K49" i="4"/>
  <c r="O49" i="4"/>
  <c r="P49" i="4"/>
  <c r="Q49" i="4"/>
  <c r="L50" i="4"/>
  <c r="M50" i="4"/>
  <c r="K50" i="4"/>
  <c r="O50" i="4"/>
  <c r="P50" i="4"/>
  <c r="Q50" i="4"/>
  <c r="L51" i="4"/>
  <c r="M51" i="4"/>
  <c r="K51" i="4"/>
  <c r="O51" i="4"/>
  <c r="P51" i="4"/>
  <c r="Q51" i="4"/>
  <c r="L52" i="4"/>
  <c r="M52" i="4"/>
  <c r="K52" i="4"/>
  <c r="O52" i="4"/>
  <c r="P52" i="4"/>
  <c r="Q52" i="4"/>
  <c r="L53" i="4"/>
  <c r="M53" i="4"/>
  <c r="K53" i="4"/>
  <c r="O53" i="4"/>
  <c r="P53" i="4"/>
  <c r="Q53" i="4"/>
  <c r="L54" i="4"/>
  <c r="M54" i="4"/>
  <c r="K54" i="4"/>
  <c r="O54" i="4"/>
  <c r="P54" i="4"/>
  <c r="Q54" i="4"/>
  <c r="L55" i="4"/>
  <c r="M55" i="4"/>
  <c r="K55" i="4"/>
  <c r="O55" i="4"/>
  <c r="P55" i="4"/>
  <c r="Q55" i="4"/>
  <c r="L56" i="4"/>
  <c r="M56" i="4"/>
  <c r="K56" i="4"/>
  <c r="O56" i="4"/>
  <c r="P56" i="4"/>
  <c r="Q56" i="4"/>
  <c r="L57" i="4"/>
  <c r="M57" i="4"/>
  <c r="K57" i="4"/>
  <c r="O57" i="4"/>
  <c r="P57" i="4"/>
  <c r="Q57" i="4"/>
  <c r="L58" i="4"/>
  <c r="M58" i="4"/>
  <c r="K58" i="4"/>
  <c r="O58" i="4"/>
  <c r="P58" i="4"/>
  <c r="Q58" i="4"/>
  <c r="L59" i="4"/>
  <c r="M59" i="4"/>
  <c r="K59" i="4"/>
  <c r="O59" i="4"/>
  <c r="P59" i="4"/>
  <c r="Q59" i="4"/>
  <c r="L60" i="4"/>
  <c r="M60" i="4"/>
  <c r="K60" i="4"/>
  <c r="O60" i="4"/>
  <c r="P60" i="4"/>
  <c r="Q60" i="4"/>
  <c r="L61" i="4"/>
  <c r="M61" i="4"/>
  <c r="K61" i="4"/>
  <c r="O61" i="4"/>
  <c r="P61" i="4"/>
  <c r="Q61" i="4"/>
  <c r="L62" i="4"/>
  <c r="M62" i="4"/>
  <c r="K62" i="4"/>
  <c r="O62" i="4"/>
  <c r="P62" i="4"/>
  <c r="Q62" i="4"/>
  <c r="L63" i="4"/>
  <c r="M63" i="4"/>
  <c r="K63" i="4"/>
  <c r="O63" i="4"/>
  <c r="P63" i="4"/>
  <c r="Q63" i="4"/>
  <c r="L64" i="4"/>
  <c r="M64" i="4"/>
  <c r="K64" i="4"/>
  <c r="O64" i="4"/>
  <c r="P64" i="4"/>
  <c r="Q64" i="4"/>
  <c r="L65" i="4"/>
  <c r="M65" i="4"/>
  <c r="K65" i="4"/>
  <c r="O65" i="4"/>
  <c r="P65" i="4"/>
  <c r="Q65" i="4"/>
  <c r="L66" i="4"/>
  <c r="M66" i="4"/>
  <c r="K66" i="4"/>
  <c r="O66" i="4"/>
  <c r="P66" i="4"/>
  <c r="Q66" i="4"/>
  <c r="L67" i="4"/>
  <c r="M67" i="4"/>
  <c r="K67" i="4"/>
  <c r="O67" i="4"/>
  <c r="P67" i="4"/>
  <c r="Q67" i="4"/>
  <c r="L68" i="4"/>
  <c r="M68" i="4"/>
  <c r="K68" i="4"/>
  <c r="O68" i="4"/>
  <c r="P68" i="4"/>
  <c r="Q68" i="4"/>
  <c r="L69" i="4"/>
  <c r="M69" i="4"/>
  <c r="K69" i="4"/>
  <c r="O69" i="4"/>
  <c r="P69" i="4"/>
  <c r="Q69" i="4"/>
  <c r="L70" i="4"/>
  <c r="M70" i="4"/>
  <c r="K70" i="4"/>
  <c r="O70" i="4"/>
  <c r="P70" i="4"/>
  <c r="Q70" i="4"/>
  <c r="L71" i="4"/>
  <c r="M71" i="4"/>
  <c r="K71" i="4"/>
  <c r="O71" i="4"/>
  <c r="P71" i="4"/>
  <c r="Q71" i="4"/>
  <c r="L72" i="4"/>
  <c r="M72" i="4"/>
  <c r="K72" i="4"/>
  <c r="O72" i="4"/>
  <c r="P72" i="4"/>
  <c r="Q72" i="4"/>
  <c r="L73" i="4"/>
  <c r="M73" i="4"/>
  <c r="K73" i="4"/>
  <c r="O73" i="4"/>
  <c r="P73" i="4"/>
  <c r="Q73" i="4"/>
  <c r="L74" i="4"/>
  <c r="M74" i="4"/>
  <c r="K74" i="4"/>
  <c r="O74" i="4"/>
  <c r="P74" i="4"/>
  <c r="Q74" i="4"/>
  <c r="L75" i="4"/>
  <c r="M75" i="4"/>
  <c r="K75" i="4"/>
  <c r="O75" i="4"/>
  <c r="P75" i="4"/>
  <c r="Q75" i="4"/>
  <c r="L76" i="4"/>
  <c r="M76" i="4"/>
  <c r="K76" i="4"/>
  <c r="O76" i="4"/>
  <c r="P76" i="4"/>
  <c r="Q76" i="4"/>
  <c r="Q9" i="4"/>
  <c r="P11" i="3"/>
  <c r="S11" i="4"/>
  <c r="L12" i="3"/>
  <c r="M12" i="3"/>
  <c r="K12" i="3"/>
  <c r="O12" i="3"/>
  <c r="P12" i="3"/>
  <c r="Q12" i="3"/>
  <c r="S12" i="4"/>
  <c r="L13" i="3"/>
  <c r="M13" i="3"/>
  <c r="K13" i="3"/>
  <c r="O13" i="3"/>
  <c r="P13" i="3"/>
  <c r="Q13" i="3"/>
  <c r="S13" i="4"/>
  <c r="L14" i="3"/>
  <c r="M14" i="3"/>
  <c r="K14" i="3"/>
  <c r="O14" i="3"/>
  <c r="P14" i="3"/>
  <c r="Q14" i="3"/>
  <c r="S14" i="4"/>
  <c r="L15" i="3"/>
  <c r="M15" i="3"/>
  <c r="K15" i="3"/>
  <c r="O15" i="3"/>
  <c r="P15" i="3"/>
  <c r="Q15" i="3"/>
  <c r="S15" i="4"/>
  <c r="L16" i="3"/>
  <c r="M16" i="3"/>
  <c r="K16" i="3"/>
  <c r="O16" i="3"/>
  <c r="P16" i="3"/>
  <c r="Q16" i="3"/>
  <c r="S16" i="4"/>
  <c r="L17" i="3"/>
  <c r="M17" i="3"/>
  <c r="K17" i="3"/>
  <c r="O17" i="3"/>
  <c r="P17" i="3"/>
  <c r="Q17" i="3"/>
  <c r="S17" i="4"/>
  <c r="L18" i="3"/>
  <c r="M18" i="3"/>
  <c r="K18" i="3"/>
  <c r="O18" i="3"/>
  <c r="P18" i="3"/>
  <c r="Q18" i="3"/>
  <c r="S18" i="4"/>
  <c r="L19" i="3"/>
  <c r="M19" i="3"/>
  <c r="K19" i="3"/>
  <c r="O19" i="3"/>
  <c r="P19" i="3"/>
  <c r="Q19" i="3"/>
  <c r="S19" i="4"/>
  <c r="L20" i="3"/>
  <c r="M20" i="3"/>
  <c r="K20" i="3"/>
  <c r="O20" i="3"/>
  <c r="P20" i="3"/>
  <c r="Q20" i="3"/>
  <c r="S20" i="4"/>
  <c r="L21" i="3"/>
  <c r="M21" i="3"/>
  <c r="K21" i="3"/>
  <c r="O21" i="3"/>
  <c r="P21" i="3"/>
  <c r="Q21" i="3"/>
  <c r="S21" i="4"/>
  <c r="L22" i="3"/>
  <c r="M22" i="3"/>
  <c r="K22" i="3"/>
  <c r="O22" i="3"/>
  <c r="P22" i="3"/>
  <c r="Q22" i="3"/>
  <c r="S22" i="4"/>
  <c r="L23" i="3"/>
  <c r="M23" i="3"/>
  <c r="K23" i="3"/>
  <c r="O23" i="3"/>
  <c r="P23" i="3"/>
  <c r="Q23" i="3"/>
  <c r="S23" i="4"/>
  <c r="L24" i="3"/>
  <c r="M24" i="3"/>
  <c r="K24" i="3"/>
  <c r="O24" i="3"/>
  <c r="P24" i="3"/>
  <c r="Q24" i="3"/>
  <c r="S24" i="4"/>
  <c r="L25" i="3"/>
  <c r="M25" i="3"/>
  <c r="K25" i="3"/>
  <c r="O25" i="3"/>
  <c r="P25" i="3"/>
  <c r="Q25" i="3"/>
  <c r="S25" i="4"/>
  <c r="L26" i="3"/>
  <c r="M26" i="3"/>
  <c r="K26" i="3"/>
  <c r="O26" i="3"/>
  <c r="P26" i="3"/>
  <c r="Q26" i="3"/>
  <c r="S26" i="4"/>
  <c r="L27" i="3"/>
  <c r="M27" i="3"/>
  <c r="K27" i="3"/>
  <c r="O27" i="3"/>
  <c r="P27" i="3"/>
  <c r="Q27" i="3"/>
  <c r="S27" i="4"/>
  <c r="L28" i="3"/>
  <c r="M28" i="3"/>
  <c r="K28" i="3"/>
  <c r="O28" i="3"/>
  <c r="P28" i="3"/>
  <c r="Q28" i="3"/>
  <c r="S28" i="4"/>
  <c r="L29" i="3"/>
  <c r="M29" i="3"/>
  <c r="K29" i="3"/>
  <c r="O29" i="3"/>
  <c r="P29" i="3"/>
  <c r="Q29" i="3"/>
  <c r="S29" i="4"/>
  <c r="L30" i="3"/>
  <c r="M30" i="3"/>
  <c r="K30" i="3"/>
  <c r="O30" i="3"/>
  <c r="P30" i="3"/>
  <c r="Q30" i="3"/>
  <c r="S30" i="4"/>
  <c r="L31" i="3"/>
  <c r="M31" i="3"/>
  <c r="K31" i="3"/>
  <c r="O31" i="3"/>
  <c r="P31" i="3"/>
  <c r="Q31" i="3"/>
  <c r="S31" i="4"/>
  <c r="L32" i="3"/>
  <c r="M32" i="3"/>
  <c r="K32" i="3"/>
  <c r="O32" i="3"/>
  <c r="P32" i="3"/>
  <c r="Q32" i="3"/>
  <c r="S32" i="4"/>
  <c r="L33" i="3"/>
  <c r="M33" i="3"/>
  <c r="K33" i="3"/>
  <c r="O33" i="3"/>
  <c r="P33" i="3"/>
  <c r="Q33" i="3"/>
  <c r="S33" i="4"/>
  <c r="L34" i="3"/>
  <c r="M34" i="3"/>
  <c r="K34" i="3"/>
  <c r="O34" i="3"/>
  <c r="P34" i="3"/>
  <c r="Q34" i="3"/>
  <c r="S34" i="4"/>
  <c r="L35" i="3"/>
  <c r="M35" i="3"/>
  <c r="K35" i="3"/>
  <c r="O35" i="3"/>
  <c r="P35" i="3"/>
  <c r="Q35" i="3"/>
  <c r="S35" i="4"/>
  <c r="L36" i="3"/>
  <c r="M36" i="3"/>
  <c r="K36" i="3"/>
  <c r="O36" i="3"/>
  <c r="P36" i="3"/>
  <c r="Q36" i="3"/>
  <c r="S36" i="4"/>
  <c r="L37" i="3"/>
  <c r="M37" i="3"/>
  <c r="K37" i="3"/>
  <c r="O37" i="3"/>
  <c r="P37" i="3"/>
  <c r="Q37" i="3"/>
  <c r="S37" i="4"/>
  <c r="L38" i="3"/>
  <c r="M38" i="3"/>
  <c r="K38" i="3"/>
  <c r="O38" i="3"/>
  <c r="P38" i="3"/>
  <c r="Q38" i="3"/>
  <c r="S38" i="4"/>
  <c r="L39" i="3"/>
  <c r="M39" i="3"/>
  <c r="K39" i="3"/>
  <c r="O39" i="3"/>
  <c r="P39" i="3"/>
  <c r="Q39" i="3"/>
  <c r="S39" i="4"/>
  <c r="L40" i="3"/>
  <c r="M40" i="3"/>
  <c r="K40" i="3"/>
  <c r="O40" i="3"/>
  <c r="P40" i="3"/>
  <c r="Q40" i="3"/>
  <c r="S40" i="4"/>
  <c r="L41" i="3"/>
  <c r="M41" i="3"/>
  <c r="K41" i="3"/>
  <c r="O41" i="3"/>
  <c r="P41" i="3"/>
  <c r="Q41" i="3"/>
  <c r="S41" i="4"/>
  <c r="L42" i="3"/>
  <c r="M42" i="3"/>
  <c r="K42" i="3"/>
  <c r="O42" i="3"/>
  <c r="P42" i="3"/>
  <c r="Q42" i="3"/>
  <c r="S42" i="4"/>
  <c r="L43" i="3"/>
  <c r="M43" i="3"/>
  <c r="K43" i="3"/>
  <c r="O43" i="3"/>
  <c r="P43" i="3"/>
  <c r="Q43" i="3"/>
  <c r="S43" i="4"/>
  <c r="L44" i="3"/>
  <c r="M44" i="3"/>
  <c r="K44" i="3"/>
  <c r="O44" i="3"/>
  <c r="P44" i="3"/>
  <c r="Q44" i="3"/>
  <c r="S44" i="4"/>
  <c r="L45" i="3"/>
  <c r="M45" i="3"/>
  <c r="K45" i="3"/>
  <c r="O45" i="3"/>
  <c r="P45" i="3"/>
  <c r="Q45" i="3"/>
  <c r="S45" i="4"/>
  <c r="L46" i="3"/>
  <c r="M46" i="3"/>
  <c r="K46" i="3"/>
  <c r="O46" i="3"/>
  <c r="P46" i="3"/>
  <c r="Q46" i="3"/>
  <c r="S46" i="4"/>
  <c r="L47" i="3"/>
  <c r="M47" i="3"/>
  <c r="K47" i="3"/>
  <c r="O47" i="3"/>
  <c r="P47" i="3"/>
  <c r="Q47" i="3"/>
  <c r="S47" i="4"/>
  <c r="L48" i="3"/>
  <c r="M48" i="3"/>
  <c r="K48" i="3"/>
  <c r="O48" i="3"/>
  <c r="P48" i="3"/>
  <c r="Q48" i="3"/>
  <c r="S48" i="4"/>
  <c r="L49" i="3"/>
  <c r="M49" i="3"/>
  <c r="K49" i="3"/>
  <c r="O49" i="3"/>
  <c r="P49" i="3"/>
  <c r="Q49" i="3"/>
  <c r="S49" i="4"/>
  <c r="L50" i="3"/>
  <c r="M50" i="3"/>
  <c r="K50" i="3"/>
  <c r="O50" i="3"/>
  <c r="P50" i="3"/>
  <c r="Q50" i="3"/>
  <c r="S50" i="4"/>
  <c r="L51" i="3"/>
  <c r="M51" i="3"/>
  <c r="K51" i="3"/>
  <c r="O51" i="3"/>
  <c r="P51" i="3"/>
  <c r="Q51" i="3"/>
  <c r="S51" i="4"/>
  <c r="L52" i="3"/>
  <c r="M52" i="3"/>
  <c r="K52" i="3"/>
  <c r="O52" i="3"/>
  <c r="P52" i="3"/>
  <c r="Q52" i="3"/>
  <c r="S52" i="4"/>
  <c r="L53" i="3"/>
  <c r="M53" i="3"/>
  <c r="K53" i="3"/>
  <c r="O53" i="3"/>
  <c r="P53" i="3"/>
  <c r="Q53" i="3"/>
  <c r="S53" i="4"/>
  <c r="L54" i="3"/>
  <c r="M54" i="3"/>
  <c r="K54" i="3"/>
  <c r="O54" i="3"/>
  <c r="P54" i="3"/>
  <c r="Q54" i="3"/>
  <c r="S54" i="4"/>
  <c r="L55" i="3"/>
  <c r="M55" i="3"/>
  <c r="K55" i="3"/>
  <c r="O55" i="3"/>
  <c r="P55" i="3"/>
  <c r="Q55" i="3"/>
  <c r="S55" i="4"/>
  <c r="L56" i="3"/>
  <c r="M56" i="3"/>
  <c r="K56" i="3"/>
  <c r="O56" i="3"/>
  <c r="P56" i="3"/>
  <c r="Q56" i="3"/>
  <c r="S56" i="4"/>
  <c r="L57" i="3"/>
  <c r="M57" i="3"/>
  <c r="K57" i="3"/>
  <c r="O57" i="3"/>
  <c r="P57" i="3"/>
  <c r="Q57" i="3"/>
  <c r="S57" i="4"/>
  <c r="L58" i="3"/>
  <c r="M58" i="3"/>
  <c r="K58" i="3"/>
  <c r="O58" i="3"/>
  <c r="P58" i="3"/>
  <c r="Q58" i="3"/>
  <c r="S58" i="4"/>
  <c r="L59" i="3"/>
  <c r="M59" i="3"/>
  <c r="K59" i="3"/>
  <c r="O59" i="3"/>
  <c r="P59" i="3"/>
  <c r="Q59" i="3"/>
  <c r="S59" i="4"/>
  <c r="L60" i="3"/>
  <c r="M60" i="3"/>
  <c r="K60" i="3"/>
  <c r="O60" i="3"/>
  <c r="P60" i="3"/>
  <c r="Q60" i="3"/>
  <c r="S60" i="4"/>
  <c r="L61" i="3"/>
  <c r="M61" i="3"/>
  <c r="K61" i="3"/>
  <c r="O61" i="3"/>
  <c r="P61" i="3"/>
  <c r="Q61" i="3"/>
  <c r="S61" i="4"/>
  <c r="L62" i="3"/>
  <c r="M62" i="3"/>
  <c r="K62" i="3"/>
  <c r="O62" i="3"/>
  <c r="P62" i="3"/>
  <c r="Q62" i="3"/>
  <c r="S62" i="4"/>
  <c r="L63" i="3"/>
  <c r="M63" i="3"/>
  <c r="K63" i="3"/>
  <c r="O63" i="3"/>
  <c r="P63" i="3"/>
  <c r="Q63" i="3"/>
  <c r="S63" i="4"/>
  <c r="L64" i="3"/>
  <c r="M64" i="3"/>
  <c r="K64" i="3"/>
  <c r="O64" i="3"/>
  <c r="P64" i="3"/>
  <c r="Q64" i="3"/>
  <c r="S64" i="4"/>
  <c r="L65" i="3"/>
  <c r="M65" i="3"/>
  <c r="K65" i="3"/>
  <c r="O65" i="3"/>
  <c r="P65" i="3"/>
  <c r="Q65" i="3"/>
  <c r="S65" i="4"/>
  <c r="L66" i="3"/>
  <c r="M66" i="3"/>
  <c r="K66" i="3"/>
  <c r="O66" i="3"/>
  <c r="P66" i="3"/>
  <c r="Q66" i="3"/>
  <c r="S66" i="4"/>
  <c r="L67" i="3"/>
  <c r="M67" i="3"/>
  <c r="K67" i="3"/>
  <c r="O67" i="3"/>
  <c r="P67" i="3"/>
  <c r="Q67" i="3"/>
  <c r="S67" i="4"/>
  <c r="L68" i="3"/>
  <c r="M68" i="3"/>
  <c r="K68" i="3"/>
  <c r="O68" i="3"/>
  <c r="P68" i="3"/>
  <c r="Q68" i="3"/>
  <c r="S68" i="4"/>
  <c r="L69" i="3"/>
  <c r="M69" i="3"/>
  <c r="K69" i="3"/>
  <c r="O69" i="3"/>
  <c r="P69" i="3"/>
  <c r="Q69" i="3"/>
  <c r="S69" i="4"/>
  <c r="L70" i="3"/>
  <c r="M70" i="3"/>
  <c r="K70" i="3"/>
  <c r="O70" i="3"/>
  <c r="P70" i="3"/>
  <c r="Q70" i="3"/>
  <c r="S70" i="4"/>
  <c r="L71" i="3"/>
  <c r="M71" i="3"/>
  <c r="K71" i="3"/>
  <c r="O71" i="3"/>
  <c r="P71" i="3"/>
  <c r="Q71" i="3"/>
  <c r="S71" i="4"/>
  <c r="L72" i="3"/>
  <c r="M72" i="3"/>
  <c r="K72" i="3"/>
  <c r="O72" i="3"/>
  <c r="P72" i="3"/>
  <c r="Q72" i="3"/>
  <c r="S72" i="4"/>
  <c r="L73" i="3"/>
  <c r="M73" i="3"/>
  <c r="K73" i="3"/>
  <c r="O73" i="3"/>
  <c r="P73" i="3"/>
  <c r="Q73" i="3"/>
  <c r="S73" i="4"/>
  <c r="L74" i="3"/>
  <c r="M74" i="3"/>
  <c r="K74" i="3"/>
  <c r="O74" i="3"/>
  <c r="P74" i="3"/>
  <c r="Q74" i="3"/>
  <c r="S74" i="4"/>
  <c r="L75" i="3"/>
  <c r="M75" i="3"/>
  <c r="K75" i="3"/>
  <c r="O75" i="3"/>
  <c r="P75" i="3"/>
  <c r="Q75" i="3"/>
  <c r="S75" i="4"/>
  <c r="L76" i="3"/>
  <c r="M76" i="3"/>
  <c r="K76" i="3"/>
  <c r="O76" i="3"/>
  <c r="P76" i="3"/>
  <c r="Q76" i="3"/>
  <c r="S76" i="4"/>
  <c r="S9" i="4"/>
  <c r="L36" i="4"/>
  <c r="M36" i="4"/>
  <c r="K36" i="4"/>
  <c r="O36" i="4"/>
  <c r="P36" i="4"/>
  <c r="N11" i="1"/>
  <c r="L11" i="1"/>
  <c r="N12" i="1"/>
  <c r="L12" i="1"/>
  <c r="N13" i="1"/>
  <c r="L13" i="1"/>
  <c r="N14" i="1"/>
  <c r="L14" i="1"/>
  <c r="N15" i="1"/>
  <c r="L15" i="1"/>
  <c r="N16" i="1"/>
  <c r="L16" i="1"/>
  <c r="N17" i="1"/>
  <c r="L17" i="1"/>
  <c r="N18" i="1"/>
  <c r="L18" i="1"/>
  <c r="N19" i="1"/>
  <c r="L19" i="1"/>
  <c r="N20" i="1"/>
  <c r="L20" i="1"/>
  <c r="N21" i="1"/>
  <c r="L21" i="1"/>
  <c r="N22" i="1"/>
  <c r="L22" i="1"/>
  <c r="N23" i="1"/>
  <c r="L23" i="1"/>
  <c r="N24" i="1"/>
  <c r="L24" i="1"/>
  <c r="N25" i="1"/>
  <c r="L25" i="1"/>
  <c r="N26" i="1"/>
  <c r="L26" i="1"/>
  <c r="N27" i="1"/>
  <c r="L27" i="1"/>
  <c r="N28" i="1"/>
  <c r="L28" i="1"/>
  <c r="N29" i="1"/>
  <c r="L29" i="1"/>
  <c r="N30" i="1"/>
  <c r="L30" i="1"/>
  <c r="N31" i="1"/>
  <c r="L31" i="1"/>
  <c r="N32" i="1"/>
  <c r="L32" i="1"/>
  <c r="N33" i="1"/>
  <c r="L33" i="1"/>
  <c r="N34" i="1"/>
  <c r="L34" i="1"/>
  <c r="N35" i="1"/>
  <c r="L35" i="1"/>
  <c r="N36" i="1"/>
  <c r="L36" i="1"/>
  <c r="N37" i="1"/>
  <c r="L37" i="1"/>
  <c r="N38" i="1"/>
  <c r="L38" i="1"/>
  <c r="N39" i="1"/>
  <c r="L39" i="1"/>
  <c r="N40" i="1"/>
  <c r="L40" i="1"/>
  <c r="N41" i="1"/>
  <c r="L41" i="1"/>
  <c r="N42" i="1"/>
  <c r="L42" i="1"/>
  <c r="N43" i="1"/>
  <c r="L43" i="1"/>
  <c r="N44" i="1"/>
  <c r="L44" i="1"/>
  <c r="N45" i="1"/>
  <c r="L45" i="1"/>
  <c r="N46" i="1"/>
  <c r="L46" i="1"/>
  <c r="N47" i="1"/>
  <c r="L47" i="1"/>
  <c r="N48" i="1"/>
  <c r="L48" i="1"/>
  <c r="N49" i="1"/>
  <c r="L49" i="1"/>
  <c r="N50" i="1"/>
  <c r="L50" i="1"/>
  <c r="N51" i="1"/>
  <c r="L51" i="1"/>
  <c r="N52" i="1"/>
  <c r="L52" i="1"/>
  <c r="N53" i="1"/>
  <c r="L53" i="1"/>
  <c r="N54" i="1"/>
  <c r="L54" i="1"/>
  <c r="N55" i="1"/>
  <c r="L55" i="1"/>
  <c r="N56" i="1"/>
  <c r="L56" i="1"/>
  <c r="N57" i="1"/>
  <c r="L57" i="1"/>
  <c r="N58" i="1"/>
  <c r="L58" i="1"/>
  <c r="N59" i="1"/>
  <c r="L59" i="1"/>
  <c r="N60" i="1"/>
  <c r="L60" i="1"/>
  <c r="N61" i="1"/>
  <c r="L61" i="1"/>
  <c r="N62" i="1"/>
  <c r="L62" i="1"/>
  <c r="N63" i="1"/>
  <c r="L63" i="1"/>
  <c r="N64" i="1"/>
  <c r="L64" i="1"/>
  <c r="N65" i="1"/>
  <c r="L65" i="1"/>
  <c r="N66" i="1"/>
  <c r="L66" i="1"/>
  <c r="N67" i="1"/>
  <c r="L67" i="1"/>
  <c r="N68" i="1"/>
  <c r="L68" i="1"/>
  <c r="N69" i="1"/>
  <c r="L69" i="1"/>
  <c r="N70" i="1"/>
  <c r="L70" i="1"/>
  <c r="N71" i="1"/>
  <c r="L71" i="1"/>
  <c r="N72" i="1"/>
  <c r="L72" i="1"/>
  <c r="N73" i="1"/>
  <c r="L73" i="1"/>
  <c r="N74" i="1"/>
  <c r="L74" i="1"/>
  <c r="N75" i="1"/>
  <c r="L75" i="1"/>
  <c r="N76" i="1"/>
  <c r="L76" i="1"/>
  <c r="L7" i="1"/>
  <c r="L8" i="1"/>
  <c r="L6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L5" i="1"/>
  <c r="L4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11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S76" i="2"/>
  <c r="T76" i="2"/>
  <c r="Q76" i="2"/>
  <c r="R76" i="2"/>
  <c r="S75" i="2"/>
  <c r="T75" i="2"/>
  <c r="Q75" i="2"/>
  <c r="R75" i="2"/>
  <c r="S74" i="2"/>
  <c r="T74" i="2"/>
  <c r="Q74" i="2"/>
  <c r="R74" i="2"/>
  <c r="S73" i="2"/>
  <c r="T73" i="2"/>
  <c r="Q73" i="2"/>
  <c r="R73" i="2"/>
  <c r="S72" i="2"/>
  <c r="T72" i="2"/>
  <c r="Q72" i="2"/>
  <c r="R72" i="2"/>
  <c r="S71" i="2"/>
  <c r="T71" i="2"/>
  <c r="Q71" i="2"/>
  <c r="R71" i="2"/>
  <c r="S70" i="2"/>
  <c r="T70" i="2"/>
  <c r="Q70" i="2"/>
  <c r="R70" i="2"/>
  <c r="S69" i="2"/>
  <c r="T69" i="2"/>
  <c r="Q69" i="2"/>
  <c r="R69" i="2"/>
  <c r="S68" i="2"/>
  <c r="T68" i="2"/>
  <c r="Q68" i="2"/>
  <c r="R68" i="2"/>
  <c r="S67" i="2"/>
  <c r="T67" i="2"/>
  <c r="Q67" i="2"/>
  <c r="R67" i="2"/>
  <c r="S66" i="2"/>
  <c r="T66" i="2"/>
  <c r="Q66" i="2"/>
  <c r="R66" i="2"/>
  <c r="S65" i="2"/>
  <c r="T65" i="2"/>
  <c r="Q65" i="2"/>
  <c r="R65" i="2"/>
  <c r="S64" i="2"/>
  <c r="T64" i="2"/>
  <c r="Q64" i="2"/>
  <c r="R64" i="2"/>
  <c r="S63" i="2"/>
  <c r="T63" i="2"/>
  <c r="Q63" i="2"/>
  <c r="R63" i="2"/>
  <c r="S62" i="2"/>
  <c r="T62" i="2"/>
  <c r="Q62" i="2"/>
  <c r="R62" i="2"/>
  <c r="S61" i="2"/>
  <c r="T61" i="2"/>
  <c r="Q61" i="2"/>
  <c r="R61" i="2"/>
  <c r="S60" i="2"/>
  <c r="T60" i="2"/>
  <c r="Q60" i="2"/>
  <c r="R60" i="2"/>
  <c r="S59" i="2"/>
  <c r="T59" i="2"/>
  <c r="Q59" i="2"/>
  <c r="R59" i="2"/>
  <c r="S58" i="2"/>
  <c r="T58" i="2"/>
  <c r="Q58" i="2"/>
  <c r="R58" i="2"/>
  <c r="S57" i="2"/>
  <c r="T57" i="2"/>
  <c r="Q57" i="2"/>
  <c r="R57" i="2"/>
  <c r="S56" i="2"/>
  <c r="T56" i="2"/>
  <c r="Q56" i="2"/>
  <c r="R56" i="2"/>
  <c r="S55" i="2"/>
  <c r="T55" i="2"/>
  <c r="Q55" i="2"/>
  <c r="R55" i="2"/>
  <c r="S54" i="2"/>
  <c r="T54" i="2"/>
  <c r="Q54" i="2"/>
  <c r="R54" i="2"/>
  <c r="S53" i="2"/>
  <c r="T53" i="2"/>
  <c r="Q53" i="2"/>
  <c r="R53" i="2"/>
  <c r="S52" i="2"/>
  <c r="T52" i="2"/>
  <c r="Q52" i="2"/>
  <c r="R52" i="2"/>
  <c r="S51" i="2"/>
  <c r="T51" i="2"/>
  <c r="Q51" i="2"/>
  <c r="R51" i="2"/>
  <c r="S50" i="2"/>
  <c r="T50" i="2"/>
  <c r="Q50" i="2"/>
  <c r="R50" i="2"/>
  <c r="S49" i="2"/>
  <c r="T49" i="2"/>
  <c r="Q49" i="2"/>
  <c r="R49" i="2"/>
  <c r="S48" i="2"/>
  <c r="T48" i="2"/>
  <c r="Q48" i="2"/>
  <c r="R48" i="2"/>
  <c r="S47" i="2"/>
  <c r="T47" i="2"/>
  <c r="Q47" i="2"/>
  <c r="R47" i="2"/>
  <c r="S46" i="2"/>
  <c r="T46" i="2"/>
  <c r="Q46" i="2"/>
  <c r="R46" i="2"/>
  <c r="S45" i="2"/>
  <c r="T45" i="2"/>
  <c r="Q45" i="2"/>
  <c r="R45" i="2"/>
  <c r="S44" i="2"/>
  <c r="T44" i="2"/>
  <c r="Q44" i="2"/>
  <c r="R44" i="2"/>
  <c r="S43" i="2"/>
  <c r="T43" i="2"/>
  <c r="Q43" i="2"/>
  <c r="R43" i="2"/>
  <c r="S42" i="2"/>
  <c r="T42" i="2"/>
  <c r="Q42" i="2"/>
  <c r="R42" i="2"/>
  <c r="S41" i="2"/>
  <c r="T41" i="2"/>
  <c r="Q41" i="2"/>
  <c r="R41" i="2"/>
  <c r="S40" i="2"/>
  <c r="T40" i="2"/>
  <c r="Q40" i="2"/>
  <c r="R40" i="2"/>
  <c r="S39" i="2"/>
  <c r="T39" i="2"/>
  <c r="Q39" i="2"/>
  <c r="R39" i="2"/>
  <c r="S38" i="2"/>
  <c r="T38" i="2"/>
  <c r="Q38" i="2"/>
  <c r="R38" i="2"/>
  <c r="S37" i="2"/>
  <c r="T37" i="2"/>
  <c r="Q37" i="2"/>
  <c r="R37" i="2"/>
  <c r="S36" i="2"/>
  <c r="T36" i="2"/>
  <c r="Q36" i="2"/>
  <c r="R36" i="2"/>
  <c r="S35" i="2"/>
  <c r="T35" i="2"/>
  <c r="Q35" i="2"/>
  <c r="R35" i="2"/>
  <c r="S34" i="2"/>
  <c r="T34" i="2"/>
  <c r="Q34" i="2"/>
  <c r="R34" i="2"/>
  <c r="S33" i="2"/>
  <c r="T33" i="2"/>
  <c r="Q33" i="2"/>
  <c r="R33" i="2"/>
  <c r="S32" i="2"/>
  <c r="T32" i="2"/>
  <c r="Q32" i="2"/>
  <c r="R32" i="2"/>
  <c r="S31" i="2"/>
  <c r="T31" i="2"/>
  <c r="Q31" i="2"/>
  <c r="R31" i="2"/>
  <c r="S30" i="2"/>
  <c r="T30" i="2"/>
  <c r="Q30" i="2"/>
  <c r="R30" i="2"/>
  <c r="S29" i="2"/>
  <c r="T29" i="2"/>
  <c r="Q29" i="2"/>
  <c r="R29" i="2"/>
  <c r="S28" i="2"/>
  <c r="T28" i="2"/>
  <c r="Q28" i="2"/>
  <c r="R28" i="2"/>
  <c r="S27" i="2"/>
  <c r="T27" i="2"/>
  <c r="Q27" i="2"/>
  <c r="R27" i="2"/>
  <c r="S26" i="2"/>
  <c r="T26" i="2"/>
  <c r="Q26" i="2"/>
  <c r="R26" i="2"/>
  <c r="S25" i="2"/>
  <c r="T25" i="2"/>
  <c r="Q25" i="2"/>
  <c r="R25" i="2"/>
  <c r="S24" i="2"/>
  <c r="T24" i="2"/>
  <c r="Q24" i="2"/>
  <c r="R24" i="2"/>
  <c r="S23" i="2"/>
  <c r="T23" i="2"/>
  <c r="Q23" i="2"/>
  <c r="R23" i="2"/>
  <c r="S22" i="2"/>
  <c r="T22" i="2"/>
  <c r="Q22" i="2"/>
  <c r="R22" i="2"/>
  <c r="S21" i="2"/>
  <c r="T21" i="2"/>
  <c r="Q21" i="2"/>
  <c r="R21" i="2"/>
  <c r="S20" i="2"/>
  <c r="T20" i="2"/>
  <c r="Q20" i="2"/>
  <c r="R20" i="2"/>
  <c r="S19" i="2"/>
  <c r="T19" i="2"/>
  <c r="Q19" i="2"/>
  <c r="R19" i="2"/>
  <c r="S18" i="2"/>
  <c r="T18" i="2"/>
  <c r="Q18" i="2"/>
  <c r="R18" i="2"/>
  <c r="S17" i="2"/>
  <c r="T17" i="2"/>
  <c r="Q17" i="2"/>
  <c r="R17" i="2"/>
  <c r="S16" i="2"/>
  <c r="T16" i="2"/>
  <c r="Q16" i="2"/>
  <c r="R16" i="2"/>
  <c r="S15" i="2"/>
  <c r="T15" i="2"/>
  <c r="Q15" i="2"/>
  <c r="R15" i="2"/>
  <c r="S14" i="2"/>
  <c r="T14" i="2"/>
  <c r="Q14" i="2"/>
  <c r="R14" i="2"/>
  <c r="S13" i="2"/>
  <c r="T13" i="2"/>
  <c r="Q13" i="2"/>
  <c r="R13" i="2"/>
  <c r="S12" i="2"/>
  <c r="T12" i="2"/>
  <c r="Q12" i="2"/>
  <c r="R12" i="2"/>
  <c r="T11" i="2"/>
  <c r="Q11" i="2"/>
  <c r="R11" i="2"/>
</calcChain>
</file>

<file path=xl/sharedStrings.xml><?xml version="1.0" encoding="utf-8"?>
<sst xmlns="http://schemas.openxmlformats.org/spreadsheetml/2006/main" count="334" uniqueCount="165">
  <si>
    <t>System</t>
  </si>
  <si>
    <t>Minimum</t>
  </si>
  <si>
    <t>De(minimum)</t>
  </si>
  <si>
    <t>Lowering</t>
  </si>
  <si>
    <t>Like in Hobza S66 paper, 5-point quartic interpolation on {0.90, 0.95, 1.00, 1.05, 1.10}</t>
  </si>
  <si>
    <t>Simple quadratic interpolation</t>
  </si>
  <si>
    <t>diff.w.quart</t>
  </si>
  <si>
    <t>hobza data</t>
  </si>
  <si>
    <t>wrt Hobza x8</t>
  </si>
  <si>
    <t>S66 Hobza</t>
  </si>
  <si>
    <t>wrt S66</t>
  </si>
  <si>
    <t>HobzaS66</t>
  </si>
  <si>
    <t>DiffMinS66</t>
  </si>
  <si>
    <t>MSD</t>
  </si>
  <si>
    <t>MAD</t>
  </si>
  <si>
    <t>RMSD</t>
  </si>
  <si>
    <t>MAX</t>
  </si>
  <si>
    <t>MIN</t>
  </si>
  <si>
    <t>AbsDIffMinS66</t>
  </si>
  <si>
    <t>WEIZMANN01_Water-Water_1.00.out</t>
  </si>
  <si>
    <t>WEIZMANN02_Water-MeOH_1.00.out</t>
  </si>
  <si>
    <t>WEIZMANN03_Water-MeNH2_1.00.out</t>
  </si>
  <si>
    <t>WEIZMANN04_Water-Peptide_1.00.out</t>
  </si>
  <si>
    <t>WEIZMANN05_MeOH-MeOH_1.00.out</t>
  </si>
  <si>
    <t>WEIZMANN06_MeOH-MeNH2_1.00.out</t>
  </si>
  <si>
    <t>WEIZMANN07_MeOH-Peptide_1.00.out</t>
  </si>
  <si>
    <t>WEIZMANN08_MeOH-Water_1.00.out</t>
  </si>
  <si>
    <t>WEIZMANN09_MeNH2-MeOH_1.00.out</t>
  </si>
  <si>
    <t>WEIZMANN10_MeNH2-MeNH2_1.00.out</t>
  </si>
  <si>
    <t>WEIZMANN11_MeNH2-Peptide_1.00.out</t>
  </si>
  <si>
    <t>WEIZMANN12_MeNH2-Water_1.00.out</t>
  </si>
  <si>
    <t>WEIZMANN13_Peptide-MeOH_1.00.out</t>
  </si>
  <si>
    <t>WEIZMANN14_Peptide-MeNH2_1.00.out</t>
  </si>
  <si>
    <t>WEIZMANN15_Peptide-Peptide_1.00.out</t>
  </si>
  <si>
    <t>WEIZMANN16_Peptide-Water_1.00.out</t>
  </si>
  <si>
    <t>WEIZMANN17_Uracil-Uracil_BP_1.00.out</t>
  </si>
  <si>
    <t>WEIZMANN18_Water-Pyridine_1.00.out</t>
  </si>
  <si>
    <t>WEIZMANN19_MeOH-Pyridine_1.00.out</t>
  </si>
  <si>
    <t>WEIZMANN20_AcOH-AcOH_1.00.out</t>
  </si>
  <si>
    <t>WEIZMANN21_AcNH2-AcNH2_1.00.out</t>
  </si>
  <si>
    <t>WEIZMANN22_AcOH-Uracil_1.00.out</t>
  </si>
  <si>
    <t>WEIZMANN23_AcNH2-Uracil_1.00.out</t>
  </si>
  <si>
    <t>WEIZMANN24_Benzene-Benzene_pi-pi_1.00.out</t>
  </si>
  <si>
    <t>WEIZMANN25_Pyridine-Pyridine_pi-pi_1.00.out</t>
  </si>
  <si>
    <t>WEIZMANN26_Uracil-Uracil_pi-pi_1.00.out</t>
  </si>
  <si>
    <t>WEIZMANN27_Benzene-Pyridine_pi-pi_1.00.out</t>
  </si>
  <si>
    <t>WEIZMANN28_Benzene-Uracil_pi-pi_1.00.out</t>
  </si>
  <si>
    <t>WEIZMANN29_Pyridine-Uracil_pi-pi_1.00.out</t>
  </si>
  <si>
    <t>WEIZMANN30_Benzene-Ethene_1.00.out</t>
  </si>
  <si>
    <t>WEIZMANN31_Uracil-Ethene_1.00.out</t>
  </si>
  <si>
    <t>WEIZMANN32_Uracil-Ethyne_1.00.out</t>
  </si>
  <si>
    <t>WEIZMANN33_Pyridine-Ethene_1.00.out</t>
  </si>
  <si>
    <t>WEIZMANN34_Pentane-Pentane_1.00.out</t>
  </si>
  <si>
    <t>WEIZMANN35_Neopentane-Pentane_1.00.out</t>
  </si>
  <si>
    <t>WEIZMANN36_Neopentane-Neopentane_1.00.out</t>
  </si>
  <si>
    <t>WEIZMANN37_Cyclopentane-Neopentane_1.00.out</t>
  </si>
  <si>
    <t>WEIZMANN38_Cyclopentane-Cyclopentane_1.00.out</t>
  </si>
  <si>
    <t>WEIZMANN39_Benzene-Cyclopentane_1.00.out</t>
  </si>
  <si>
    <t>WEIZMANN40_Benzene-Neopentane_1.00.out</t>
  </si>
  <si>
    <t>WEIZMANN41_Uracil-Pentane_1.00.out</t>
  </si>
  <si>
    <t>WEIZMANN42_Uracil-Cyclopentane_1.00.out</t>
  </si>
  <si>
    <t>WEIZMANN43_Uracil-Neopentane_1.00.out</t>
  </si>
  <si>
    <t>WEIZMANN44_Ethene-Pentane_1.00.out</t>
  </si>
  <si>
    <t>WEIZMANN45_Ethyne-Pentane_1.00.out</t>
  </si>
  <si>
    <t>WEIZMANN46_Peptide-Pentane_1.00.out</t>
  </si>
  <si>
    <t>WEIZMANN47_Benzene-Benzene_TS_1.00.out</t>
  </si>
  <si>
    <t>WEIZMANN48_Pyridine-Pyridine_TS_1.00.out</t>
  </si>
  <si>
    <t>WEIZMANN49_Benzene-Pyridine_TS_1.00.out</t>
  </si>
  <si>
    <t>WEIZMANN50_Benzene-Ethyne_CH-pi_1.00.out</t>
  </si>
  <si>
    <t>WEIZMANN51_Ethyne-Ethyne_TS_1.00.out</t>
  </si>
  <si>
    <t>WEIZMANN52_Benzene-AcOH_OH-pi_1.00.out</t>
  </si>
  <si>
    <t>WEIZMANN53_Benzene-AcNH2_NH-pi_1.00.out</t>
  </si>
  <si>
    <t>WEIZMANN54_Benzene-Water_OH-pi_1.00.out</t>
  </si>
  <si>
    <t>WEIZMANN55_Benzene-MeOH_OH-pi_1.00.out</t>
  </si>
  <si>
    <t>WEIZMANN56_Benzene-MeNH2_NH-pi_1.00.out</t>
  </si>
  <si>
    <t>WEIZMANN57_Benzene-Peptide_NH-pi_1.00.out</t>
  </si>
  <si>
    <t>WEIZMANN58_Pyridine-Pyridine_CH-N_1.00.out</t>
  </si>
  <si>
    <t>WEIZMANN59_Ethyne-Water_CH-O_1.00.out</t>
  </si>
  <si>
    <t>WEIZMANN60_Ethyne-AcOH_OH-pi_1.00.out</t>
  </si>
  <si>
    <t>WEIZMANN61_Pentane-AcOH_1.00.out</t>
  </si>
  <si>
    <t>WEIZMANN62_Pentane-AcNH2_1.00.out</t>
  </si>
  <si>
    <t>WEIZMANN63_Benzene-AcOH_1.00.out</t>
  </si>
  <si>
    <t>WEIZMANN64_Peptide-Ethene_1.00.out</t>
  </si>
  <si>
    <t>WEIZMANN65_Pyridine-Ethyne_1.00.out</t>
  </si>
  <si>
    <t>WEIZMANN66_MeNH2-Pyridine_1.00.out</t>
  </si>
  <si>
    <t>E2ss=(18E[MP2] – 15E[SCS-MP2] – 3E[SCF])/13</t>
  </si>
  <si>
    <t>E2ab=(15E[SCS-MP2] – 5E[MP2] – 10E[SCF])/13</t>
  </si>
  <si>
    <t>E2ab</t>
  </si>
  <si>
    <t>E2aa+E2bb</t>
  </si>
  <si>
    <t>DF-MP2-F12/cc-pVDZ-F12</t>
  </si>
  <si>
    <t>01_Water-Water.out</t>
  </si>
  <si>
    <t>02_Water-MeOH.out</t>
  </si>
  <si>
    <t>03_Water-MeNH2.out</t>
  </si>
  <si>
    <t>04_Water-Peptide.out</t>
  </si>
  <si>
    <t>05_MeOH-MeOH.out</t>
  </si>
  <si>
    <t>06_MeOH-MeNH2.out</t>
  </si>
  <si>
    <t>07_MeOH-Peptide.out</t>
  </si>
  <si>
    <t>08_MeOH-Water.out</t>
  </si>
  <si>
    <t>09_MeNH2-MeOH.out</t>
  </si>
  <si>
    <t>10_MeNH2-MeNH2.out</t>
  </si>
  <si>
    <t>11_MeNH2-Peptide.out</t>
  </si>
  <si>
    <t>12_MeNH2-Water.out</t>
  </si>
  <si>
    <t>18_Water-Pyridine.out</t>
  </si>
  <si>
    <t>19_MeOH-Pyridine.out</t>
  </si>
  <si>
    <t>20_AcOH-AcOH.out</t>
  </si>
  <si>
    <t>21_AcNH2-AcNH2.out</t>
  </si>
  <si>
    <t>22_AcOH-Uracil.out</t>
  </si>
  <si>
    <t>23_AcNH2-Uracil.out</t>
  </si>
  <si>
    <t>24_Benzene-Benzene_pi-pi.out</t>
  </si>
  <si>
    <t>25_Pyridine-Pyridine_pi-pi.out</t>
  </si>
  <si>
    <t>26_Uracil-Uracil_pi-pi.out</t>
  </si>
  <si>
    <t>27_Benzene-Pyridine_pi-pi.out</t>
  </si>
  <si>
    <t>28_Benzene-Uracil_pi-pi.out</t>
  </si>
  <si>
    <t>29_Pyridine-Uracil_pi-pi.out</t>
  </si>
  <si>
    <t>30_Benzene-Ethene.out</t>
  </si>
  <si>
    <t>31_Uracil-Ethene.out</t>
  </si>
  <si>
    <t>32_Uracil-Ethyne.out</t>
  </si>
  <si>
    <t>33_Pyridine-Ethene.out</t>
  </si>
  <si>
    <t>34_Pentane-Pentane.out</t>
  </si>
  <si>
    <t>35_Neopentane-Pentane.out</t>
  </si>
  <si>
    <t>36_Neopentane-Neopentane.out</t>
  </si>
  <si>
    <t>37_Cyclopentane-Neopentane.out</t>
  </si>
  <si>
    <t>38_Cyclopentane-Cyclopentane.out</t>
  </si>
  <si>
    <t>39_Benzene-Cyclopentane.out</t>
  </si>
  <si>
    <t>40_Benzene-Neopentane.out</t>
  </si>
  <si>
    <t>41_Uracil-Pentane.out</t>
  </si>
  <si>
    <t>42_Uracil-Cyclopentane.out</t>
  </si>
  <si>
    <t>43_Uracil-Neopentane.out</t>
  </si>
  <si>
    <t>44_Ethene-Pentane.out</t>
  </si>
  <si>
    <t>45_Ethyne-Pentane.out</t>
  </si>
  <si>
    <t>46_Peptide-Pentane.out</t>
  </si>
  <si>
    <t>47_Benzene-Benzene_TS.out</t>
  </si>
  <si>
    <t>48_Pyridine-Pyridine_TS.out</t>
  </si>
  <si>
    <t>49_Benzene-Pyridine_TS.out</t>
  </si>
  <si>
    <t>50_Benzene-Ethyne_CH-pi.out</t>
  </si>
  <si>
    <t>51_Ethyne-Ethyne_TS.out</t>
  </si>
  <si>
    <t>52_Benzene-AcOH_OH-pi.out</t>
  </si>
  <si>
    <t>53_Benzene-AcNH2_NH-pi.out</t>
  </si>
  <si>
    <t>54_Benzene-Water_OH-pi.out</t>
  </si>
  <si>
    <t>55_Benzene-MeOH_OH-pi.out</t>
  </si>
  <si>
    <t>56_Benzene-MeNH2_NH-pi.out</t>
  </si>
  <si>
    <t>57_Benzene-Peptide_NH-pi.out</t>
  </si>
  <si>
    <t>58_Pyridine-Pyridine_CH-N.out</t>
  </si>
  <si>
    <t>59_Ethyne-Water_CH-O.out</t>
  </si>
  <si>
    <t>60_Ethyne-AcOH_OH-pi.out</t>
  </si>
  <si>
    <t>61_Pentane-AcOH.out</t>
  </si>
  <si>
    <t>62_Pentane-AcNH2.out</t>
  </si>
  <si>
    <t>63_Benzene-AcOH.out</t>
  </si>
  <si>
    <t>64_Peptide-Ethene.out</t>
  </si>
  <si>
    <t>65_Pyridine-Ethyne.out</t>
  </si>
  <si>
    <t>66_MeNH2-Pyridine.out</t>
  </si>
  <si>
    <t>13_Peptide-MeOH.out</t>
  </si>
  <si>
    <t>14_Peptide-MeNH2.out</t>
  </si>
  <si>
    <t>15_Peptide-Peptide.out</t>
  </si>
  <si>
    <t>16_Peptide-Water.out</t>
  </si>
  <si>
    <t>17_Uracil-Uracil_BP.out</t>
  </si>
  <si>
    <t>DF-MP2-F12/cc-pVTZ-F12</t>
  </si>
  <si>
    <t>BEGDB-S66</t>
  </si>
  <si>
    <t>ditto VDZ-F12</t>
  </si>
  <si>
    <t>HF+CABS</t>
  </si>
  <si>
    <t>MP2-F12</t>
  </si>
  <si>
    <t>SCS-MP2-F12</t>
  </si>
  <si>
    <t>SCS(MI)MP2-F12</t>
  </si>
  <si>
    <t>Energy difference (kcal/mol) between revised S66 and BEGDB-S66 geometries</t>
  </si>
  <si>
    <t>our revised S66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</si>
</sst>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0"/>
    <numFmt numFmtId="167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1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4" fillId="0" borderId="0" xfId="0" applyFont="1"/>
    <xf numFmtId="0" fontId="1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76"/>
  <sheetViews>
    <sheetView tabSelected="1" zoomScale="125" zoomScaleNormal="125" zoomScalePageLayoutView="125" workbookViewId="0">
      <selection activeCell="U11" sqref="U11:V76"/>
    </sheetView>
  </sheetViews>
  <sheetFormatPr baseColWidth="10" defaultRowHeight="15" x14ac:dyDescent="0"/>
  <cols>
    <col min="3" max="10" width="10.83203125" style="1"/>
    <col min="15" max="15" width="10.83203125" style="2"/>
    <col min="16" max="17" width="10.83203125" style="1"/>
  </cols>
  <sheetData>
    <row r="2" spans="2:24">
      <c r="B2" t="s">
        <v>4</v>
      </c>
    </row>
    <row r="4" spans="2:24">
      <c r="K4" t="s">
        <v>13</v>
      </c>
      <c r="L4" s="5">
        <f>AVERAGE(L11:L76)</f>
        <v>-7.4409090909091224E-4</v>
      </c>
      <c r="M4" s="5"/>
    </row>
    <row r="5" spans="2:24">
      <c r="K5" t="s">
        <v>14</v>
      </c>
      <c r="L5" s="5">
        <f>AVERAGE(M11:M76)</f>
        <v>2.459969696969697E-3</v>
      </c>
      <c r="M5" s="5"/>
    </row>
    <row r="6" spans="2:24">
      <c r="K6" t="s">
        <v>15</v>
      </c>
      <c r="L6" s="5">
        <f>SQRT(SUMSQ(L11:L76)/66)</f>
        <v>2.8519228972960007E-3</v>
      </c>
      <c r="M6" s="5"/>
    </row>
    <row r="7" spans="2:24">
      <c r="K7" t="s">
        <v>16</v>
      </c>
      <c r="L7" s="2">
        <f>MAX(L11:L76)</f>
        <v>6.6180000000000128E-3</v>
      </c>
      <c r="M7" s="2"/>
    </row>
    <row r="8" spans="2:24">
      <c r="K8" t="s">
        <v>17</v>
      </c>
      <c r="L8" s="2">
        <f>MIN(L11:L76)</f>
        <v>-6.3020000000000298E-3</v>
      </c>
      <c r="M8" s="2"/>
      <c r="U8" t="s">
        <v>5</v>
      </c>
    </row>
    <row r="10" spans="2:24">
      <c r="B10" t="s">
        <v>0</v>
      </c>
      <c r="C10" s="3">
        <v>0.9</v>
      </c>
      <c r="D10" s="3">
        <v>0.95</v>
      </c>
      <c r="E10" s="3">
        <v>1</v>
      </c>
      <c r="F10" s="3">
        <v>1.05</v>
      </c>
      <c r="G10" s="3">
        <v>1.1000000000000001</v>
      </c>
      <c r="H10" s="3">
        <v>1.25</v>
      </c>
      <c r="I10" s="3">
        <v>1.5</v>
      </c>
      <c r="J10" s="3">
        <v>2</v>
      </c>
      <c r="K10" t="s">
        <v>0</v>
      </c>
      <c r="L10" t="s">
        <v>12</v>
      </c>
      <c r="M10" t="s">
        <v>18</v>
      </c>
      <c r="N10" t="s">
        <v>11</v>
      </c>
      <c r="O10" s="2" t="s">
        <v>1</v>
      </c>
      <c r="P10" s="1" t="s">
        <v>2</v>
      </c>
      <c r="Q10" s="1" t="s">
        <v>3</v>
      </c>
      <c r="R10" t="s">
        <v>8</v>
      </c>
      <c r="S10" t="s">
        <v>10</v>
      </c>
      <c r="U10" t="s">
        <v>1</v>
      </c>
      <c r="V10" t="s">
        <v>6</v>
      </c>
      <c r="W10" t="s">
        <v>3</v>
      </c>
      <c r="X10" t="s">
        <v>6</v>
      </c>
    </row>
    <row r="11" spans="2:24">
      <c r="B11">
        <v>1</v>
      </c>
      <c r="C11" s="1">
        <v>4.6588190000000003</v>
      </c>
      <c r="D11" s="1">
        <v>4.9537719999999998</v>
      </c>
      <c r="E11" s="1">
        <v>4.9506519999999998</v>
      </c>
      <c r="F11" s="1">
        <v>4.7683859999999996</v>
      </c>
      <c r="G11" s="1">
        <v>4.4865630000000003</v>
      </c>
      <c r="H11" s="1">
        <v>3.4734660000000002</v>
      </c>
      <c r="I11" s="1">
        <v>2.1131380000000002</v>
      </c>
      <c r="J11" s="1">
        <v>0.87168299999999999</v>
      </c>
      <c r="K11">
        <v>1</v>
      </c>
      <c r="L11" s="2">
        <f>O11-N11</f>
        <v>-2.8209999999999624E-3</v>
      </c>
      <c r="M11" s="2">
        <f t="shared" ref="M11:M42" si="0">ABS(L11)</f>
        <v>2.8209999999999624E-3</v>
      </c>
      <c r="N11" s="2">
        <f>'Hobza S66x8 data'!L11</f>
        <v>0.97608499999999998</v>
      </c>
      <c r="O11" s="4">
        <v>0.97326400000000002</v>
      </c>
      <c r="P11" s="1">
        <v>4.9812575900000002</v>
      </c>
      <c r="Q11" s="1">
        <f t="shared" ref="Q11:Q42" si="1">P11-E11</f>
        <v>3.0605590000000404E-2</v>
      </c>
      <c r="R11" s="1">
        <f>P11-'Hobza S66x8 data'!M11</f>
        <v>6.7140227900000404E-2</v>
      </c>
      <c r="S11" s="1">
        <f>P11-'Hobza S66x8 data'!O11</f>
        <v>-2.9742409999999886E-2</v>
      </c>
      <c r="U11" s="2">
        <f>-((F11-D11))/((F11+D11-2*E11))/2*0.05+1</f>
        <v>0.97412920188003072</v>
      </c>
      <c r="V11" s="2">
        <f>O11-U11</f>
        <v>-8.6520188003069709E-4</v>
      </c>
      <c r="W11" s="1">
        <f>(F11-D11)^2/(F11+D11-2*E11)*(-1/8)</f>
        <v>2.3980418901343194E-2</v>
      </c>
      <c r="X11" s="1">
        <f>Q11-W11</f>
        <v>6.62517109865721E-3</v>
      </c>
    </row>
    <row r="12" spans="2:24">
      <c r="B12">
        <v>2</v>
      </c>
      <c r="C12" s="1">
        <v>5.2927850000000003</v>
      </c>
      <c r="D12" s="1">
        <v>5.6304619999999996</v>
      </c>
      <c r="E12" s="1">
        <v>5.6342270000000001</v>
      </c>
      <c r="F12" s="1">
        <v>5.4338639999999998</v>
      </c>
      <c r="G12" s="1">
        <v>5.1185320000000001</v>
      </c>
      <c r="H12" s="1">
        <v>3.9665789999999999</v>
      </c>
      <c r="I12" s="1">
        <v>2.3940700000000001</v>
      </c>
      <c r="J12" s="1">
        <v>0.95466799999999996</v>
      </c>
      <c r="K12">
        <v>2</v>
      </c>
      <c r="L12" s="2">
        <f t="shared" ref="L12:L75" si="2">O12-N12</f>
        <v>-3.0639999999999556E-3</v>
      </c>
      <c r="M12" s="2">
        <f t="shared" si="0"/>
        <v>3.0639999999999556E-3</v>
      </c>
      <c r="N12" s="2">
        <f>'Hobza S66x8 data'!L12</f>
        <v>0.97775000000000001</v>
      </c>
      <c r="O12" s="4">
        <v>0.97468600000000005</v>
      </c>
      <c r="P12" s="1">
        <v>5.6650258353999998</v>
      </c>
      <c r="Q12" s="1">
        <f t="shared" si="1"/>
        <v>3.0798835399999724E-2</v>
      </c>
      <c r="R12" s="1">
        <f>P12-'Hobza S66x8 data'!M12</f>
        <v>7.0953974000000031E-2</v>
      </c>
      <c r="S12" s="1">
        <f>P12-'Hobza S66x8 data'!O12</f>
        <v>-3.5974164599999803E-2</v>
      </c>
      <c r="U12" s="2">
        <f>-((F12-D12))/((F12+D12-2*E12))/2*0.05+1</f>
        <v>0.97592221547264468</v>
      </c>
      <c r="V12" s="2">
        <f>O12-U12</f>
        <v>-1.2362154726446306E-3</v>
      </c>
      <c r="W12" s="1">
        <f>(F12-D12)^2/(F12+D12-2*E12)*(-1/8)</f>
        <v>2.3668221412544942E-2</v>
      </c>
      <c r="X12" s="1">
        <f>Q12-W12</f>
        <v>7.1306139874547821E-3</v>
      </c>
    </row>
    <row r="13" spans="2:24">
      <c r="B13">
        <v>3</v>
      </c>
      <c r="C13" s="1">
        <v>6.5768360000000001</v>
      </c>
      <c r="D13" s="1">
        <v>6.9374770000000003</v>
      </c>
      <c r="E13" s="1">
        <v>6.9285990000000002</v>
      </c>
      <c r="F13" s="1">
        <v>6.6892389999999997</v>
      </c>
      <c r="G13" s="1">
        <v>6.3154830000000004</v>
      </c>
      <c r="H13" s="1">
        <v>4.9316269999999998</v>
      </c>
      <c r="I13" s="1">
        <v>2.981703</v>
      </c>
      <c r="J13" s="1">
        <v>1.143308</v>
      </c>
      <c r="K13">
        <v>3</v>
      </c>
      <c r="L13" s="2">
        <f t="shared" si="2"/>
        <v>-3.2600000000000406E-3</v>
      </c>
      <c r="M13" s="2">
        <f t="shared" si="0"/>
        <v>3.2600000000000406E-3</v>
      </c>
      <c r="N13" s="2">
        <f>'Hobza S66x8 data'!L13</f>
        <v>0.97577000000000003</v>
      </c>
      <c r="O13" s="4">
        <v>0.97250999999999999</v>
      </c>
      <c r="P13" s="1">
        <v>6.9698991678000004</v>
      </c>
      <c r="Q13" s="1">
        <f t="shared" si="1"/>
        <v>4.1300167800000231E-2</v>
      </c>
      <c r="R13" s="1">
        <f>P13-'Hobza S66x8 data'!M13</f>
        <v>5.74411259000005E-2</v>
      </c>
      <c r="S13" s="1">
        <f>P13-'Hobza S66x8 data'!O13</f>
        <v>-6.6100832199999182E-2</v>
      </c>
      <c r="U13" s="2">
        <f>-((F13-D13))/((F13+D13-2*E13))/2*0.05+1</f>
        <v>0.97307403615032839</v>
      </c>
      <c r="V13" s="2">
        <f>O13-U13</f>
        <v>-5.6403615032840637E-4</v>
      </c>
      <c r="W13" s="1">
        <f>(F13-D13)^2/(F13+D13-2*E13)*(-1/8)</f>
        <v>3.3420237070573962E-2</v>
      </c>
      <c r="X13" s="1">
        <f>Q13-W13</f>
        <v>7.8799307294262697E-3</v>
      </c>
    </row>
    <row r="14" spans="2:24">
      <c r="B14">
        <v>4</v>
      </c>
      <c r="C14" s="1">
        <v>7.748437</v>
      </c>
      <c r="D14" s="1">
        <v>8.1489150000000006</v>
      </c>
      <c r="E14" s="1">
        <v>8.1529959999999999</v>
      </c>
      <c r="F14" s="1">
        <v>7.9074770000000001</v>
      </c>
      <c r="G14" s="1">
        <v>7.514157</v>
      </c>
      <c r="H14" s="1">
        <v>6.0234439999999996</v>
      </c>
      <c r="I14" s="1">
        <v>3.8440349999999999</v>
      </c>
      <c r="J14" s="1">
        <v>1.4422820000000001</v>
      </c>
      <c r="K14">
        <v>4</v>
      </c>
      <c r="L14" s="2">
        <f t="shared" si="2"/>
        <v>-2.4359999999999937E-3</v>
      </c>
      <c r="M14" s="2">
        <f t="shared" si="0"/>
        <v>2.4359999999999937E-3</v>
      </c>
      <c r="N14" s="2">
        <f>'Hobza S66x8 data'!L14</f>
        <v>0.97711199999999998</v>
      </c>
      <c r="O14" s="4">
        <v>0.97467599999999999</v>
      </c>
      <c r="P14" s="1">
        <v>8.1902832550000007</v>
      </c>
      <c r="Q14" s="1">
        <f t="shared" si="1"/>
        <v>3.7287255000000741E-2</v>
      </c>
      <c r="R14" s="1">
        <f>P14-'Hobza S66x8 data'!M14</f>
        <v>7.8820988100000378E-2</v>
      </c>
      <c r="S14" s="1">
        <f>P14-'Hobza S66x8 data'!O14</f>
        <v>-2.9716744999999989E-2</v>
      </c>
      <c r="U14" s="2">
        <f>-((F14-D14))/((F14+D14-2*E14))/2*0.05+1</f>
        <v>0.97581750801282019</v>
      </c>
      <c r="V14" s="2">
        <f>O14-U14</f>
        <v>-1.1415080128202026E-3</v>
      </c>
      <c r="W14" s="1">
        <f>(F14-D14)^2/(F14+D14-2*E14)*(-1/8)</f>
        <v>2.919286250200363E-2</v>
      </c>
      <c r="X14" s="1">
        <f>Q14-W14</f>
        <v>8.0943924979971112E-3</v>
      </c>
    </row>
    <row r="15" spans="2:24">
      <c r="B15">
        <v>5</v>
      </c>
      <c r="C15" s="1">
        <v>5.3958830000000004</v>
      </c>
      <c r="D15" s="1">
        <v>5.786867</v>
      </c>
      <c r="E15" s="1">
        <v>5.8243710000000002</v>
      </c>
      <c r="F15" s="1">
        <v>5.6439130000000004</v>
      </c>
      <c r="G15" s="1">
        <v>5.336824</v>
      </c>
      <c r="H15" s="1">
        <v>4.1715669999999996</v>
      </c>
      <c r="I15" s="1">
        <v>2.5382440000000002</v>
      </c>
      <c r="J15" s="1">
        <v>1.0150140000000001</v>
      </c>
      <c r="K15">
        <v>5</v>
      </c>
      <c r="L15" s="2">
        <f t="shared" si="2"/>
        <v>-4.1090000000000293E-3</v>
      </c>
      <c r="M15" s="2">
        <f t="shared" si="0"/>
        <v>4.1090000000000293E-3</v>
      </c>
      <c r="N15" s="2">
        <f>'Hobza S66x8 data'!L15</f>
        <v>0.98504000000000003</v>
      </c>
      <c r="O15" s="4">
        <v>0.980931</v>
      </c>
      <c r="P15" s="1">
        <v>5.8421701138</v>
      </c>
      <c r="Q15" s="1">
        <f t="shared" si="1"/>
        <v>1.7799113799999766E-2</v>
      </c>
      <c r="R15" s="1">
        <f>P15-'Hobza S66x8 data'!M15</f>
        <v>8.0946129600000027E-2</v>
      </c>
      <c r="S15" s="1">
        <f>P15-'Hobza S66x8 data'!O15</f>
        <v>-8.8298862000000256E-3</v>
      </c>
      <c r="U15" s="2">
        <f>-((F15-D15))/((F15+D15-2*E15))/2*0.05+1</f>
        <v>0.98360333452620186</v>
      </c>
      <c r="V15" s="2">
        <f>O15-U15</f>
        <v>-2.6723345262018583E-3</v>
      </c>
      <c r="W15" s="1">
        <f>(F15-D15)^2/(F15+D15-2*E15)*(-1/8)</f>
        <v>1.171984458070666E-2</v>
      </c>
      <c r="X15" s="1">
        <f>Q15-W15</f>
        <v>6.0792692192931062E-3</v>
      </c>
    </row>
    <row r="16" spans="2:24">
      <c r="B16">
        <v>6</v>
      </c>
      <c r="C16" s="1">
        <v>7.0673079999999997</v>
      </c>
      <c r="D16" s="1">
        <v>7.5496340000000002</v>
      </c>
      <c r="E16" s="1">
        <v>7.6031370000000003</v>
      </c>
      <c r="F16" s="1">
        <v>7.3850259999999999</v>
      </c>
      <c r="G16" s="1">
        <v>7.0045489999999999</v>
      </c>
      <c r="H16" s="1">
        <v>5.5171939999999999</v>
      </c>
      <c r="I16" s="1">
        <v>3.351629</v>
      </c>
      <c r="J16" s="1">
        <v>1.2770999999999999</v>
      </c>
      <c r="K16">
        <v>6</v>
      </c>
      <c r="L16" s="2">
        <f t="shared" si="2"/>
        <v>-2.6979999999999782E-3</v>
      </c>
      <c r="M16" s="2">
        <f t="shared" si="0"/>
        <v>2.6979999999999782E-3</v>
      </c>
      <c r="N16" s="2">
        <f>'Hobza S66x8 data'!L16</f>
        <v>0.98482999999999998</v>
      </c>
      <c r="O16" s="4">
        <v>0.98213200000000001</v>
      </c>
      <c r="P16" s="1">
        <v>7.6223509914000003</v>
      </c>
      <c r="Q16" s="1">
        <f t="shared" si="1"/>
        <v>1.9213991400000019E-2</v>
      </c>
      <c r="R16" s="1">
        <f>P16-'Hobza S66x8 data'!M16</f>
        <v>6.887868760000071E-2</v>
      </c>
      <c r="S16" s="1">
        <f>P16-'Hobza S66x8 data'!O16</f>
        <v>-4.3649008600000094E-2</v>
      </c>
      <c r="U16" s="2">
        <f>-((F16-D16))/((F16+D16-2*E16))/2*0.05+1</f>
        <v>0.98484908730772336</v>
      </c>
      <c r="V16" s="2">
        <f>O16-U16</f>
        <v>-2.7170873077233537E-3</v>
      </c>
      <c r="W16" s="1">
        <f>(F16-D16)^2/(F16+D16-2*E16)*(-1/8)</f>
        <v>1.2469807182251349E-2</v>
      </c>
      <c r="X16" s="1">
        <f>Q16-W16</f>
        <v>6.7441842177486701E-3</v>
      </c>
    </row>
    <row r="17" spans="2:24">
      <c r="B17">
        <v>7</v>
      </c>
      <c r="C17" s="1">
        <v>7.7838200000000004</v>
      </c>
      <c r="D17" s="1">
        <v>8.2701659999999997</v>
      </c>
      <c r="E17" s="1">
        <v>8.3295580000000005</v>
      </c>
      <c r="F17" s="1">
        <v>8.1161180000000002</v>
      </c>
      <c r="G17" s="1">
        <v>7.7371340000000002</v>
      </c>
      <c r="H17" s="1">
        <v>6.2281040000000001</v>
      </c>
      <c r="I17" s="1">
        <v>3.6681840000000001</v>
      </c>
      <c r="J17" s="1">
        <v>1.1041209999999999</v>
      </c>
      <c r="K17">
        <v>7</v>
      </c>
      <c r="L17" s="2">
        <f t="shared" si="2"/>
        <v>-3.0170000000000474E-3</v>
      </c>
      <c r="M17" s="2">
        <f t="shared" si="0"/>
        <v>3.0170000000000474E-3</v>
      </c>
      <c r="N17" s="2">
        <f>'Hobza S66x8 data'!L17</f>
        <v>0.98609500000000005</v>
      </c>
      <c r="O17" s="4">
        <v>0.98307800000000001</v>
      </c>
      <c r="P17" s="1">
        <v>8.3467276171000009</v>
      </c>
      <c r="Q17" s="1">
        <f t="shared" si="1"/>
        <v>1.7169617100000423E-2</v>
      </c>
      <c r="R17" s="1">
        <f>P17-'Hobza S66x8 data'!M17</f>
        <v>0.11500590150000001</v>
      </c>
      <c r="S17" s="1">
        <f>P17-'Hobza S66x8 data'!O17</f>
        <v>9.7276171000011402E-3</v>
      </c>
      <c r="U17" s="2">
        <f>-((F17-D17))/((F17+D17-2*E17))/2*0.05+1</f>
        <v>0.98588435374149674</v>
      </c>
      <c r="V17" s="2">
        <f>O17-U17</f>
        <v>-2.8063537414967366E-3</v>
      </c>
      <c r="W17" s="1">
        <f>(F17-D17)^2/(F17+D17-2*E17)*(-1/8)</f>
        <v>1.087243537414955E-2</v>
      </c>
      <c r="X17" s="1">
        <f>Q17-W17</f>
        <v>6.2971817258508731E-3</v>
      </c>
    </row>
    <row r="18" spans="2:24">
      <c r="B18">
        <v>8</v>
      </c>
      <c r="C18" s="1">
        <v>4.6843050000000002</v>
      </c>
      <c r="D18" s="1">
        <v>5.0323330000000004</v>
      </c>
      <c r="E18" s="1">
        <v>5.0634579999999998</v>
      </c>
      <c r="F18" s="1">
        <v>4.9012580000000003</v>
      </c>
      <c r="G18" s="1">
        <v>4.6292229999999996</v>
      </c>
      <c r="H18" s="1">
        <v>3.6109450000000001</v>
      </c>
      <c r="I18" s="1">
        <v>2.2079689999999998</v>
      </c>
      <c r="J18" s="1">
        <v>0.90944499999999995</v>
      </c>
      <c r="K18">
        <v>8</v>
      </c>
      <c r="L18" s="2">
        <f t="shared" si="2"/>
        <v>-4.0320000000000356E-3</v>
      </c>
      <c r="M18" s="2">
        <f t="shared" si="0"/>
        <v>4.0320000000000356E-3</v>
      </c>
      <c r="N18" s="2">
        <f>'Hobza S66x8 data'!L18</f>
        <v>0.98443999999999998</v>
      </c>
      <c r="O18" s="4">
        <v>0.98040799999999995</v>
      </c>
      <c r="P18" s="1">
        <v>5.0802378637999999</v>
      </c>
      <c r="Q18" s="1">
        <f t="shared" si="1"/>
        <v>1.6779863800000072E-2</v>
      </c>
      <c r="R18" s="1">
        <f>P18-'Hobza S66x8 data'!M18</f>
        <v>6.9604569900000079E-2</v>
      </c>
      <c r="S18" s="1">
        <f>P18-'Hobza S66x8 data'!O18</f>
        <v>-6.7621361999998797E-3</v>
      </c>
      <c r="U18" s="2">
        <f>-((F18-D18))/((F18+D18-2*E18))/2*0.05+1</f>
        <v>0.98304991594465274</v>
      </c>
      <c r="V18" s="2">
        <f>O18-U18</f>
        <v>-2.6419159446527951E-3</v>
      </c>
      <c r="W18" s="1">
        <f>(F18-D18)^2/(F18+D18-2*E18)*(-1/8)</f>
        <v>1.1108661337773202E-2</v>
      </c>
      <c r="X18" s="1">
        <f>Q18-W18</f>
        <v>5.6712024622268698E-3</v>
      </c>
    </row>
    <row r="19" spans="2:24">
      <c r="B19">
        <v>9</v>
      </c>
      <c r="C19" s="1">
        <v>2.8622990000000001</v>
      </c>
      <c r="D19" s="1">
        <v>3.0780159999999999</v>
      </c>
      <c r="E19" s="1">
        <v>3.0632519999999999</v>
      </c>
      <c r="F19" s="1">
        <v>2.9172280000000002</v>
      </c>
      <c r="G19" s="1">
        <v>2.7038700000000002</v>
      </c>
      <c r="H19" s="1">
        <v>1.983851</v>
      </c>
      <c r="I19" s="1">
        <v>1.104193</v>
      </c>
      <c r="J19" s="1">
        <v>0.39645000000000002</v>
      </c>
      <c r="K19">
        <v>9</v>
      </c>
      <c r="L19" s="2">
        <f t="shared" si="2"/>
        <v>-4.2529999999999513E-3</v>
      </c>
      <c r="M19" s="2">
        <f t="shared" si="0"/>
        <v>4.2529999999999513E-3</v>
      </c>
      <c r="N19" s="2">
        <f>'Hobza S66x8 data'!L19</f>
        <v>0.97396899999999997</v>
      </c>
      <c r="O19" s="4">
        <v>0.96971600000000002</v>
      </c>
      <c r="P19" s="1">
        <v>3.0934246441000002</v>
      </c>
      <c r="Q19" s="1">
        <f t="shared" si="1"/>
        <v>3.0172644100000312E-2</v>
      </c>
      <c r="R19" s="1">
        <f>P19-'Hobza S66x8 data'!M19</f>
        <v>3.0729078200000259E-2</v>
      </c>
      <c r="S19" s="1">
        <f>P19-'Hobza S66x8 data'!O19</f>
        <v>-1.9575355899999813E-2</v>
      </c>
      <c r="U19" s="2">
        <f>-((F19-D19))/((F19+D19-2*E19))/2*0.05+1</f>
        <v>0.96937604753923523</v>
      </c>
      <c r="V19" s="2">
        <f>O19-U19</f>
        <v>3.3995246076479191E-4</v>
      </c>
      <c r="W19" s="1">
        <f>(F19-D19)^2/(F19+D19-2*E19)*(-1/8)</f>
        <v>2.4619820341307209E-2</v>
      </c>
      <c r="X19" s="1">
        <f>Q19-W19</f>
        <v>5.5528237586931033E-3</v>
      </c>
    </row>
    <row r="20" spans="2:24">
      <c r="B20">
        <v>10</v>
      </c>
      <c r="C20" s="1">
        <v>3.7244419999999998</v>
      </c>
      <c r="D20" s="1">
        <v>4.1126800000000001</v>
      </c>
      <c r="E20" s="1">
        <v>4.1646640000000001</v>
      </c>
      <c r="F20" s="1">
        <v>4.0159099999999999</v>
      </c>
      <c r="G20" s="1">
        <v>3.756351</v>
      </c>
      <c r="H20" s="1">
        <v>2.7929879999999998</v>
      </c>
      <c r="I20" s="1">
        <v>1.308853</v>
      </c>
      <c r="J20" s="1">
        <v>0.38973999999999998</v>
      </c>
      <c r="K20">
        <v>10</v>
      </c>
      <c r="L20" s="2">
        <f t="shared" si="2"/>
        <v>-1.9620000000000193E-3</v>
      </c>
      <c r="M20" s="2">
        <f t="shared" si="0"/>
        <v>1.9620000000000193E-3</v>
      </c>
      <c r="N20" s="2">
        <f>'Hobza S66x8 data'!L20</f>
        <v>0.98636000000000001</v>
      </c>
      <c r="O20" s="4">
        <v>0.984398</v>
      </c>
      <c r="P20" s="1">
        <v>4.1754483543000003</v>
      </c>
      <c r="Q20" s="1">
        <f t="shared" si="1"/>
        <v>1.0784354300000132E-2</v>
      </c>
      <c r="R20" s="1">
        <f>P20-'Hobza S66x8 data'!M20</f>
        <v>1.741559309999996E-2</v>
      </c>
      <c r="S20" s="1">
        <f>P20-'Hobza S66x8 data'!O20</f>
        <v>-4.755164569999959E-2</v>
      </c>
      <c r="U20" s="2">
        <f>-((F20-D20))/((F20+D20-2*E20))/2*0.05+1</f>
        <v>0.98794822106427282</v>
      </c>
      <c r="V20" s="2">
        <f>O20-U20</f>
        <v>-3.5502210642728294E-3</v>
      </c>
      <c r="W20" s="1">
        <f>(F20-D20)^2/(F20+D20-2*E20)*(-1/8)</f>
        <v>5.8312532380515843E-3</v>
      </c>
      <c r="X20" s="1">
        <f>Q20-W20</f>
        <v>4.9531010619485475E-3</v>
      </c>
    </row>
    <row r="21" spans="2:24">
      <c r="B21">
        <v>11</v>
      </c>
      <c r="C21" s="1">
        <v>5.0091340000000004</v>
      </c>
      <c r="D21" s="1">
        <v>5.4090930000000004</v>
      </c>
      <c r="E21" s="1">
        <v>5.4528150000000002</v>
      </c>
      <c r="F21" s="1">
        <v>5.27745</v>
      </c>
      <c r="G21" s="1">
        <v>4.9758529999999999</v>
      </c>
      <c r="H21" s="1">
        <v>3.229797</v>
      </c>
      <c r="I21" s="1">
        <v>1.412736</v>
      </c>
      <c r="J21" s="1">
        <v>0.46021200000000001</v>
      </c>
      <c r="K21">
        <v>11</v>
      </c>
      <c r="L21" s="2">
        <f t="shared" si="2"/>
        <v>-1.1629999999999141E-3</v>
      </c>
      <c r="M21" s="2">
        <f t="shared" si="0"/>
        <v>1.1629999999999141E-3</v>
      </c>
      <c r="N21" s="2">
        <f>'Hobza S66x8 data'!L21</f>
        <v>0.98323099999999997</v>
      </c>
      <c r="O21" s="4">
        <v>0.98206800000000005</v>
      </c>
      <c r="P21" s="1">
        <v>5.4685289398999997</v>
      </c>
      <c r="Q21" s="1">
        <f t="shared" si="1"/>
        <v>1.5713939899999474E-2</v>
      </c>
      <c r="R21" s="1">
        <f>P21-'Hobza S66x8 data'!M21</f>
        <v>4.4865169999999566E-2</v>
      </c>
      <c r="S21" s="1">
        <f>P21-'Hobza S66x8 data'!O21</f>
        <v>-1.1471060100000763E-2</v>
      </c>
      <c r="U21" s="2">
        <f>-((F21-D21))/((F21+D21-2*E21))/2*0.05+1</f>
        <v>0.98497822782730149</v>
      </c>
      <c r="V21" s="2">
        <f>O21-U21</f>
        <v>-2.910227827301437E-3</v>
      </c>
      <c r="W21" s="1">
        <f>(F21-D21)^2/(F21+D21-2*E21)*(-1/8)</f>
        <v>9.8875557706528117E-3</v>
      </c>
      <c r="X21" s="1">
        <f>Q21-W21</f>
        <v>5.8263841293466623E-3</v>
      </c>
    </row>
    <row r="22" spans="2:24">
      <c r="B22">
        <v>12</v>
      </c>
      <c r="C22" s="1">
        <v>6.8339319999999999</v>
      </c>
      <c r="D22" s="1">
        <v>7.2721229999999997</v>
      </c>
      <c r="E22" s="1">
        <v>7.2999229999999997</v>
      </c>
      <c r="F22" s="1">
        <v>7.0700799999999999</v>
      </c>
      <c r="G22" s="1">
        <v>6.6883759999999999</v>
      </c>
      <c r="H22" s="1">
        <v>5.2342430000000002</v>
      </c>
      <c r="I22" s="1">
        <v>3.1578279999999999</v>
      </c>
      <c r="J22" s="1">
        <v>1.1985330000000001</v>
      </c>
      <c r="K22">
        <v>12</v>
      </c>
      <c r="L22" s="2">
        <f t="shared" si="2"/>
        <v>-3.5209999999999964E-3</v>
      </c>
      <c r="M22" s="2">
        <f t="shared" si="0"/>
        <v>3.5209999999999964E-3</v>
      </c>
      <c r="N22" s="2">
        <f>'Hobza S66x8 data'!L22</f>
        <v>0.98187999999999998</v>
      </c>
      <c r="O22" s="4">
        <v>0.97835899999999998</v>
      </c>
      <c r="P22" s="1">
        <v>7.3273913693999999</v>
      </c>
      <c r="Q22" s="1">
        <f t="shared" si="1"/>
        <v>2.7468369400000192E-2</v>
      </c>
      <c r="R22" s="1">
        <f>P22-'Hobza S66x8 data'!M22</f>
        <v>5.7710572199999532E-2</v>
      </c>
      <c r="S22" s="1">
        <f>P22-'Hobza S66x8 data'!O22</f>
        <v>-7.4608630600000225E-2</v>
      </c>
      <c r="U22" s="2">
        <f>-((F22-D22))/((F22+D22-2*E22))/2*0.05+1</f>
        <v>0.980395062159655</v>
      </c>
      <c r="V22" s="2">
        <f>O22-U22</f>
        <v>-2.0360621596550166E-3</v>
      </c>
      <c r="W22" s="1">
        <f>(F22-D22)^2/(F22+D22-2*E22)*(-1/8)</f>
        <v>1.9805202280384061E-2</v>
      </c>
      <c r="X22" s="1">
        <f>Q22-W22</f>
        <v>7.6631671196161315E-3</v>
      </c>
    </row>
    <row r="23" spans="2:24">
      <c r="B23">
        <v>13</v>
      </c>
      <c r="C23" s="1">
        <v>5.8110239999999997</v>
      </c>
      <c r="D23" s="1">
        <v>6.223827</v>
      </c>
      <c r="E23" s="1">
        <v>6.2781690000000001</v>
      </c>
      <c r="F23" s="1">
        <v>6.1094949999999999</v>
      </c>
      <c r="G23" s="1">
        <v>5.8102270000000003</v>
      </c>
      <c r="H23" s="1">
        <v>4.6463049999999999</v>
      </c>
      <c r="I23" s="1">
        <v>2.969808</v>
      </c>
      <c r="J23" s="1">
        <v>1.3149249999999999</v>
      </c>
      <c r="K23">
        <v>13</v>
      </c>
      <c r="L23" s="2">
        <f t="shared" si="2"/>
        <v>-3.0980000000000452E-3</v>
      </c>
      <c r="M23" s="2">
        <f t="shared" si="0"/>
        <v>3.0980000000000452E-3</v>
      </c>
      <c r="N23" s="2">
        <f>'Hobza S66x8 data'!L23</f>
        <v>0.987124</v>
      </c>
      <c r="O23" s="4">
        <v>0.98402599999999996</v>
      </c>
      <c r="P23" s="1">
        <v>6.2906633928</v>
      </c>
      <c r="Q23" s="1">
        <f t="shared" si="1"/>
        <v>1.2494392799999865E-2</v>
      </c>
      <c r="R23" s="1">
        <f>P23-'Hobza S66x8 data'!M23</f>
        <v>0.10286779920000022</v>
      </c>
      <c r="S23" s="1">
        <f>P23-'Hobza S66x8 data'!O23</f>
        <v>8.6633927999999472E-3</v>
      </c>
      <c r="U23" s="2">
        <f>-((F23-D23))/((F23+D23-2*E23))/2*0.05+1</f>
        <v>0.98718343078523518</v>
      </c>
      <c r="V23" s="2">
        <f>O23-U23</f>
        <v>-3.1574307852352268E-3</v>
      </c>
      <c r="W23" s="1">
        <f>(F23-D23)^2/(F23+D23-2*E23)*(-1/8)</f>
        <v>7.326719957312453E-3</v>
      </c>
      <c r="X23" s="1">
        <f>Q23-W23</f>
        <v>5.1676728426874119E-3</v>
      </c>
    </row>
    <row r="24" spans="2:24">
      <c r="B24">
        <v>14</v>
      </c>
      <c r="C24" s="1">
        <v>6.9382149999999996</v>
      </c>
      <c r="D24" s="1">
        <v>7.4460800000000003</v>
      </c>
      <c r="E24" s="1">
        <v>7.5364560000000003</v>
      </c>
      <c r="F24" s="1">
        <v>7.3595839999999999</v>
      </c>
      <c r="G24" s="1">
        <v>7.0205000000000002</v>
      </c>
      <c r="H24" s="1">
        <v>5.6389329999999998</v>
      </c>
      <c r="I24" s="1">
        <v>3.5673360000000001</v>
      </c>
      <c r="J24" s="1">
        <v>1.4983230000000001</v>
      </c>
      <c r="K24">
        <v>14</v>
      </c>
      <c r="L24" s="2">
        <f t="shared" si="2"/>
        <v>-3.1769999999999854E-3</v>
      </c>
      <c r="M24" s="2">
        <f t="shared" si="0"/>
        <v>3.1769999999999854E-3</v>
      </c>
      <c r="N24" s="2">
        <f>'Hobza S66x8 data'!L24</f>
        <v>0.99160000000000004</v>
      </c>
      <c r="O24" s="4">
        <v>0.98842300000000005</v>
      </c>
      <c r="P24" s="1">
        <v>7.5440636294000001</v>
      </c>
      <c r="Q24" s="1">
        <f t="shared" si="1"/>
        <v>7.6076293999998157E-3</v>
      </c>
      <c r="R24" s="1">
        <f>P24-'Hobza S66x8 data'!M24</f>
        <v>9.0090442100000168E-2</v>
      </c>
      <c r="S24" s="1">
        <f>P24-'Hobza S66x8 data'!O24</f>
        <v>-1.6936370599999861E-2</v>
      </c>
      <c r="U24" s="2">
        <f>-((F24-D24))/((F24+D24-2*E24))/2*0.05+1</f>
        <v>0.99190863916661676</v>
      </c>
      <c r="V24" s="2">
        <f>O24-U24</f>
        <v>-3.4856391666167053E-3</v>
      </c>
      <c r="W24" s="1">
        <f>(F24-D24)^2/(F24+D24-2*E24)*(-1/8)</f>
        <v>3.4993517332216006E-3</v>
      </c>
      <c r="X24" s="1">
        <f>Q24-W24</f>
        <v>4.1082776667782147E-3</v>
      </c>
    </row>
    <row r="25" spans="2:24">
      <c r="B25">
        <v>15</v>
      </c>
      <c r="C25" s="1">
        <v>8.204224</v>
      </c>
      <c r="D25" s="1">
        <v>8.695646</v>
      </c>
      <c r="E25" s="1">
        <v>8.7672889999999999</v>
      </c>
      <c r="F25" s="1">
        <v>8.5686409999999995</v>
      </c>
      <c r="G25" s="1">
        <v>8.2043590000000002</v>
      </c>
      <c r="H25" s="1">
        <v>6.7282520000000003</v>
      </c>
      <c r="I25" s="1">
        <v>4.4565539999999997</v>
      </c>
      <c r="J25" s="1">
        <v>1.7925</v>
      </c>
      <c r="K25">
        <v>15</v>
      </c>
      <c r="L25" s="2">
        <f t="shared" si="2"/>
        <v>-3.5870000000000068E-3</v>
      </c>
      <c r="M25" s="2">
        <f t="shared" si="0"/>
        <v>3.5870000000000068E-3</v>
      </c>
      <c r="N25" s="2">
        <f>'Hobza S66x8 data'!L25</f>
        <v>0.988784</v>
      </c>
      <c r="O25" s="4">
        <v>0.98519699999999999</v>
      </c>
      <c r="P25" s="1">
        <v>8.7801145648999999</v>
      </c>
      <c r="Q25" s="1">
        <f t="shared" si="1"/>
        <v>1.2825564899999975E-2</v>
      </c>
      <c r="R25" s="1">
        <f>P25-'Hobza S66x8 data'!M25</f>
        <v>0.15326279419999977</v>
      </c>
      <c r="S25" s="1">
        <f>P25-'Hobza S66x8 data'!O25</f>
        <v>5.9114564899999777E-2</v>
      </c>
      <c r="U25" s="2">
        <f>-((F25-D25))/((F25+D25-2*E25))/2*0.05+1</f>
        <v>0.98825293849961704</v>
      </c>
      <c r="V25" s="2">
        <f>O25-U25</f>
        <v>-3.0559384996170502E-3</v>
      </c>
      <c r="W25" s="1">
        <f>(F25-D25)^2/(F25+D25-2*E25)*(-1/8)</f>
        <v>7.4596777292807127E-3</v>
      </c>
      <c r="X25" s="1">
        <f>Q25-W25</f>
        <v>5.3658871707192623E-3</v>
      </c>
    </row>
    <row r="26" spans="2:24">
      <c r="B26">
        <v>16</v>
      </c>
      <c r="C26" s="1">
        <v>4.8014380000000001</v>
      </c>
      <c r="D26" s="1">
        <v>5.1499959999999998</v>
      </c>
      <c r="E26" s="1">
        <v>5.1909229999999997</v>
      </c>
      <c r="F26" s="1">
        <v>5.0442739999999997</v>
      </c>
      <c r="G26" s="1">
        <v>4.7904929999999997</v>
      </c>
      <c r="H26" s="1">
        <v>3.8253840000000001</v>
      </c>
      <c r="I26" s="1">
        <v>2.4680740000000001</v>
      </c>
      <c r="J26" s="1">
        <v>1.1389069999999999</v>
      </c>
      <c r="K26">
        <v>16</v>
      </c>
      <c r="L26" s="2">
        <f t="shared" si="2"/>
        <v>-3.9109999999999978E-3</v>
      </c>
      <c r="M26" s="2">
        <f t="shared" si="0"/>
        <v>3.9109999999999978E-3</v>
      </c>
      <c r="N26" s="2">
        <f>'Hobza S66x8 data'!L26</f>
        <v>0.98671600000000004</v>
      </c>
      <c r="O26" s="4">
        <v>0.98280500000000004</v>
      </c>
      <c r="P26" s="1">
        <v>5.2032489657000003</v>
      </c>
      <c r="Q26" s="1">
        <f t="shared" si="1"/>
        <v>1.2325965700000552E-2</v>
      </c>
      <c r="R26" s="1">
        <f>P26-'Hobza S66x8 data'!M26</f>
        <v>7.5564388700000151E-2</v>
      </c>
      <c r="S26" s="1">
        <f>P26-'Hobza S66x8 data'!O26</f>
        <v>4.2489657000004399E-3</v>
      </c>
      <c r="U26" s="2">
        <f>-((F26-D26))/((F26+D26-2*E26))/2*0.05+1</f>
        <v>0.98590944470507957</v>
      </c>
      <c r="V26" s="2">
        <f>O26-U26</f>
        <v>-3.1044447050795343E-3</v>
      </c>
      <c r="W26" s="1">
        <f>(F26-D26)^2/(F26+D26-2*E26)*(-1/8)</f>
        <v>7.4484084344479179E-3</v>
      </c>
      <c r="X26" s="1">
        <f>Q26-W26</f>
        <v>4.8775572655526339E-3</v>
      </c>
    </row>
    <row r="27" spans="2:24">
      <c r="B27">
        <v>17</v>
      </c>
      <c r="C27" s="1">
        <v>16.229164000000001</v>
      </c>
      <c r="D27" s="1">
        <v>17.358474000000001</v>
      </c>
      <c r="E27" s="1">
        <v>17.583043</v>
      </c>
      <c r="F27" s="1">
        <v>17.21358</v>
      </c>
      <c r="G27" s="1">
        <v>16.473181</v>
      </c>
      <c r="H27" s="1">
        <v>13.349615</v>
      </c>
      <c r="I27" s="1">
        <v>8.4617459999999998</v>
      </c>
      <c r="J27" s="1">
        <v>3.3800379999999999</v>
      </c>
      <c r="K27">
        <v>17</v>
      </c>
      <c r="L27" s="2">
        <f t="shared" si="2"/>
        <v>-4.1240000000000165E-3</v>
      </c>
      <c r="M27" s="2">
        <f t="shared" si="0"/>
        <v>4.1240000000000165E-3</v>
      </c>
      <c r="N27" s="2">
        <f>'Hobza S66x8 data'!L27</f>
        <v>0.99458199999999997</v>
      </c>
      <c r="O27" s="4">
        <v>0.99045799999999995</v>
      </c>
      <c r="P27" s="1">
        <v>17.5943608177</v>
      </c>
      <c r="Q27" s="1">
        <f t="shared" si="1"/>
        <v>1.1317817700000177E-2</v>
      </c>
      <c r="R27" s="1">
        <f>P27-'Hobza S66x8 data'!M27</f>
        <v>0.41076383680000106</v>
      </c>
      <c r="S27" s="1">
        <f>P27-'Hobza S66x8 data'!O27</f>
        <v>0.14636081769999976</v>
      </c>
      <c r="U27" s="2">
        <f>-((F27-D27))/((F27+D27-2*E27))/2*0.05+1</f>
        <v>0.99390209618337055</v>
      </c>
      <c r="V27" s="2">
        <f>O27-U27</f>
        <v>-3.4440961833706041E-3</v>
      </c>
      <c r="W27" s="1">
        <f>(F27-D27)^2/(F27+D27-2*E27)*(-1/8)</f>
        <v>4.4177483780335628E-3</v>
      </c>
      <c r="X27" s="1">
        <f>Q27-W27</f>
        <v>6.900069321966614E-3</v>
      </c>
    </row>
    <row r="28" spans="2:24">
      <c r="B28">
        <v>18</v>
      </c>
      <c r="C28" s="1">
        <v>6.5267299999999997</v>
      </c>
      <c r="D28" s="1">
        <v>6.9175050000000002</v>
      </c>
      <c r="E28" s="1">
        <v>6.9280759999999999</v>
      </c>
      <c r="F28" s="1">
        <v>6.7013259999999999</v>
      </c>
      <c r="G28" s="1">
        <v>6.3358270000000001</v>
      </c>
      <c r="H28" s="1">
        <v>4.9648839999999996</v>
      </c>
      <c r="I28" s="1">
        <v>3.0264850000000001</v>
      </c>
      <c r="J28" s="1">
        <v>1.1949069999999999</v>
      </c>
      <c r="K28">
        <v>18</v>
      </c>
      <c r="L28" s="2">
        <f t="shared" si="2"/>
        <v>-3.3079999999999776E-3</v>
      </c>
      <c r="M28" s="2">
        <f t="shared" si="0"/>
        <v>3.3079999999999776E-3</v>
      </c>
      <c r="N28" s="2">
        <f>'Hobza S66x8 data'!L28</f>
        <v>0.97908200000000001</v>
      </c>
      <c r="O28" s="4">
        <v>0.97577400000000003</v>
      </c>
      <c r="P28" s="1">
        <v>6.9603838763999999</v>
      </c>
      <c r="Q28" s="1">
        <f t="shared" si="1"/>
        <v>3.2307876399999991E-2</v>
      </c>
      <c r="R28" s="1">
        <f>P28-'Hobza S66x8 data'!M28</f>
        <v>0.10659023709999982</v>
      </c>
      <c r="S28" s="1">
        <f>P28-'Hobza S66x8 data'!O28</f>
        <v>-1.4616123599999753E-2</v>
      </c>
      <c r="U28" s="2">
        <f>-((F28-D28))/((F28+D28-2*E28))/2*0.05+1</f>
        <v>0.97722715225369849</v>
      </c>
      <c r="V28" s="2">
        <f>O28-U28</f>
        <v>-1.4531522536984642E-3</v>
      </c>
      <c r="W28" s="1">
        <f>(F28-D28)^2/(F28+D28-2*E28)*(-1/8)</f>
        <v>2.4615057264738588E-2</v>
      </c>
      <c r="X28" s="1">
        <f>Q28-W28</f>
        <v>7.6928191352614028E-3</v>
      </c>
    </row>
    <row r="29" spans="2:24">
      <c r="B29">
        <v>19</v>
      </c>
      <c r="C29" s="1">
        <v>6.9444299999999997</v>
      </c>
      <c r="D29" s="1">
        <v>7.4454700000000003</v>
      </c>
      <c r="E29" s="1">
        <v>7.520251</v>
      </c>
      <c r="F29" s="1">
        <v>7.3236499999999998</v>
      </c>
      <c r="G29" s="1">
        <v>6.9634780000000003</v>
      </c>
      <c r="H29" s="1">
        <v>5.5245899999999999</v>
      </c>
      <c r="I29" s="1">
        <v>3.4031859999999998</v>
      </c>
      <c r="J29" s="1">
        <v>1.343466</v>
      </c>
      <c r="K29">
        <v>19</v>
      </c>
      <c r="L29" s="2">
        <f t="shared" si="2"/>
        <v>-2.8970000000000384E-3</v>
      </c>
      <c r="M29" s="2">
        <f t="shared" si="0"/>
        <v>2.8970000000000384E-3</v>
      </c>
      <c r="N29" s="2">
        <f>'Hobza S66x8 data'!L29</f>
        <v>0.98847499999999999</v>
      </c>
      <c r="O29" s="4">
        <v>0.98557799999999995</v>
      </c>
      <c r="P29" s="1">
        <v>7.5324698588999999</v>
      </c>
      <c r="Q29" s="1">
        <f t="shared" si="1"/>
        <v>1.2218858899999852E-2</v>
      </c>
      <c r="R29" s="1">
        <f>P29-'Hobza S66x8 data'!M29</f>
        <v>0.12521777559999947</v>
      </c>
      <c r="S29" s="1">
        <f>P29-'Hobza S66x8 data'!O29</f>
        <v>2.2469858900000084E-2</v>
      </c>
      <c r="U29" s="2">
        <f>-((F29-D29))/((F29+D29-2*E29))/2*0.05+1</f>
        <v>0.98877781135078957</v>
      </c>
      <c r="V29" s="2">
        <f>O29-U29</f>
        <v>-3.1998113507896164E-3</v>
      </c>
      <c r="W29" s="1">
        <f>(F29-D29)^2/(F29+D29-2*E29)*(-1/8)</f>
        <v>6.8354351062340927E-3</v>
      </c>
      <c r="X29" s="1">
        <f>Q29-W29</f>
        <v>5.3834237937657589E-3</v>
      </c>
    </row>
    <row r="30" spans="2:24">
      <c r="B30">
        <v>20</v>
      </c>
      <c r="C30" s="1">
        <v>17.969867000000001</v>
      </c>
      <c r="D30" s="1">
        <v>19.227741999999999</v>
      </c>
      <c r="E30" s="1">
        <v>19.468743</v>
      </c>
      <c r="F30" s="1">
        <v>19.049320000000002</v>
      </c>
      <c r="G30" s="1">
        <v>18.219474000000002</v>
      </c>
      <c r="H30" s="1">
        <v>14.735823</v>
      </c>
      <c r="I30" s="1">
        <v>9.2885039999999996</v>
      </c>
      <c r="J30" s="1">
        <v>3.610563</v>
      </c>
      <c r="K30">
        <v>20</v>
      </c>
      <c r="L30" s="2">
        <f t="shared" si="2"/>
        <v>-3.8049999999999473E-3</v>
      </c>
      <c r="M30" s="2">
        <f t="shared" si="0"/>
        <v>3.8049999999999473E-3</v>
      </c>
      <c r="N30" s="2">
        <f>'Hobza S66x8 data'!L30</f>
        <v>0.99357899999999999</v>
      </c>
      <c r="O30" s="4">
        <v>0.98977400000000004</v>
      </c>
      <c r="P30" s="1">
        <v>19.483258883800001</v>
      </c>
      <c r="Q30" s="1">
        <f t="shared" si="1"/>
        <v>1.4515883800001461E-2</v>
      </c>
      <c r="R30" s="1">
        <f>P30-'Hobza S66x8 data'!M30</f>
        <v>0.3875828425000023</v>
      </c>
      <c r="S30" s="1">
        <f>P30-'Hobza S66x8 data'!O30</f>
        <v>6.8258883800002224E-2</v>
      </c>
      <c r="U30" s="2">
        <f>-((F30-D30))/((F30+D30-2*E30))/2*0.05+1</f>
        <v>0.99324592988746629</v>
      </c>
      <c r="V30" s="2">
        <f>O30-U30</f>
        <v>-3.4719298874662519E-3</v>
      </c>
      <c r="W30" s="1">
        <f>(F30-D30)^2/(F30+D30-2*E30)*(-1/8)</f>
        <v>6.0253734880923475E-3</v>
      </c>
      <c r="X30" s="1">
        <f>Q30-W30</f>
        <v>8.4905103119091128E-3</v>
      </c>
    </row>
    <row r="31" spans="2:24">
      <c r="B31">
        <v>21</v>
      </c>
      <c r="C31" s="1">
        <v>15.335148</v>
      </c>
      <c r="D31" s="1">
        <v>16.375032999999998</v>
      </c>
      <c r="E31" s="1">
        <v>16.558751999999998</v>
      </c>
      <c r="F31" s="1">
        <v>16.188289999999999</v>
      </c>
      <c r="G31" s="1">
        <v>15.476366000000001</v>
      </c>
      <c r="H31" s="1">
        <v>12.544425</v>
      </c>
      <c r="I31" s="1">
        <v>8.0538620000000005</v>
      </c>
      <c r="J31" s="1">
        <v>3.019781</v>
      </c>
      <c r="K31">
        <v>21</v>
      </c>
      <c r="L31" s="2">
        <f t="shared" si="2"/>
        <v>-3.9710000000000578E-3</v>
      </c>
      <c r="M31" s="2">
        <f t="shared" si="0"/>
        <v>3.9710000000000578E-3</v>
      </c>
      <c r="N31" s="2">
        <f>'Hobza S66x8 data'!L31</f>
        <v>0.99218200000000001</v>
      </c>
      <c r="O31" s="4">
        <v>0.98821099999999995</v>
      </c>
      <c r="P31" s="1">
        <v>16.575110471799999</v>
      </c>
      <c r="Q31" s="1">
        <f t="shared" si="1"/>
        <v>1.6358471800000274E-2</v>
      </c>
      <c r="R31" s="1">
        <f>P31-'Hobza S66x8 data'!M31</f>
        <v>0.30818472280000009</v>
      </c>
      <c r="S31" s="1">
        <f>P31-'Hobza S66x8 data'!O31</f>
        <v>5.0110471800000056E-2</v>
      </c>
      <c r="U31" s="2">
        <f>-((F31-D31))/((F31+D31-2*E31))/2*0.05+1</f>
        <v>0.99157572165050767</v>
      </c>
      <c r="V31" s="2">
        <f>O31-U31</f>
        <v>-3.3647216505077182E-3</v>
      </c>
      <c r="W31" s="1">
        <f>(F31-D31)^2/(F31+D31-2*E31)*(-1/8)</f>
        <v>7.8658750590962084E-3</v>
      </c>
      <c r="X31" s="1">
        <f>Q31-W31</f>
        <v>8.4925967409040654E-3</v>
      </c>
    </row>
    <row r="32" spans="2:24">
      <c r="B32">
        <v>22</v>
      </c>
      <c r="C32" s="1">
        <v>18.420971999999999</v>
      </c>
      <c r="D32" s="1">
        <v>19.631934000000001</v>
      </c>
      <c r="E32" s="1">
        <v>19.877459999999999</v>
      </c>
      <c r="F32" s="1">
        <v>19.488060999999998</v>
      </c>
      <c r="G32" s="1">
        <v>18.697467</v>
      </c>
      <c r="H32" s="1">
        <v>15.324870000000001</v>
      </c>
      <c r="I32" s="1">
        <v>9.9531639999999992</v>
      </c>
      <c r="J32" s="1">
        <v>4.1793380000000004</v>
      </c>
      <c r="K32">
        <v>22</v>
      </c>
      <c r="L32" s="2">
        <f t="shared" si="2"/>
        <v>-3.7599999999999856E-3</v>
      </c>
      <c r="M32" s="2">
        <f t="shared" si="0"/>
        <v>3.7599999999999856E-3</v>
      </c>
      <c r="N32" s="2">
        <f>'Hobza S66x8 data'!L32</f>
        <v>0.99465300000000001</v>
      </c>
      <c r="O32" s="4">
        <v>0.99089300000000002</v>
      </c>
      <c r="P32" s="1">
        <v>19.888441303699999</v>
      </c>
      <c r="Q32" s="1">
        <f t="shared" si="1"/>
        <v>1.0981303699999501E-2</v>
      </c>
      <c r="R32" s="1">
        <f>P32-'Hobza S66x8 data'!M32</f>
        <v>0.39471182449999986</v>
      </c>
      <c r="S32" s="1">
        <f>P32-'Hobza S66x8 data'!O32</f>
        <v>0.10544130369999749</v>
      </c>
      <c r="U32" s="2">
        <f>-((F32-D32))/((F32+D32-2*E32))/2*0.05+1</f>
        <v>0.99433503957160274</v>
      </c>
      <c r="V32" s="2">
        <f>O32-U32</f>
        <v>-3.4420395716027175E-3</v>
      </c>
      <c r="W32" s="1">
        <f>(F32-D32)^2/(F32+D32-2*E32)*(-1/8)</f>
        <v>4.0751742585740346E-3</v>
      </c>
      <c r="X32" s="1">
        <f>Q32-W32</f>
        <v>6.9061294414254661E-3</v>
      </c>
    </row>
    <row r="33" spans="2:24">
      <c r="B33">
        <v>23</v>
      </c>
      <c r="C33" s="1">
        <v>18.182393000000001</v>
      </c>
      <c r="D33" s="1">
        <v>19.310143</v>
      </c>
      <c r="E33" s="1">
        <v>19.556684000000001</v>
      </c>
      <c r="F33" s="1">
        <v>19.216911</v>
      </c>
      <c r="G33" s="1">
        <v>18.501045000000001</v>
      </c>
      <c r="H33" s="1">
        <v>15.385818</v>
      </c>
      <c r="I33" s="1">
        <v>10.319573</v>
      </c>
      <c r="J33" s="1">
        <v>4.690607</v>
      </c>
      <c r="K33">
        <v>23</v>
      </c>
      <c r="L33" s="2">
        <f t="shared" si="2"/>
        <v>-4.3030000000000568E-3</v>
      </c>
      <c r="M33" s="2">
        <f t="shared" si="0"/>
        <v>4.3030000000000568E-3</v>
      </c>
      <c r="N33" s="2">
        <f>'Hobza S66x8 data'!L33</f>
        <v>0.99689000000000005</v>
      </c>
      <c r="O33" s="4">
        <v>0.992587</v>
      </c>
      <c r="P33" s="1">
        <v>19.563331636200001</v>
      </c>
      <c r="Q33" s="1">
        <f t="shared" si="1"/>
        <v>6.6476362000003064E-3</v>
      </c>
      <c r="R33" s="1">
        <f>P33-'Hobza S66x8 data'!M33</f>
        <v>0.37218588130000185</v>
      </c>
      <c r="S33" s="1">
        <f>P33-'Hobza S66x8 data'!O33</f>
        <v>9.633163620000218E-2</v>
      </c>
      <c r="U33" s="2">
        <f>-((F33-D33))/((F33+D33-2*E33))/2*0.05+1</f>
        <v>0.9960246557305471</v>
      </c>
      <c r="V33" s="2">
        <f>O33-U33</f>
        <v>-3.4376557305471067E-3</v>
      </c>
      <c r="W33" s="1">
        <f>(F33-D33)^2/(F33+D33-2*E33)*(-1/8)</f>
        <v>1.8531464846481699E-3</v>
      </c>
      <c r="X33" s="1">
        <f>Q33-W33</f>
        <v>4.7944897153521368E-3</v>
      </c>
    </row>
    <row r="34" spans="2:24">
      <c r="B34">
        <v>24</v>
      </c>
      <c r="C34" s="1">
        <v>0.105376</v>
      </c>
      <c r="D34" s="1">
        <v>2.0159820000000002</v>
      </c>
      <c r="E34" s="1">
        <v>2.7248790000000001</v>
      </c>
      <c r="F34" s="1">
        <v>2.813345</v>
      </c>
      <c r="G34" s="1">
        <v>2.6070820000000001</v>
      </c>
      <c r="H34" s="1">
        <v>1.5775619999999999</v>
      </c>
      <c r="I34" s="1">
        <v>0.51514499999999996</v>
      </c>
      <c r="J34" s="1">
        <v>7.1803000000000006E-2</v>
      </c>
      <c r="K34">
        <v>24</v>
      </c>
      <c r="L34" s="2">
        <f t="shared" si="2"/>
        <v>3.9029999999999898E-3</v>
      </c>
      <c r="M34" s="2">
        <f t="shared" si="0"/>
        <v>3.9029999999999898E-3</v>
      </c>
      <c r="N34" s="2">
        <f>'Hobza S66x8 data'!L34</f>
        <v>1.0311269999999999</v>
      </c>
      <c r="O34" s="4">
        <v>1.0350299999999999</v>
      </c>
      <c r="P34" s="1">
        <v>2.8276276007000001</v>
      </c>
      <c r="Q34" s="1">
        <f t="shared" si="1"/>
        <v>0.10274860070000003</v>
      </c>
      <c r="R34" s="1">
        <f>P34-'Hobza S66x8 data'!M34</f>
        <v>4.6096283999998988E-3</v>
      </c>
      <c r="S34" s="1">
        <f>P34-'Hobza S66x8 data'!O34</f>
        <v>0.10362760069999988</v>
      </c>
      <c r="U34" s="2">
        <f>-((F34-D34))/((F34+D34-2*E34))/2*0.05+1</f>
        <v>1.0321293987566709</v>
      </c>
      <c r="V34" s="2">
        <f>O34-U34</f>
        <v>2.9006012433290262E-3</v>
      </c>
      <c r="W34" s="1">
        <f>(F34-D34)^2/(F34+D34-2*E34)*(-1/8)</f>
        <v>0.12809396890407632</v>
      </c>
      <c r="X34" s="1">
        <f>Q34-W34</f>
        <v>-2.5345368204076291E-2</v>
      </c>
    </row>
    <row r="35" spans="2:24">
      <c r="B35">
        <v>25</v>
      </c>
      <c r="C35" s="1">
        <v>1.2009510000000001</v>
      </c>
      <c r="D35" s="1">
        <v>3.1105149999999999</v>
      </c>
      <c r="E35" s="1">
        <v>3.8090660000000001</v>
      </c>
      <c r="F35" s="1">
        <v>3.8652090000000001</v>
      </c>
      <c r="G35" s="1">
        <v>3.6065109999999998</v>
      </c>
      <c r="H35" s="1">
        <v>2.3964660000000002</v>
      </c>
      <c r="I35" s="1">
        <v>0.99007900000000004</v>
      </c>
      <c r="J35" s="1">
        <v>0.245614</v>
      </c>
      <c r="K35">
        <v>25</v>
      </c>
      <c r="L35" s="2">
        <f t="shared" si="2"/>
        <v>3.1429999999998959E-3</v>
      </c>
      <c r="M35" s="2">
        <f t="shared" si="0"/>
        <v>3.1429999999998959E-3</v>
      </c>
      <c r="N35" s="2">
        <f>'Hobza S66x8 data'!L35</f>
        <v>1.027015</v>
      </c>
      <c r="O35" s="4">
        <v>1.0301579999999999</v>
      </c>
      <c r="P35" s="1">
        <v>3.8934774444000002</v>
      </c>
      <c r="Q35" s="1">
        <f t="shared" si="1"/>
        <v>8.4411444400000146E-2</v>
      </c>
      <c r="R35" s="1">
        <f>P35-'Hobza S66x8 data'!M35</f>
        <v>-4.9798444999997749E-3</v>
      </c>
      <c r="S35" s="1">
        <f>P35-'Hobza S66x8 data'!O35</f>
        <v>9.2477444400000053E-2</v>
      </c>
      <c r="U35" s="2">
        <f>-((F35-D35))/((F35+D35-2*E35))/2*0.05+1</f>
        <v>1.0293697307630041</v>
      </c>
      <c r="V35" s="2">
        <f>O35-U35</f>
        <v>7.8826923699581997E-4</v>
      </c>
      <c r="W35" s="1">
        <f>(F35-D35)^2/(F35+D35-2*E35)*(-1/8)</f>
        <v>0.1108257979422734</v>
      </c>
      <c r="X35" s="1">
        <f>Q35-W35</f>
        <v>-2.6414353542273256E-2</v>
      </c>
    </row>
    <row r="36" spans="2:24">
      <c r="B36">
        <v>26</v>
      </c>
      <c r="C36" s="1">
        <v>7.9757699999999998</v>
      </c>
      <c r="D36" s="1">
        <v>9.6400590000000008</v>
      </c>
      <c r="E36" s="1">
        <v>9.9763859999999998</v>
      </c>
      <c r="F36" s="1">
        <v>9.5898669999999999</v>
      </c>
      <c r="G36" s="1">
        <v>8.8482369999999992</v>
      </c>
      <c r="H36" s="1">
        <v>6.2170889999999996</v>
      </c>
      <c r="I36" s="1">
        <v>3.1956479999999998</v>
      </c>
      <c r="J36" s="1">
        <v>1.0338620000000001</v>
      </c>
      <c r="K36">
        <v>26</v>
      </c>
      <c r="L36" s="2">
        <f t="shared" si="2"/>
        <v>7.6200000000004042E-4</v>
      </c>
      <c r="M36" s="2">
        <f t="shared" si="0"/>
        <v>7.6200000000004042E-4</v>
      </c>
      <c r="N36" s="2">
        <f>'Hobza S66x8 data'!L36</f>
        <v>0.99205299999999996</v>
      </c>
      <c r="O36" s="4">
        <v>0.992815</v>
      </c>
      <c r="P36" s="1">
        <v>9.9841394068000007</v>
      </c>
      <c r="Q36" s="1">
        <f t="shared" si="1"/>
        <v>7.7534068000009171E-3</v>
      </c>
      <c r="R36" s="1">
        <f>P36-'Hobza S66x8 data'!M36</f>
        <v>0.15476377650000117</v>
      </c>
      <c r="S36" s="1">
        <f>P36-'Hobza S66x8 data'!O36</f>
        <v>0.2321394068</v>
      </c>
      <c r="U36" s="2">
        <f>-((F36-D36))/((F36+D36-2*E36))/2*0.05+1</f>
        <v>0.9982640839127559</v>
      </c>
      <c r="V36" s="2">
        <f>O36-U36</f>
        <v>-5.4490839127558921E-3</v>
      </c>
      <c r="W36" s="1">
        <f>(F36-D36)^2/(F36+D36-2*E36)*(-1/8)</f>
        <v>4.3564550125477772E-4</v>
      </c>
      <c r="X36" s="1">
        <f>Q36-W36</f>
        <v>7.3177612987461397E-3</v>
      </c>
    </row>
    <row r="37" spans="2:24">
      <c r="B37">
        <v>27</v>
      </c>
      <c r="C37" s="1">
        <v>0.60215099999999999</v>
      </c>
      <c r="D37" s="1">
        <v>2.635786</v>
      </c>
      <c r="E37" s="1">
        <v>3.3579509999999999</v>
      </c>
      <c r="F37" s="1">
        <v>3.4139840000000001</v>
      </c>
      <c r="G37" s="1">
        <v>3.158668</v>
      </c>
      <c r="H37" s="1">
        <v>2.012486</v>
      </c>
      <c r="I37" s="1">
        <v>0.75201700000000005</v>
      </c>
      <c r="J37" s="1">
        <v>0.155335</v>
      </c>
      <c r="K37">
        <v>27</v>
      </c>
      <c r="L37" s="2">
        <f t="shared" si="2"/>
        <v>3.1399999999999206E-3</v>
      </c>
      <c r="M37" s="2">
        <f t="shared" si="0"/>
        <v>3.1399999999999206E-3</v>
      </c>
      <c r="N37" s="2">
        <f>'Hobza S66x8 data'!L37</f>
        <v>1.02688</v>
      </c>
      <c r="O37" s="4">
        <v>1.0300199999999999</v>
      </c>
      <c r="P37" s="1">
        <v>3.4422903473000002</v>
      </c>
      <c r="Q37" s="1">
        <f t="shared" si="1"/>
        <v>8.4339347300000256E-2</v>
      </c>
      <c r="R37" s="1">
        <f>P37-'Hobza S66x8 data'!M37</f>
        <v>4.1914393999999966E-3</v>
      </c>
      <c r="S37" s="1">
        <f>P37-'Hobza S66x8 data'!O37</f>
        <v>0.10029034730000008</v>
      </c>
      <c r="U37" s="2">
        <f>-((F37-D37))/((F37+D37-2*E37))/2*0.05+1</f>
        <v>1.0292058480901685</v>
      </c>
      <c r="V37" s="2">
        <f>O37-U37</f>
        <v>8.1415190983147312E-4</v>
      </c>
      <c r="W37" s="1">
        <f>(F37-D37)^2/(F37+D37-2*E37)*(-1/8)</f>
        <v>0.11363966286036419</v>
      </c>
      <c r="X37" s="1">
        <f>Q37-W37</f>
        <v>-2.9300315560363929E-2</v>
      </c>
    </row>
    <row r="38" spans="2:24">
      <c r="B38">
        <v>28</v>
      </c>
      <c r="C38" s="1">
        <v>3.491565</v>
      </c>
      <c r="D38" s="1">
        <v>5.2219429999999996</v>
      </c>
      <c r="E38" s="1">
        <v>5.7411940000000001</v>
      </c>
      <c r="F38" s="1">
        <v>5.6041090000000002</v>
      </c>
      <c r="G38" s="1">
        <v>5.1435690000000003</v>
      </c>
      <c r="H38" s="1">
        <v>3.3630110000000002</v>
      </c>
      <c r="I38" s="1">
        <v>1.4123669999999999</v>
      </c>
      <c r="J38" s="1">
        <v>0.27105400000000002</v>
      </c>
      <c r="K38">
        <v>28</v>
      </c>
      <c r="L38" s="2">
        <f t="shared" si="2"/>
        <v>2.2559999999998137E-3</v>
      </c>
      <c r="M38" s="2">
        <f t="shared" si="0"/>
        <v>2.2559999999998137E-3</v>
      </c>
      <c r="N38" s="2">
        <f>'Hobza S66x8 data'!L38</f>
        <v>1.0075750000000001</v>
      </c>
      <c r="O38" s="4">
        <v>1.0098309999999999</v>
      </c>
      <c r="P38" s="1">
        <v>5.7524382508</v>
      </c>
      <c r="Q38" s="1">
        <f t="shared" si="1"/>
        <v>1.1244250799999911E-2</v>
      </c>
      <c r="R38" s="1">
        <f>P38-'Hobza S66x8 data'!M38</f>
        <v>3.5683244500000377E-2</v>
      </c>
      <c r="S38" s="1">
        <f>P38-'Hobza S66x8 data'!O38</f>
        <v>0.15943825080000007</v>
      </c>
      <c r="U38" s="2">
        <f>-((F38-D38))/((F38+D38-2*E38))/2*0.05+1</f>
        <v>1.0145567971283003</v>
      </c>
      <c r="V38" s="2">
        <f>O38-U38</f>
        <v>-4.7257971283003464E-3</v>
      </c>
      <c r="W38" s="1">
        <f>(F38-D38)^2/(F38+D38-2*E38)*(-1/8)</f>
        <v>2.7815564656669869E-2</v>
      </c>
      <c r="X38" s="1">
        <f>Q38-W38</f>
        <v>-1.6571313856669958E-2</v>
      </c>
    </row>
    <row r="39" spans="2:24">
      <c r="B39">
        <v>29</v>
      </c>
      <c r="C39" s="1">
        <v>3.6793450000000001</v>
      </c>
      <c r="D39" s="1">
        <v>6.1703089999999996</v>
      </c>
      <c r="E39" s="1">
        <v>6.8471099999999998</v>
      </c>
      <c r="F39" s="1">
        <v>6.6367250000000002</v>
      </c>
      <c r="G39" s="1">
        <v>6.0388440000000001</v>
      </c>
      <c r="H39" s="1">
        <v>3.936928</v>
      </c>
      <c r="I39" s="1">
        <v>1.8244659999999999</v>
      </c>
      <c r="J39" s="1">
        <v>0.55207099999999998</v>
      </c>
      <c r="K39">
        <v>29</v>
      </c>
      <c r="L39" s="2">
        <f t="shared" si="2"/>
        <v>1.6309999999999381E-3</v>
      </c>
      <c r="M39" s="2">
        <f t="shared" si="0"/>
        <v>1.6309999999999381E-3</v>
      </c>
      <c r="N39" s="2">
        <f>'Hobza S66x8 data'!L39</f>
        <v>1.0054940000000001</v>
      </c>
      <c r="O39" s="4">
        <v>1.007125</v>
      </c>
      <c r="P39" s="1">
        <v>6.8550898502999997</v>
      </c>
      <c r="Q39" s="1">
        <f t="shared" si="1"/>
        <v>7.9798502999999243E-3</v>
      </c>
      <c r="R39" s="1">
        <f>P39-'Hobza S66x8 data'!M39</f>
        <v>4.0358645899999601E-2</v>
      </c>
      <c r="S39" s="1">
        <f>P39-'Hobza S66x8 data'!O39</f>
        <v>0.15408985030000011</v>
      </c>
      <c r="U39" s="2">
        <f>-((F39-D39))/((F39+D39-2*E39))/2*0.05+1</f>
        <v>1.0131431289492847</v>
      </c>
      <c r="V39" s="2">
        <f>O39-U39</f>
        <v>-6.0181289492846624E-3</v>
      </c>
      <c r="W39" s="1">
        <f>(F39-D39)^2/(F39+D39-2*E39)*(-1/8)</f>
        <v>3.0650828160047695E-2</v>
      </c>
      <c r="X39" s="1">
        <f>Q39-W39</f>
        <v>-2.2670977860047771E-2</v>
      </c>
    </row>
    <row r="40" spans="2:24">
      <c r="B40">
        <v>30</v>
      </c>
      <c r="C40" s="1">
        <v>0.11096300000000001</v>
      </c>
      <c r="D40" s="1">
        <v>1.027291</v>
      </c>
      <c r="E40" s="1">
        <v>1.350409</v>
      </c>
      <c r="F40" s="1">
        <v>1.365834</v>
      </c>
      <c r="G40" s="1">
        <v>1.2368939999999999</v>
      </c>
      <c r="H40" s="1">
        <v>0.69203000000000003</v>
      </c>
      <c r="I40" s="1">
        <v>0.18277099999999999</v>
      </c>
      <c r="J40" s="1">
        <v>6.4559999999999999E-3</v>
      </c>
      <c r="K40">
        <v>30</v>
      </c>
      <c r="L40" s="2">
        <f t="shared" si="2"/>
        <v>6.6180000000000128E-3</v>
      </c>
      <c r="M40" s="2">
        <f t="shared" si="0"/>
        <v>6.6180000000000128E-3</v>
      </c>
      <c r="N40" s="2">
        <f>'Hobza S66x8 data'!L40</f>
        <v>1.02057</v>
      </c>
      <c r="O40" s="4">
        <v>1.027188</v>
      </c>
      <c r="P40" s="1">
        <v>1.3836978768999999</v>
      </c>
      <c r="Q40" s="1">
        <f t="shared" si="1"/>
        <v>3.3288876899999931E-2</v>
      </c>
      <c r="R40" s="1">
        <f>P40-'Hobza S66x8 data'!M40</f>
        <v>-4.5018097200000051E-2</v>
      </c>
      <c r="S40" s="1">
        <f>P40-'Hobza S66x8 data'!O40</f>
        <v>1.96978768999998E-2</v>
      </c>
      <c r="U40" s="2">
        <f>-((F40-D40))/((F40+D40-2*E40))/2*0.05+1</f>
        <v>1.0275065568602471</v>
      </c>
      <c r="V40" s="2">
        <f>O40-U40</f>
        <v>-3.1855686024706564E-4</v>
      </c>
      <c r="W40" s="1">
        <f>(F40-D40)^2/(F40+D40-2*E40)*(-1/8)</f>
        <v>4.6560761395693123E-2</v>
      </c>
      <c r="X40" s="1">
        <f>Q40-W40</f>
        <v>-1.3271884495693193E-2</v>
      </c>
    </row>
    <row r="41" spans="2:24">
      <c r="B41">
        <v>31</v>
      </c>
      <c r="C41" s="1">
        <v>2.5191599999999998</v>
      </c>
      <c r="D41" s="1">
        <v>3.2088969999999999</v>
      </c>
      <c r="E41" s="1">
        <v>3.3654120000000001</v>
      </c>
      <c r="F41" s="1">
        <v>3.2350590000000001</v>
      </c>
      <c r="G41" s="1">
        <v>2.9658159999999998</v>
      </c>
      <c r="H41" s="1">
        <v>2.0089540000000001</v>
      </c>
      <c r="I41" s="1">
        <v>0.95138500000000004</v>
      </c>
      <c r="J41" s="1">
        <v>0.26172899999999999</v>
      </c>
      <c r="K41">
        <v>31</v>
      </c>
      <c r="L41" s="2">
        <f t="shared" si="2"/>
        <v>2.2929999999999895E-3</v>
      </c>
      <c r="M41" s="2">
        <f t="shared" si="0"/>
        <v>2.2929999999999895E-3</v>
      </c>
      <c r="N41" s="2">
        <f>'Hobza S66x8 data'!L41</f>
        <v>0.99424400000000002</v>
      </c>
      <c r="O41" s="4">
        <v>0.99653700000000001</v>
      </c>
      <c r="P41" s="1">
        <v>3.3661027647999999</v>
      </c>
      <c r="Q41" s="1">
        <f t="shared" si="1"/>
        <v>6.9076479999985452E-4</v>
      </c>
      <c r="R41" s="1">
        <f>P41-'Hobza S66x8 data'!M41</f>
        <v>-1.5793941700000147E-2</v>
      </c>
      <c r="S41" s="1">
        <f>P41-'Hobza S66x8 data'!O41</f>
        <v>3.7102764799999743E-2</v>
      </c>
      <c r="U41" s="2">
        <f>-((F41-D41))/((F41+D41-2*E41))/2*0.05+1</f>
        <v>1.0022799684872485</v>
      </c>
      <c r="V41" s="2">
        <f>O41-U41</f>
        <v>-5.7429684872485343E-3</v>
      </c>
      <c r="W41" s="1">
        <f>(F41-D41)^2/(F41+D41-2*E41)*(-1/8)</f>
        <v>2.9824267781698038E-4</v>
      </c>
      <c r="X41" s="1">
        <f>Q41-W41</f>
        <v>3.9252212218287414E-4</v>
      </c>
    </row>
    <row r="42" spans="2:24">
      <c r="B42">
        <v>32</v>
      </c>
      <c r="C42" s="1">
        <v>2.708358</v>
      </c>
      <c r="D42" s="1">
        <v>3.5074429999999999</v>
      </c>
      <c r="E42" s="1">
        <v>3.7020360000000001</v>
      </c>
      <c r="F42" s="1">
        <v>3.5710449999999998</v>
      </c>
      <c r="G42" s="1">
        <v>3.2814239999999999</v>
      </c>
      <c r="H42" s="1">
        <v>2.232078</v>
      </c>
      <c r="I42" s="1">
        <v>1.053668</v>
      </c>
      <c r="J42" s="1">
        <v>0.27791199999999999</v>
      </c>
      <c r="K42">
        <v>32</v>
      </c>
      <c r="L42" s="2">
        <f t="shared" si="2"/>
        <v>2.4359999999999937E-3</v>
      </c>
      <c r="M42" s="2">
        <f t="shared" si="0"/>
        <v>2.4359999999999937E-3</v>
      </c>
      <c r="N42" s="2">
        <f>'Hobza S66x8 data'!L42</f>
        <v>0.99672300000000003</v>
      </c>
      <c r="O42" s="4">
        <v>0.99915900000000002</v>
      </c>
      <c r="P42" s="1">
        <v>3.7020811973000001</v>
      </c>
      <c r="Q42" s="1">
        <f t="shared" si="1"/>
        <v>4.5197299999966134E-5</v>
      </c>
      <c r="R42" s="1">
        <f>P42-'Hobza S66x8 data'!M42</f>
        <v>-3.8634229599999959E-2</v>
      </c>
      <c r="S42" s="1">
        <f>P42-'Hobza S66x8 data'!O42</f>
        <v>9.0811973000000101E-3</v>
      </c>
      <c r="U42" s="2">
        <f>-((F42-D42))/((F42+D42-2*E42))/2*0.05+1</f>
        <v>1.0048836859305126</v>
      </c>
      <c r="V42" s="2">
        <f>O42-U42</f>
        <v>-5.724685930512563E-3</v>
      </c>
      <c r="W42" s="1">
        <f>(F42-D42)^2/(F42+D42-2*E42)*(-1/8)</f>
        <v>1.5530609627622941E-3</v>
      </c>
      <c r="X42" s="1">
        <f>Q42-W42</f>
        <v>-1.507863662762328E-3</v>
      </c>
    </row>
    <row r="43" spans="2:24">
      <c r="B43">
        <v>33</v>
      </c>
      <c r="C43" s="1">
        <v>0.76455099999999998</v>
      </c>
      <c r="D43" s="1">
        <v>1.5409379999999999</v>
      </c>
      <c r="E43" s="1">
        <v>1.808297</v>
      </c>
      <c r="F43" s="1">
        <v>1.798527</v>
      </c>
      <c r="G43" s="1">
        <v>1.6510260000000001</v>
      </c>
      <c r="H43" s="1">
        <v>1.029593</v>
      </c>
      <c r="I43" s="1">
        <v>0.37359799999999999</v>
      </c>
      <c r="J43" s="1">
        <v>4.9269E-2</v>
      </c>
      <c r="K43">
        <v>33</v>
      </c>
      <c r="L43" s="2">
        <f t="shared" si="2"/>
        <v>5.0980000000000469E-3</v>
      </c>
      <c r="M43" s="2">
        <f t="shared" ref="M43:M74" si="3">ABS(L43)</f>
        <v>5.0980000000000469E-3</v>
      </c>
      <c r="N43" s="2">
        <f>'Hobza S66x8 data'!L43</f>
        <v>1.015884</v>
      </c>
      <c r="O43" s="4">
        <v>1.0209820000000001</v>
      </c>
      <c r="P43" s="1">
        <v>1.8278040981000001</v>
      </c>
      <c r="Q43" s="1">
        <f t="shared" ref="Q43:Q74" si="4">P43-E43</f>
        <v>1.9507098100000064E-2</v>
      </c>
      <c r="R43" s="1">
        <f>P43-'Hobza S66x8 data'!M43</f>
        <v>-4.3661231599999795E-2</v>
      </c>
      <c r="S43" s="1">
        <f>P43-'Hobza S66x8 data'!O43</f>
        <v>2.280409810000017E-2</v>
      </c>
      <c r="U43" s="2">
        <f>-((F43-D43))/((F43+D43-2*E43))/2*0.05+1</f>
        <v>1.0232372829981704</v>
      </c>
      <c r="V43" s="2">
        <f>O43-U43</f>
        <v>-2.2552829981703493E-3</v>
      </c>
      <c r="W43" s="1">
        <f>(F43-D43)^2/(F43+D43-2*E43)*(-1/8)</f>
        <v>2.9928342451078716E-2</v>
      </c>
      <c r="X43" s="1">
        <f>Q43-W43</f>
        <v>-1.0421244351078652E-2</v>
      </c>
    </row>
    <row r="44" spans="2:24">
      <c r="B44">
        <v>34</v>
      </c>
      <c r="C44" s="1">
        <v>2.9188679999999998</v>
      </c>
      <c r="D44" s="1">
        <v>3.6744469999999998</v>
      </c>
      <c r="E44" s="1">
        <v>3.8197890000000001</v>
      </c>
      <c r="F44" s="1">
        <v>3.651278</v>
      </c>
      <c r="G44" s="1">
        <v>3.3368099999999998</v>
      </c>
      <c r="H44" s="1">
        <v>2.2571119999999998</v>
      </c>
      <c r="I44" s="1">
        <v>1.0663830000000001</v>
      </c>
      <c r="J44" s="1">
        <v>0.27844099999999999</v>
      </c>
      <c r="K44">
        <v>34</v>
      </c>
      <c r="L44" s="2">
        <f t="shared" si="2"/>
        <v>-9.240000000000359E-4</v>
      </c>
      <c r="M44" s="2">
        <f t="shared" si="3"/>
        <v>9.240000000000359E-4</v>
      </c>
      <c r="N44" s="2">
        <f>'Hobza S66x8 data'!L44</f>
        <v>0.99311300000000002</v>
      </c>
      <c r="O44" s="4">
        <v>0.99218899999999999</v>
      </c>
      <c r="P44" s="1">
        <v>3.8237935879</v>
      </c>
      <c r="Q44" s="1">
        <f t="shared" si="4"/>
        <v>4.0045878999999118E-3</v>
      </c>
      <c r="R44" s="1">
        <f>P44-'Hobza S66x8 data'!M44</f>
        <v>5.0756741399999861E-2</v>
      </c>
      <c r="S44" s="1">
        <f>P44-'Hobza S66x8 data'!O44</f>
        <v>5.9793587900000222E-2</v>
      </c>
      <c r="U44" s="2">
        <f>-((F44-D44))/((F44+D44-2*E44))/2*0.05+1</f>
        <v>0.99815447040493477</v>
      </c>
      <c r="V44" s="2">
        <f>O44-U44</f>
        <v>-5.9654704049347806E-3</v>
      </c>
      <c r="W44" s="1">
        <f>(F44-D44)^2/(F44+D44-2*E44)*(-1/8)</f>
        <v>2.137953759403246E-4</v>
      </c>
      <c r="X44" s="1">
        <f>Q44-W44</f>
        <v>3.7907925240595873E-3</v>
      </c>
    </row>
    <row r="45" spans="2:24">
      <c r="B45">
        <v>35</v>
      </c>
      <c r="C45" s="1">
        <v>1.9134389999999999</v>
      </c>
      <c r="D45" s="1">
        <v>2.5421680000000002</v>
      </c>
      <c r="E45" s="1">
        <v>2.6513399999999998</v>
      </c>
      <c r="F45" s="1">
        <v>2.5175350000000001</v>
      </c>
      <c r="G45" s="1">
        <v>2.2818580000000002</v>
      </c>
      <c r="H45" s="1">
        <v>1.515792</v>
      </c>
      <c r="I45" s="1">
        <v>0.71123099999999995</v>
      </c>
      <c r="J45" s="1">
        <v>0.19130800000000001</v>
      </c>
      <c r="K45">
        <v>35</v>
      </c>
      <c r="L45" s="2">
        <f t="shared" si="2"/>
        <v>-1.5629999999999811E-3</v>
      </c>
      <c r="M45" s="2">
        <f t="shared" si="3"/>
        <v>1.5629999999999811E-3</v>
      </c>
      <c r="N45" s="2">
        <f>'Hobza S66x8 data'!L45</f>
        <v>0.99221300000000001</v>
      </c>
      <c r="O45" s="4">
        <v>0.99065000000000003</v>
      </c>
      <c r="P45" s="1">
        <v>2.6558671089999999</v>
      </c>
      <c r="Q45" s="1">
        <f t="shared" si="4"/>
        <v>4.5271090000000846E-3</v>
      </c>
      <c r="R45" s="1">
        <f>P45-'Hobza S66x8 data'!M45</f>
        <v>4.2682867599999952E-2</v>
      </c>
      <c r="S45" s="1">
        <f>P45-'Hobza S66x8 data'!O45</f>
        <v>5.18671089999998E-2</v>
      </c>
      <c r="U45" s="2">
        <f>-((F45-D45))/((F45+D45-2*E45))/2*0.05+1</f>
        <v>0.99746550084987462</v>
      </c>
      <c r="V45" s="2">
        <f>O45-U45</f>
        <v>-6.8155008498745895E-3</v>
      </c>
      <c r="W45" s="1">
        <f>(F45-D45)^2/(F45+D45-2*E45)*(-1/8)</f>
        <v>3.1216158782518971E-4</v>
      </c>
      <c r="X45" s="1">
        <f>Q45-W45</f>
        <v>4.214947412174895E-3</v>
      </c>
    </row>
    <row r="46" spans="2:24">
      <c r="B46">
        <v>36</v>
      </c>
      <c r="C46" s="1">
        <v>1.484192</v>
      </c>
      <c r="D46" s="1">
        <v>1.757881</v>
      </c>
      <c r="E46" s="1">
        <v>1.790109</v>
      </c>
      <c r="F46" s="1">
        <v>1.698399</v>
      </c>
      <c r="G46" s="1">
        <v>1.5509200000000001</v>
      </c>
      <c r="H46" s="1">
        <v>1.060459</v>
      </c>
      <c r="I46" s="1">
        <v>0.512297</v>
      </c>
      <c r="J46" s="1">
        <v>0.138908</v>
      </c>
      <c r="K46">
        <v>36</v>
      </c>
      <c r="L46" s="2">
        <f t="shared" si="2"/>
        <v>1.0910000000000641E-3</v>
      </c>
      <c r="M46" s="2">
        <f t="shared" si="3"/>
        <v>1.0910000000000641E-3</v>
      </c>
      <c r="N46" s="2">
        <f>'Hobza S66x8 data'!L46</f>
        <v>0.98230399999999995</v>
      </c>
      <c r="O46" s="4">
        <v>0.98339500000000002</v>
      </c>
      <c r="P46" s="1">
        <v>1.7979258204999999</v>
      </c>
      <c r="Q46" s="1">
        <f t="shared" si="4"/>
        <v>7.816820499999988E-3</v>
      </c>
      <c r="R46" s="1">
        <f>P46-'Hobza S66x8 data'!M46</f>
        <v>1.9086008799999998E-2</v>
      </c>
      <c r="S46" s="1">
        <f>P46-'Hobza S66x8 data'!O46</f>
        <v>3.3925820499999926E-2</v>
      </c>
      <c r="U46" s="2">
        <f>-((F46-D46))/((F46+D46-2*E46))/2*0.05+1</f>
        <v>0.9880016621213833</v>
      </c>
      <c r="V46" s="2">
        <f>O46-U46</f>
        <v>-4.6066621213832759E-3</v>
      </c>
      <c r="W46" s="1">
        <f>(F46-D46)^2/(F46+D46-2*E46)*(-1/8)</f>
        <v>3.5684256684794086E-3</v>
      </c>
      <c r="X46" s="1">
        <f>Q46-W46</f>
        <v>4.2483948315205789E-3</v>
      </c>
    </row>
    <row r="47" spans="2:24">
      <c r="B47">
        <v>37</v>
      </c>
      <c r="C47" s="1">
        <v>1.6688559999999999</v>
      </c>
      <c r="D47" s="1">
        <v>2.299064</v>
      </c>
      <c r="E47" s="1">
        <v>2.442774</v>
      </c>
      <c r="F47" s="1">
        <v>2.3536169999999998</v>
      </c>
      <c r="G47" s="1">
        <v>2.1609250000000002</v>
      </c>
      <c r="H47" s="1">
        <v>1.481528</v>
      </c>
      <c r="I47" s="1">
        <v>0.71648000000000001</v>
      </c>
      <c r="J47" s="1">
        <v>0.19445299999999999</v>
      </c>
      <c r="K47">
        <v>37</v>
      </c>
      <c r="L47" s="2">
        <f t="shared" si="2"/>
        <v>-3.0510000000000259E-3</v>
      </c>
      <c r="M47" s="2">
        <f t="shared" si="3"/>
        <v>3.0510000000000259E-3</v>
      </c>
      <c r="N47" s="2">
        <f>'Hobza S66x8 data'!L47</f>
        <v>1.0020180000000001</v>
      </c>
      <c r="O47" s="4">
        <v>0.99896700000000005</v>
      </c>
      <c r="P47" s="1">
        <v>2.4428220787999999</v>
      </c>
      <c r="Q47" s="1">
        <f t="shared" si="4"/>
        <v>4.8078799999906607E-5</v>
      </c>
      <c r="R47" s="1">
        <f>P47-'Hobza S66x8 data'!M47</f>
        <v>3.2638194300000034E-2</v>
      </c>
      <c r="S47" s="1">
        <f>P47-'Hobza S66x8 data'!O47</f>
        <v>4.582207880000011E-2</v>
      </c>
      <c r="U47" s="2">
        <f>-((F47-D47))/((F47+D47-2*E47))/2*0.05+1</f>
        <v>1.005856669257559</v>
      </c>
      <c r="V47" s="2">
        <f>O47-U47</f>
        <v>-6.8896692575589613E-3</v>
      </c>
      <c r="W47" s="1">
        <f>(F47-D47)^2/(F47+D47-2*E47)*(-1/8)</f>
        <v>1.5974943900380777E-3</v>
      </c>
      <c r="X47" s="1">
        <f>Q47-W47</f>
        <v>-1.5494155900381711E-3</v>
      </c>
    </row>
    <row r="48" spans="2:24">
      <c r="B48">
        <v>38</v>
      </c>
      <c r="C48" s="1">
        <v>2.3009140000000001</v>
      </c>
      <c r="D48" s="1">
        <v>2.8942450000000002</v>
      </c>
      <c r="E48" s="1">
        <v>3.038151</v>
      </c>
      <c r="F48" s="1">
        <v>2.8931</v>
      </c>
      <c r="G48" s="1">
        <v>2.6212900000000001</v>
      </c>
      <c r="H48" s="1">
        <v>1.7307189999999999</v>
      </c>
      <c r="I48" s="1">
        <v>0.80385499999999999</v>
      </c>
      <c r="J48" s="1">
        <v>0.21123</v>
      </c>
      <c r="K48">
        <v>38</v>
      </c>
      <c r="L48" s="2">
        <f t="shared" si="2"/>
        <v>-1.9210000000000615E-3</v>
      </c>
      <c r="M48" s="2">
        <f t="shared" si="3"/>
        <v>1.9210000000000615E-3</v>
      </c>
      <c r="N48" s="2">
        <f>'Hobza S66x8 data'!L48</f>
        <v>0.99729100000000004</v>
      </c>
      <c r="O48" s="4">
        <v>0.99536999999999998</v>
      </c>
      <c r="P48" s="1">
        <v>3.0394333595999998</v>
      </c>
      <c r="Q48" s="1">
        <f t="shared" si="4"/>
        <v>1.2823595999997828E-3</v>
      </c>
      <c r="R48" s="1">
        <f>P48-'Hobza S66x8 data'!M48</f>
        <v>3.8979633599999897E-2</v>
      </c>
      <c r="S48" s="1">
        <f>P48-'Hobza S66x8 data'!O48</f>
        <v>5.3433359599999619E-2</v>
      </c>
      <c r="U48" s="2">
        <f>-((F48-D48))/((F48+D48-2*E48))/2*0.05+1</f>
        <v>0.99990093681758874</v>
      </c>
      <c r="V48" s="2">
        <f>O48-U48</f>
        <v>-4.5309368175887599E-3</v>
      </c>
      <c r="W48" s="1">
        <f>(F48-D48)^2/(F48+D48-2*E48)*(-1/8)</f>
        <v>5.6713671930442856E-7</v>
      </c>
      <c r="X48" s="1">
        <f>Q48-W48</f>
        <v>1.2817924632804783E-3</v>
      </c>
    </row>
    <row r="49" spans="2:24">
      <c r="B49">
        <v>39</v>
      </c>
      <c r="C49" s="1">
        <v>2.142544</v>
      </c>
      <c r="D49" s="1">
        <v>3.242543</v>
      </c>
      <c r="E49" s="1">
        <v>3.5835710000000001</v>
      </c>
      <c r="F49" s="1">
        <v>3.4918149999999999</v>
      </c>
      <c r="G49" s="1">
        <v>3.193438</v>
      </c>
      <c r="H49" s="1">
        <v>2.0943499999999999</v>
      </c>
      <c r="I49" s="1">
        <v>0.91840999999999995</v>
      </c>
      <c r="J49" s="1">
        <v>0.19948099999999999</v>
      </c>
      <c r="K49">
        <v>39</v>
      </c>
      <c r="L49" s="2">
        <f t="shared" si="2"/>
        <v>1.2150000000001882E-3</v>
      </c>
      <c r="M49" s="2">
        <f t="shared" si="3"/>
        <v>1.2150000000001882E-3</v>
      </c>
      <c r="N49" s="2">
        <f>'Hobza S66x8 data'!L49</f>
        <v>1.0086649999999999</v>
      </c>
      <c r="O49" s="4">
        <v>1.0098800000000001</v>
      </c>
      <c r="P49" s="1">
        <v>3.5911652834000001</v>
      </c>
      <c r="Q49" s="1">
        <f t="shared" si="4"/>
        <v>7.5942834000000126E-3</v>
      </c>
      <c r="R49" s="1">
        <f>P49-'Hobza S66x8 data'!M49</f>
        <v>1.528864760000026E-2</v>
      </c>
      <c r="S49" s="1">
        <f>P49-'Hobza S66x8 data'!O49</f>
        <v>7.7165283400000284E-2</v>
      </c>
      <c r="U49" s="2">
        <f>-((F49-D49))/((F49+D49-2*E49))/2*0.05+1</f>
        <v>1.0143993308440238</v>
      </c>
      <c r="V49" s="2">
        <f>O49-U49</f>
        <v>-4.5193308440236724E-3</v>
      </c>
      <c r="W49" s="1">
        <f>(F49-D49)^2/(F49+D49-2*E49)*(-1/8)</f>
        <v>1.7946749990757512E-2</v>
      </c>
      <c r="X49" s="1">
        <f>Q49-W49</f>
        <v>-1.03524665907575E-2</v>
      </c>
    </row>
    <row r="50" spans="2:24">
      <c r="B50">
        <v>40</v>
      </c>
      <c r="C50" s="1">
        <v>1.858776</v>
      </c>
      <c r="D50" s="1">
        <v>2.6828099999999999</v>
      </c>
      <c r="E50" s="1">
        <v>2.9094129999999998</v>
      </c>
      <c r="F50" s="1">
        <v>2.8240099999999999</v>
      </c>
      <c r="G50" s="1">
        <v>2.5906470000000001</v>
      </c>
      <c r="H50" s="1">
        <v>1.7294750000000001</v>
      </c>
      <c r="I50" s="1">
        <v>0.78620699999999999</v>
      </c>
      <c r="J50" s="1">
        <v>0.195601</v>
      </c>
      <c r="K50">
        <v>40</v>
      </c>
      <c r="L50" s="2">
        <f t="shared" si="2"/>
        <v>1.9940000000000513E-3</v>
      </c>
      <c r="M50" s="2">
        <f t="shared" si="3"/>
        <v>1.9940000000000513E-3</v>
      </c>
      <c r="N50" s="2">
        <f>'Hobza S66x8 data'!L50</f>
        <v>1.003735</v>
      </c>
      <c r="O50" s="4">
        <v>1.0057290000000001</v>
      </c>
      <c r="P50" s="1">
        <v>2.9112840952000001</v>
      </c>
      <c r="Q50" s="1">
        <f t="shared" si="4"/>
        <v>1.8710952000002834E-3</v>
      </c>
      <c r="R50" s="1">
        <f>P50-'Hobza S66x8 data'!M50</f>
        <v>2.0514058599999885E-2</v>
      </c>
      <c r="S50" s="1">
        <f>P50-'Hobza S66x8 data'!O50</f>
        <v>6.2284095199999889E-2</v>
      </c>
      <c r="U50" s="2">
        <f>-((F50-D50))/((F50+D50-2*E50))/2*0.05+1</f>
        <v>1.0113138849893912</v>
      </c>
      <c r="V50" s="2">
        <f>O50-U50</f>
        <v>-5.5848849893911368E-3</v>
      </c>
      <c r="W50" s="1">
        <f>(F50-D50)^2/(F50+D50-2*E50)*(-1/8)</f>
        <v>7.9876028025102006E-3</v>
      </c>
      <c r="X50" s="1">
        <f>Q50-W50</f>
        <v>-6.1165076025099172E-3</v>
      </c>
    </row>
    <row r="51" spans="2:24">
      <c r="B51">
        <v>41</v>
      </c>
      <c r="C51" s="1">
        <v>3.932321</v>
      </c>
      <c r="D51" s="1">
        <v>4.7924170000000004</v>
      </c>
      <c r="E51" s="1">
        <v>4.9337590000000002</v>
      </c>
      <c r="F51" s="1">
        <v>4.6892800000000001</v>
      </c>
      <c r="G51" s="1">
        <v>4.1628020000000001</v>
      </c>
      <c r="H51" s="1">
        <v>2.5079400000000001</v>
      </c>
      <c r="I51" s="1">
        <v>1.0117799999999999</v>
      </c>
      <c r="J51" s="1">
        <v>0.22790199999999999</v>
      </c>
      <c r="K51">
        <v>41</v>
      </c>
      <c r="L51" s="2">
        <f t="shared" si="2"/>
        <v>-9.7999999999998089E-4</v>
      </c>
      <c r="M51" s="2">
        <f t="shared" si="3"/>
        <v>9.7999999999998089E-4</v>
      </c>
      <c r="N51" s="2">
        <f>'Hobza S66x8 data'!L51</f>
        <v>0.98979099999999998</v>
      </c>
      <c r="O51" s="4">
        <v>0.988811</v>
      </c>
      <c r="P51" s="1">
        <v>4.9438303493999998</v>
      </c>
      <c r="Q51" s="1">
        <f t="shared" si="4"/>
        <v>1.0071349399999541E-2</v>
      </c>
      <c r="R51" s="1">
        <f>P51-'Hobza S66x8 data'!M51</f>
        <v>9.5409923600000113E-2</v>
      </c>
      <c r="S51" s="1">
        <f>P51-'Hobza S66x8 data'!O51</f>
        <v>0.13283034939999983</v>
      </c>
      <c r="U51" s="2">
        <f>-((F51-D51))/((F51+D51-2*E51))/2*0.05+1</f>
        <v>0.99331704339577165</v>
      </c>
      <c r="V51" s="2">
        <f>O51-U51</f>
        <v>-4.5060433957716528E-3</v>
      </c>
      <c r="W51" s="1">
        <f>(F51-D51)^2/(F51+D51-2*E51)*(-1/8)</f>
        <v>3.4463004764515321E-3</v>
      </c>
      <c r="X51" s="1">
        <f>Q51-W51</f>
        <v>6.6250489235480086E-3</v>
      </c>
    </row>
    <row r="52" spans="2:24">
      <c r="B52">
        <v>42</v>
      </c>
      <c r="C52" s="1">
        <v>3.1459269999999999</v>
      </c>
      <c r="D52" s="1">
        <v>4.0617789999999996</v>
      </c>
      <c r="E52" s="1">
        <v>4.2208649999999999</v>
      </c>
      <c r="F52" s="1">
        <v>4.0012259999999999</v>
      </c>
      <c r="G52" s="1">
        <v>3.6150639999999998</v>
      </c>
      <c r="H52" s="1">
        <v>2.3520150000000002</v>
      </c>
      <c r="I52" s="1">
        <v>1.0520339999999999</v>
      </c>
      <c r="J52" s="1">
        <v>0.26272099999999998</v>
      </c>
      <c r="K52">
        <v>42</v>
      </c>
      <c r="L52" s="2">
        <f t="shared" si="2"/>
        <v>-3.809999999999647E-4</v>
      </c>
      <c r="M52" s="2">
        <f t="shared" si="3"/>
        <v>3.809999999999647E-4</v>
      </c>
      <c r="N52" s="2">
        <f>'Hobza S66x8 data'!L52</f>
        <v>0.99033899999999997</v>
      </c>
      <c r="O52" s="4">
        <v>0.989958</v>
      </c>
      <c r="P52" s="1">
        <v>4.229055936</v>
      </c>
      <c r="Q52" s="1">
        <f t="shared" si="4"/>
        <v>8.190936000000093E-3</v>
      </c>
      <c r="R52" s="1">
        <f>P52-'Hobza S66x8 data'!M52</f>
        <v>9.1701675399999516E-2</v>
      </c>
      <c r="S52" s="1">
        <f>P52-'Hobza S66x8 data'!O52</f>
        <v>0.13805593599999977</v>
      </c>
      <c r="U52" s="2">
        <f>-((F52-D52))/((F52+D52-2*E52))/2*0.05+1</f>
        <v>0.9960028384711862</v>
      </c>
      <c r="V52" s="2">
        <f>O52-U52</f>
        <v>-6.044838471186198E-3</v>
      </c>
      <c r="W52" s="1">
        <f>(F52-D52)^2/(F52+D52-2*E52)*(-1/8)</f>
        <v>1.2102006102712927E-3</v>
      </c>
      <c r="X52" s="1">
        <f>Q52-W52</f>
        <v>6.9807353897288005E-3</v>
      </c>
    </row>
    <row r="53" spans="2:24">
      <c r="B53">
        <v>43</v>
      </c>
      <c r="C53" s="1">
        <v>2.9543339999999998</v>
      </c>
      <c r="D53" s="1">
        <v>3.6836760000000002</v>
      </c>
      <c r="E53" s="1">
        <v>3.7816580000000002</v>
      </c>
      <c r="F53" s="1">
        <v>3.5664929999999999</v>
      </c>
      <c r="G53" s="1">
        <v>3.2171449999999999</v>
      </c>
      <c r="H53" s="1">
        <v>2.1021550000000002</v>
      </c>
      <c r="I53" s="1">
        <v>0.95508700000000002</v>
      </c>
      <c r="J53" s="1">
        <v>0.24357699999999999</v>
      </c>
      <c r="K53">
        <v>43</v>
      </c>
      <c r="L53" s="2">
        <f t="shared" si="2"/>
        <v>-3.289999999999127E-4</v>
      </c>
      <c r="M53" s="2">
        <f t="shared" si="3"/>
        <v>3.289999999999127E-4</v>
      </c>
      <c r="N53" s="2">
        <f>'Hobza S66x8 data'!L53</f>
        <v>0.98562399999999994</v>
      </c>
      <c r="O53" s="4">
        <v>0.98529500000000003</v>
      </c>
      <c r="P53" s="1">
        <v>3.7969373405</v>
      </c>
      <c r="Q53" s="1">
        <f t="shared" si="4"/>
        <v>1.5279340499999794E-2</v>
      </c>
      <c r="R53" s="1">
        <f>P53-'Hobza S66x8 data'!M53</f>
        <v>8.2504369200000038E-2</v>
      </c>
      <c r="S53" s="1">
        <f>P53-'Hobza S66x8 data'!O53</f>
        <v>0.10793734049999992</v>
      </c>
      <c r="U53" s="2">
        <f>-((F53-D53))/((F53+D53-2*E53))/2*0.05+1</f>
        <v>0.99064472915276214</v>
      </c>
      <c r="V53" s="2">
        <f>O53-U53</f>
        <v>-5.349729152762106E-3</v>
      </c>
      <c r="W53" s="1">
        <f>(F53-D53)^2/(F53+D53-2*E53)*(-1/8)</f>
        <v>5.4813935184593928E-3</v>
      </c>
      <c r="X53" s="1">
        <f>Q53-W53</f>
        <v>9.7979469815404011E-3</v>
      </c>
    </row>
    <row r="54" spans="2:24">
      <c r="B54">
        <v>44</v>
      </c>
      <c r="C54" s="1">
        <v>1.6473679999999999</v>
      </c>
      <c r="D54" s="1">
        <v>1.966221</v>
      </c>
      <c r="E54" s="1">
        <v>1.9867159999999999</v>
      </c>
      <c r="F54" s="1">
        <v>1.8612470000000001</v>
      </c>
      <c r="G54" s="1">
        <v>1.6739630000000001</v>
      </c>
      <c r="H54" s="1">
        <v>1.0929390000000001</v>
      </c>
      <c r="I54" s="1">
        <v>0.49697999999999998</v>
      </c>
      <c r="J54" s="1">
        <v>0.123279</v>
      </c>
      <c r="K54">
        <v>44</v>
      </c>
      <c r="L54" s="2">
        <f t="shared" si="2"/>
        <v>3.1000000000003247E-5</v>
      </c>
      <c r="M54" s="2">
        <f t="shared" si="3"/>
        <v>3.1000000000003247E-5</v>
      </c>
      <c r="N54" s="2">
        <f>'Hobza S66x8 data'!L54</f>
        <v>0.97845899999999997</v>
      </c>
      <c r="O54" s="4">
        <v>0.97848999999999997</v>
      </c>
      <c r="P54" s="1">
        <v>2.0031290482999999</v>
      </c>
      <c r="Q54" s="1">
        <f t="shared" si="4"/>
        <v>1.641304830000001E-2</v>
      </c>
      <c r="R54" s="1">
        <f>P54-'Hobza S66x8 data'!M54</f>
        <v>-3.685860800000107E-3</v>
      </c>
      <c r="S54" s="1">
        <f>P54-'Hobza S66x8 data'!O54</f>
        <v>1.0129048299999832E-2</v>
      </c>
      <c r="U54" s="2">
        <f>-((F54-D54))/((F54+D54-2*E54))/2*0.05+1</f>
        <v>0.98202056671508042</v>
      </c>
      <c r="V54" s="2">
        <f>O54-U54</f>
        <v>-3.5305667150804521E-3</v>
      </c>
      <c r="W54" s="1">
        <f>(F54-D54)^2/(F54+D54-2*E54)*(-1/8)</f>
        <v>9.4368651482557315E-3</v>
      </c>
      <c r="X54" s="1">
        <f>Q54-W54</f>
        <v>6.976183151744279E-3</v>
      </c>
    </row>
    <row r="55" spans="2:24">
      <c r="B55">
        <v>45</v>
      </c>
      <c r="C55" s="1">
        <v>1.045315</v>
      </c>
      <c r="D55" s="1">
        <v>1.5634859999999999</v>
      </c>
      <c r="E55" s="1">
        <v>1.697624</v>
      </c>
      <c r="F55" s="1">
        <v>1.637786</v>
      </c>
      <c r="G55" s="1">
        <v>1.489827</v>
      </c>
      <c r="H55" s="1">
        <v>0.96626599999999996</v>
      </c>
      <c r="I55" s="1">
        <v>0.42058400000000001</v>
      </c>
      <c r="J55" s="1">
        <v>9.8115999999999995E-2</v>
      </c>
      <c r="K55">
        <v>45</v>
      </c>
      <c r="L55" s="2">
        <f t="shared" si="2"/>
        <v>3.2039999999999846E-3</v>
      </c>
      <c r="M55" s="2">
        <f t="shared" si="3"/>
        <v>3.2039999999999846E-3</v>
      </c>
      <c r="N55" s="2">
        <f>'Hobza S66x8 data'!L55</f>
        <v>1.000229</v>
      </c>
      <c r="O55" s="4">
        <v>1.003433</v>
      </c>
      <c r="P55" s="1">
        <v>1.6980487076999999</v>
      </c>
      <c r="Q55" s="1">
        <f t="shared" si="4"/>
        <v>4.2470769999991553E-4</v>
      </c>
      <c r="R55" s="1">
        <f>P55-'Hobza S66x8 data'!M55</f>
        <v>-5.1953188900000002E-2</v>
      </c>
      <c r="S55" s="1">
        <f>P55-'Hobza S66x8 data'!O55</f>
        <v>-1.6951292300000143E-2</v>
      </c>
      <c r="U55" s="2">
        <f>-((F55-D55))/((F55+D55-2*E55))/2*0.05+1</f>
        <v>1.0095759269187941</v>
      </c>
      <c r="V55" s="2">
        <f>O55-U55</f>
        <v>-6.1429269187940339E-3</v>
      </c>
      <c r="W55" s="1">
        <f>(F55-D55)^2/(F55+D55-2*E55)*(-1/8)</f>
        <v>3.5574568503320002E-3</v>
      </c>
      <c r="X55" s="1">
        <f>Q55-W55</f>
        <v>-3.1327491503320847E-3</v>
      </c>
    </row>
    <row r="56" spans="2:24">
      <c r="B56">
        <v>46</v>
      </c>
      <c r="C56" s="1">
        <v>3.8142939999999999</v>
      </c>
      <c r="D56" s="1">
        <v>4.2636750000000001</v>
      </c>
      <c r="E56" s="1">
        <v>4.2975380000000003</v>
      </c>
      <c r="F56" s="1">
        <v>4.0962399999999999</v>
      </c>
      <c r="G56" s="1">
        <v>3.7745190000000002</v>
      </c>
      <c r="H56" s="1">
        <v>2.6624439999999998</v>
      </c>
      <c r="I56" s="1">
        <v>1.212418</v>
      </c>
      <c r="J56" s="1">
        <v>0.29777599999999999</v>
      </c>
      <c r="K56">
        <v>46</v>
      </c>
      <c r="L56" s="2">
        <f t="shared" si="2"/>
        <v>7.0199999999998042E-4</v>
      </c>
      <c r="M56" s="2">
        <f t="shared" si="3"/>
        <v>7.0199999999998042E-4</v>
      </c>
      <c r="N56" s="2">
        <f>'Hobza S66x8 data'!L56</f>
        <v>0.97863299999999998</v>
      </c>
      <c r="O56" s="4">
        <v>0.97933499999999996</v>
      </c>
      <c r="P56" s="1">
        <v>4.3208692798000001</v>
      </c>
      <c r="Q56" s="1">
        <f t="shared" si="4"/>
        <v>2.3331279799999827E-2</v>
      </c>
      <c r="R56" s="1">
        <f>P56-'Hobza S66x8 data'!M56</f>
        <v>5.7290570200000168E-2</v>
      </c>
      <c r="S56" s="1">
        <f>P56-'Hobza S66x8 data'!O56</f>
        <v>6.4869279799999902E-2</v>
      </c>
      <c r="U56" s="2">
        <f>-((F56-D56))/((F56+D56-2*E56))/2*0.05+1</f>
        <v>0.98219996087786665</v>
      </c>
      <c r="V56" s="2">
        <f>O56-U56</f>
        <v>-2.8649608778666957E-3</v>
      </c>
      <c r="W56" s="1">
        <f>(F56-D56)^2/(F56+D56-2*E56)*(-1/8)</f>
        <v>1.4901747752072042E-2</v>
      </c>
      <c r="X56" s="1">
        <f>Q56-W56</f>
        <v>8.429532047927785E-3</v>
      </c>
    </row>
    <row r="57" spans="2:24">
      <c r="B57">
        <v>47</v>
      </c>
      <c r="C57" s="1">
        <v>1.6570689999999999</v>
      </c>
      <c r="D57" s="1">
        <v>2.6025019999999999</v>
      </c>
      <c r="E57" s="1">
        <v>2.8978069999999998</v>
      </c>
      <c r="F57" s="1">
        <v>2.8525010000000002</v>
      </c>
      <c r="G57" s="1">
        <v>2.6426729999999998</v>
      </c>
      <c r="H57" s="1">
        <v>1.803563</v>
      </c>
      <c r="I57" s="1">
        <v>0.85579400000000005</v>
      </c>
      <c r="J57" s="1">
        <v>0.237012</v>
      </c>
      <c r="K57">
        <v>47</v>
      </c>
      <c r="L57" s="2">
        <f t="shared" si="2"/>
        <v>8.1200000000003492E-4</v>
      </c>
      <c r="M57" s="2">
        <f t="shared" si="3"/>
        <v>8.1200000000003492E-4</v>
      </c>
      <c r="N57" s="2">
        <f>'Hobza S66x8 data'!L57</f>
        <v>1.013433</v>
      </c>
      <c r="O57" s="4">
        <v>1.0142450000000001</v>
      </c>
      <c r="P57" s="1">
        <v>2.9094165623000001</v>
      </c>
      <c r="Q57" s="1">
        <f t="shared" si="4"/>
        <v>1.160956230000032E-2</v>
      </c>
      <c r="R57" s="1">
        <f>P57-'Hobza S66x8 data'!M57</f>
        <v>2.902847899999994E-2</v>
      </c>
      <c r="S57" s="1">
        <f>P57-'Hobza S66x8 data'!O57</f>
        <v>8.1416562300000273E-2</v>
      </c>
      <c r="U57" s="2">
        <f>-((F57-D57))/((F57+D57-2*E57))/2*0.05+1</f>
        <v>1.0183493046319703</v>
      </c>
      <c r="V57" s="2">
        <f>O57-U57</f>
        <v>-4.1043046319702015E-3</v>
      </c>
      <c r="W57" s="1">
        <f>(F57-D57)^2/(F57+D57-2*E57)*(-1/8)</f>
        <v>2.293653904343964E-2</v>
      </c>
      <c r="X57" s="1">
        <f>Q57-W57</f>
        <v>-1.132697674343932E-2</v>
      </c>
    </row>
    <row r="58" spans="2:24">
      <c r="B58">
        <v>48</v>
      </c>
      <c r="C58" s="1">
        <v>2.546662</v>
      </c>
      <c r="D58" s="1">
        <v>3.3355359999999998</v>
      </c>
      <c r="E58" s="1">
        <v>3.5660280000000002</v>
      </c>
      <c r="F58" s="1">
        <v>3.4890050000000001</v>
      </c>
      <c r="G58" s="1">
        <v>3.2550110000000001</v>
      </c>
      <c r="H58" s="1">
        <v>2.3276370000000002</v>
      </c>
      <c r="I58" s="1">
        <v>1.205937</v>
      </c>
      <c r="J58" s="1">
        <v>0.384102</v>
      </c>
      <c r="K58">
        <v>48</v>
      </c>
      <c r="L58" s="2">
        <f t="shared" si="2"/>
        <v>1.1660000000000004E-3</v>
      </c>
      <c r="M58" s="2">
        <f t="shared" si="3"/>
        <v>1.1660000000000004E-3</v>
      </c>
      <c r="N58" s="2">
        <f>'Hobza S66x8 data'!L58</f>
        <v>1.0064470000000001</v>
      </c>
      <c r="O58" s="4">
        <v>1.0076130000000001</v>
      </c>
      <c r="P58" s="1">
        <v>3.5692661001000001</v>
      </c>
      <c r="Q58" s="1">
        <f t="shared" si="4"/>
        <v>3.2381000999999188E-3</v>
      </c>
      <c r="R58" s="1">
        <f>P58-'Hobza S66x8 data'!M58</f>
        <v>3.6991753200000144E-2</v>
      </c>
      <c r="S58" s="1">
        <f>P58-'Hobza S66x8 data'!O58</f>
        <v>6.3266100100000333E-2</v>
      </c>
      <c r="U58" s="2">
        <f>-((F58-D58))/((F58+D58-2*E58))/2*0.05+1</f>
        <v>1.0124765458595515</v>
      </c>
      <c r="V58" s="2">
        <f>O58-U58</f>
        <v>-4.8635458595513992E-3</v>
      </c>
      <c r="W58" s="1">
        <f>(F58-D58)^2/(F58+D58-2*E58)*(-1/8)</f>
        <v>9.5738150825976209E-3</v>
      </c>
      <c r="X58" s="1">
        <f>Q58-W58</f>
        <v>-6.3357149825977021E-3</v>
      </c>
    </row>
    <row r="59" spans="2:24">
      <c r="B59">
        <v>49</v>
      </c>
      <c r="C59" s="1">
        <v>2.0991179999999998</v>
      </c>
      <c r="D59" s="1">
        <v>3.0635970000000001</v>
      </c>
      <c r="E59" s="1">
        <v>3.3543259999999999</v>
      </c>
      <c r="F59" s="1">
        <v>3.2911229999999998</v>
      </c>
      <c r="G59" s="1">
        <v>3.0563199999999999</v>
      </c>
      <c r="H59" s="1">
        <v>2.1339739999999998</v>
      </c>
      <c r="I59" s="1">
        <v>1.074989</v>
      </c>
      <c r="J59" s="1">
        <v>0.34489900000000001</v>
      </c>
      <c r="K59">
        <v>49</v>
      </c>
      <c r="L59" s="2">
        <f t="shared" si="2"/>
        <v>-1.5100000000001224E-4</v>
      </c>
      <c r="M59" s="2">
        <f t="shared" si="3"/>
        <v>1.5100000000001224E-4</v>
      </c>
      <c r="N59" s="2">
        <f>'Hobza S66x8 data'!L59</f>
        <v>1.011566</v>
      </c>
      <c r="O59" s="4">
        <v>1.011415</v>
      </c>
      <c r="P59" s="1">
        <v>3.3623013395000001</v>
      </c>
      <c r="Q59" s="1">
        <f t="shared" si="4"/>
        <v>7.9753395000001781E-3</v>
      </c>
      <c r="R59" s="1">
        <f>P59-'Hobza S66x8 data'!M59</f>
        <v>3.4534709299999911E-2</v>
      </c>
      <c r="S59" s="1">
        <f>P59-'Hobza S66x8 data'!O59</f>
        <v>6.9301339499999948E-2</v>
      </c>
      <c r="U59" s="2">
        <f>-((F59-D59))/((F59+D59-2*E59))/2*0.05+1</f>
        <v>1.0160713074827934</v>
      </c>
      <c r="V59" s="2">
        <f>O59-U59</f>
        <v>-4.6563074827934425E-3</v>
      </c>
      <c r="W59" s="1">
        <f>(F59-D59)^2/(F59+D59-2*E59)*(-1/8)</f>
        <v>1.8283201531650122E-2</v>
      </c>
      <c r="X59" s="1">
        <f>Q59-W59</f>
        <v>-1.0307862031649944E-2</v>
      </c>
    </row>
    <row r="60" spans="2:24">
      <c r="B60">
        <v>50</v>
      </c>
      <c r="C60" s="1">
        <v>1.8467210000000001</v>
      </c>
      <c r="D60" s="1">
        <v>2.6363780000000001</v>
      </c>
      <c r="E60" s="1">
        <v>2.8648630000000002</v>
      </c>
      <c r="F60" s="1">
        <v>2.7995220000000001</v>
      </c>
      <c r="G60" s="1">
        <v>2.5928900000000001</v>
      </c>
      <c r="H60" s="1">
        <v>1.802257</v>
      </c>
      <c r="I60" s="1">
        <v>0.90282300000000004</v>
      </c>
      <c r="J60" s="1">
        <v>0.27724599999999999</v>
      </c>
      <c r="K60">
        <v>50</v>
      </c>
      <c r="L60" s="2">
        <f t="shared" si="2"/>
        <v>2.0000000000000018E-3</v>
      </c>
      <c r="M60" s="2">
        <f t="shared" si="3"/>
        <v>2.0000000000000018E-3</v>
      </c>
      <c r="N60" s="2">
        <f>'Hobza S66x8 data'!L60</f>
        <v>1.00674</v>
      </c>
      <c r="O60" s="4">
        <v>1.00874</v>
      </c>
      <c r="P60" s="1">
        <v>2.8688447239000001</v>
      </c>
      <c r="Q60" s="1">
        <f t="shared" si="4"/>
        <v>3.981723899999956E-3</v>
      </c>
      <c r="R60" s="1">
        <f>P60-'Hobza S66x8 data'!M60</f>
        <v>6.5840592000001585E-3</v>
      </c>
      <c r="S60" s="1">
        <f>P60-'Hobza S66x8 data'!O60</f>
        <v>1.1844723899999909E-2</v>
      </c>
      <c r="U60" s="2">
        <f>-((F60-D60))/((F60+D60-2*E60))/2*0.05+1</f>
        <v>1.013881004403967</v>
      </c>
      <c r="V60" s="2">
        <f>O60-U60</f>
        <v>-5.1410044039670311E-3</v>
      </c>
      <c r="W60" s="1">
        <f>(F60-D60)^2/(F60+D60-2*E60)*(-1/8)</f>
        <v>1.1323012912403929E-2</v>
      </c>
      <c r="X60" s="1">
        <f>Q60-W60</f>
        <v>-7.3412890124039728E-3</v>
      </c>
    </row>
    <row r="61" spans="2:24">
      <c r="B61">
        <v>51</v>
      </c>
      <c r="C61" s="1">
        <v>1.2030810000000001</v>
      </c>
      <c r="D61" s="1">
        <v>1.4635180000000001</v>
      </c>
      <c r="E61" s="1">
        <v>1.5158469999999999</v>
      </c>
      <c r="F61" s="1">
        <v>1.4559040000000001</v>
      </c>
      <c r="G61" s="1">
        <v>1.3411150000000001</v>
      </c>
      <c r="H61" s="1">
        <v>0.93376499999999996</v>
      </c>
      <c r="I61" s="1">
        <v>0.46262999999999999</v>
      </c>
      <c r="J61" s="1">
        <v>0.13548399999999999</v>
      </c>
      <c r="K61">
        <v>51</v>
      </c>
      <c r="L61" s="2">
        <f t="shared" si="2"/>
        <v>8.6600000000003341E-4</v>
      </c>
      <c r="M61" s="2">
        <f t="shared" si="3"/>
        <v>8.6600000000003341E-4</v>
      </c>
      <c r="N61" s="2">
        <f>'Hobza S66x8 data'!L61</f>
        <v>0.99190999999999996</v>
      </c>
      <c r="O61" s="4">
        <v>0.99277599999999999</v>
      </c>
      <c r="P61" s="1">
        <v>1.5170648534</v>
      </c>
      <c r="Q61" s="1">
        <f t="shared" si="4"/>
        <v>1.2178534000000241E-3</v>
      </c>
      <c r="R61" s="1">
        <f>P61-'Hobza S66x8 data'!M61</f>
        <v>-4.4478115999999623E-3</v>
      </c>
      <c r="S61" s="1">
        <f>P61-'Hobza S66x8 data'!O61</f>
        <v>-2.1935146599999955E-2</v>
      </c>
      <c r="U61" s="2">
        <f>-((F61-D61))/((F61+D61-2*E61))/2*0.05+1</f>
        <v>0.99830456391620348</v>
      </c>
      <c r="V61" s="2">
        <f>O61-U61</f>
        <v>-5.5285639162034883E-3</v>
      </c>
      <c r="W61" s="1">
        <f>(F61-D61)^2/(F61+D61-2*E61)*(-1/8)</f>
        <v>6.4545251710132744E-5</v>
      </c>
      <c r="X61" s="1">
        <f>Q61-W61</f>
        <v>1.1533081482898912E-3</v>
      </c>
    </row>
    <row r="62" spans="2:24">
      <c r="B62">
        <v>52</v>
      </c>
      <c r="C62" s="1">
        <v>4.0016109999999996</v>
      </c>
      <c r="D62" s="1">
        <v>4.6131019999999996</v>
      </c>
      <c r="E62" s="1">
        <v>4.7371819999999998</v>
      </c>
      <c r="F62" s="1">
        <v>4.5834299999999999</v>
      </c>
      <c r="G62" s="1">
        <v>4.2829220000000001</v>
      </c>
      <c r="H62" s="1">
        <v>3.1559300000000001</v>
      </c>
      <c r="I62" s="1">
        <v>1.721986</v>
      </c>
      <c r="J62" s="1">
        <v>0.56406199999999995</v>
      </c>
      <c r="K62">
        <v>52</v>
      </c>
      <c r="L62" s="2">
        <f t="shared" si="2"/>
        <v>2.6999999999999247E-4</v>
      </c>
      <c r="M62" s="2">
        <f t="shared" si="3"/>
        <v>2.6999999999999247E-4</v>
      </c>
      <c r="N62" s="2">
        <f>'Hobza S66x8 data'!L62</f>
        <v>0.99213399999999996</v>
      </c>
      <c r="O62" s="4">
        <v>0.99240399999999995</v>
      </c>
      <c r="P62" s="1">
        <v>4.7405170742999996</v>
      </c>
      <c r="Q62" s="1">
        <f t="shared" si="4"/>
        <v>3.3350742999997962E-3</v>
      </c>
      <c r="R62" s="1">
        <f>P62-'Hobza S66x8 data'!M62</f>
        <v>3.7050395699999683E-2</v>
      </c>
      <c r="S62" s="1">
        <f>P62-'Hobza S66x8 data'!O62</f>
        <v>1.4517074299999599E-2</v>
      </c>
      <c r="U62" s="2">
        <f>-((F62-D62))/((F62+D62-2*E62))/2*0.05+1</f>
        <v>0.99733004117596247</v>
      </c>
      <c r="V62" s="2">
        <f>O62-U62</f>
        <v>-4.9260411759625145E-3</v>
      </c>
      <c r="W62" s="1">
        <f>(F62-D62)^2/(F62+D62-2*E62)*(-1/8)</f>
        <v>3.9611509113420245E-4</v>
      </c>
      <c r="X62" s="1">
        <f>Q62-W62</f>
        <v>2.9389592088655938E-3</v>
      </c>
    </row>
    <row r="63" spans="2:24">
      <c r="B63">
        <v>53</v>
      </c>
      <c r="C63" s="1">
        <v>3.8488129999999998</v>
      </c>
      <c r="D63" s="1">
        <v>4.3201349999999996</v>
      </c>
      <c r="E63" s="1">
        <v>4.4082780000000001</v>
      </c>
      <c r="F63" s="1">
        <v>4.2702879999999999</v>
      </c>
      <c r="G63" s="1">
        <v>4.0079039999999999</v>
      </c>
      <c r="H63" s="1">
        <v>3.0052140000000001</v>
      </c>
      <c r="I63" s="1">
        <v>1.6679010000000001</v>
      </c>
      <c r="J63" s="1">
        <v>0.49177799999999999</v>
      </c>
      <c r="K63">
        <v>53</v>
      </c>
      <c r="L63" s="2">
        <f t="shared" si="2"/>
        <v>-6.7700000000003868E-4</v>
      </c>
      <c r="M63" s="2">
        <f t="shared" si="3"/>
        <v>6.7700000000003868E-4</v>
      </c>
      <c r="N63" s="2">
        <f>'Hobza S66x8 data'!L63</f>
        <v>0.99077300000000001</v>
      </c>
      <c r="O63" s="4">
        <v>0.99009599999999998</v>
      </c>
      <c r="P63" s="1">
        <v>4.4129699923999999</v>
      </c>
      <c r="Q63" s="1">
        <f t="shared" si="4"/>
        <v>4.6919923999997337E-3</v>
      </c>
      <c r="R63" s="1">
        <f>P63-'Hobza S66x8 data'!M63</f>
        <v>4.9052991499999976E-2</v>
      </c>
      <c r="S63" s="1">
        <f>P63-'Hobza S66x8 data'!O63</f>
        <v>7.9699923999996258E-3</v>
      </c>
      <c r="U63" s="2">
        <f>-((F63-D63))/((F63+D63-2*E63))/2*0.05+1</f>
        <v>0.99448919441213801</v>
      </c>
      <c r="V63" s="2">
        <f>O63-U63</f>
        <v>-4.3931944121380351E-3</v>
      </c>
      <c r="W63" s="1">
        <f>(F63-D63)^2/(F63+D63-2*E63)*(-1/8)</f>
        <v>1.3734856306907696E-3</v>
      </c>
      <c r="X63" s="1">
        <f>Q63-W63</f>
        <v>3.3185067693089643E-3</v>
      </c>
    </row>
    <row r="64" spans="2:24">
      <c r="B64">
        <v>54</v>
      </c>
      <c r="C64" s="1">
        <v>2.7656320000000001</v>
      </c>
      <c r="D64" s="1">
        <v>3.1855389999999999</v>
      </c>
      <c r="E64" s="1">
        <v>3.2501120000000001</v>
      </c>
      <c r="F64" s="1">
        <v>3.1209790000000002</v>
      </c>
      <c r="G64" s="1">
        <v>2.8957220000000001</v>
      </c>
      <c r="H64" s="1">
        <v>2.104978</v>
      </c>
      <c r="I64" s="1">
        <v>1.1602920000000001</v>
      </c>
      <c r="J64" s="1">
        <v>0.41903800000000002</v>
      </c>
      <c r="K64">
        <v>54</v>
      </c>
      <c r="L64" s="2">
        <f t="shared" si="2"/>
        <v>1.2140000000000484E-3</v>
      </c>
      <c r="M64" s="2">
        <f t="shared" si="3"/>
        <v>1.2140000000000484E-3</v>
      </c>
      <c r="N64" s="2">
        <f>'Hobza S66x8 data'!L64</f>
        <v>0.985711</v>
      </c>
      <c r="O64" s="4">
        <v>0.98692500000000005</v>
      </c>
      <c r="P64" s="1">
        <v>3.2573630451</v>
      </c>
      <c r="Q64" s="1">
        <f t="shared" si="4"/>
        <v>7.2510450999998532E-3</v>
      </c>
      <c r="R64" s="1">
        <f>P64-'Hobza S66x8 data'!M64</f>
        <v>-2.1712895399999876E-2</v>
      </c>
      <c r="S64" s="1">
        <f>P64-'Hobza S66x8 data'!O64</f>
        <v>-3.0636954899999846E-2</v>
      </c>
      <c r="U64" s="2">
        <f>-((F64-D64))/((F64+D64-2*E64))/2*0.05+1</f>
        <v>0.99166778520025201</v>
      </c>
      <c r="V64" s="2">
        <f>O64-U64</f>
        <v>-4.7427852002519533E-3</v>
      </c>
      <c r="W64" s="1">
        <f>(F64-D64)^2/(F64+D64-2*E64)*(-1/8)</f>
        <v>2.6896389373586588E-3</v>
      </c>
      <c r="X64" s="1">
        <f>Q64-W64</f>
        <v>4.5614061626411944E-3</v>
      </c>
    </row>
    <row r="65" spans="2:24">
      <c r="B65">
        <v>55</v>
      </c>
      <c r="C65" s="1">
        <v>3.4028269999999998</v>
      </c>
      <c r="D65" s="1">
        <v>4.0138369999999997</v>
      </c>
      <c r="E65" s="1">
        <v>4.167592</v>
      </c>
      <c r="F65" s="1">
        <v>4.0568759999999999</v>
      </c>
      <c r="G65" s="1">
        <v>3.804014</v>
      </c>
      <c r="H65" s="1">
        <v>2.813323</v>
      </c>
      <c r="I65" s="1">
        <v>1.5416350000000001</v>
      </c>
      <c r="J65" s="1">
        <v>0.52574299999999996</v>
      </c>
      <c r="K65">
        <v>55</v>
      </c>
      <c r="L65" s="2">
        <f t="shared" si="2"/>
        <v>2.1660000000000013E-3</v>
      </c>
      <c r="M65" s="2">
        <f t="shared" si="3"/>
        <v>2.1660000000000013E-3</v>
      </c>
      <c r="N65" s="2">
        <f>'Hobza S66x8 data'!L65</f>
        <v>0.996923</v>
      </c>
      <c r="O65" s="4">
        <v>0.999089</v>
      </c>
      <c r="P65" s="1">
        <v>4.1676353199999996</v>
      </c>
      <c r="Q65" s="1">
        <f t="shared" si="4"/>
        <v>4.331999999962477E-5</v>
      </c>
      <c r="R65" s="1">
        <f>P65-'Hobza S66x8 data'!M65</f>
        <v>-2.2855016000000283E-2</v>
      </c>
      <c r="S65" s="1">
        <f>P65-'Hobza S66x8 data'!O65</f>
        <v>-3.6468000000056122E-4</v>
      </c>
      <c r="U65" s="2">
        <f>-((F65-D65))/((F65+D65-2*E65))/2*0.05+1</f>
        <v>1.004068404475349</v>
      </c>
      <c r="V65" s="2">
        <f>O65-U65</f>
        <v>-4.9794044753489475E-3</v>
      </c>
      <c r="W65" s="1">
        <f>(F65-D65)^2/(F65+D65-2*E65)*(-1/8)</f>
        <v>8.755003010727173E-4</v>
      </c>
      <c r="X65" s="1">
        <f>Q65-W65</f>
        <v>-8.3218030107309253E-4</v>
      </c>
    </row>
    <row r="66" spans="2:24">
      <c r="B66">
        <v>56</v>
      </c>
      <c r="C66" s="1">
        <v>2.4569890000000001</v>
      </c>
      <c r="D66" s="1">
        <v>3.0507409999999999</v>
      </c>
      <c r="E66" s="1">
        <v>3.20933</v>
      </c>
      <c r="F66" s="1">
        <v>3.1091229999999999</v>
      </c>
      <c r="G66" s="1">
        <v>2.861491</v>
      </c>
      <c r="H66" s="1">
        <v>1.960229</v>
      </c>
      <c r="I66" s="1">
        <v>0.95096700000000001</v>
      </c>
      <c r="J66" s="1">
        <v>0.267291</v>
      </c>
      <c r="K66">
        <v>56</v>
      </c>
      <c r="L66" s="2">
        <f t="shared" si="2"/>
        <v>2.9039999999999067E-3</v>
      </c>
      <c r="M66" s="2">
        <f t="shared" si="3"/>
        <v>2.9039999999999067E-3</v>
      </c>
      <c r="N66" s="2">
        <f>'Hobza S66x8 data'!L66</f>
        <v>0.99813099999999999</v>
      </c>
      <c r="O66" s="4">
        <v>1.0010349999999999</v>
      </c>
      <c r="P66" s="1">
        <v>3.2093837804000001</v>
      </c>
      <c r="Q66" s="1">
        <f t="shared" si="4"/>
        <v>5.3780400000036366E-5</v>
      </c>
      <c r="R66" s="1">
        <f>P66-'Hobza S66x8 data'!M66</f>
        <v>-2.0788273299999993E-2</v>
      </c>
      <c r="S66" s="1">
        <f>P66-'Hobza S66x8 data'!O66</f>
        <v>1.0383780400000209E-2</v>
      </c>
      <c r="U66" s="2">
        <f>-((F66-D66))/((F66+D66-2*E66))/2*0.05+1</f>
        <v>1.0056397703210251</v>
      </c>
      <c r="V66" s="2">
        <f>O66-U66</f>
        <v>-4.6047703210252422E-3</v>
      </c>
      <c r="W66" s="1">
        <f>(F66-D66)^2/(F66+D66-2*E66)*(-1/8)</f>
        <v>1.6463053544104184E-3</v>
      </c>
      <c r="X66" s="1">
        <f>Q66-W66</f>
        <v>-1.592524954410382E-3</v>
      </c>
    </row>
    <row r="67" spans="2:24">
      <c r="B67">
        <v>57</v>
      </c>
      <c r="C67" s="1">
        <v>3.7564799999999998</v>
      </c>
      <c r="D67" s="1">
        <v>4.9783480000000004</v>
      </c>
      <c r="E67" s="1">
        <v>5.3133460000000001</v>
      </c>
      <c r="F67" s="1">
        <v>5.1828349999999999</v>
      </c>
      <c r="G67" s="1">
        <v>4.8245829999999996</v>
      </c>
      <c r="H67" s="1">
        <v>3.457891</v>
      </c>
      <c r="I67" s="1">
        <v>1.836746</v>
      </c>
      <c r="J67" s="1">
        <v>0.63228700000000004</v>
      </c>
      <c r="K67">
        <v>57</v>
      </c>
      <c r="L67" s="2">
        <f t="shared" si="2"/>
        <v>1.5060000000000073E-3</v>
      </c>
      <c r="M67" s="2">
        <f t="shared" si="3"/>
        <v>1.5060000000000073E-3</v>
      </c>
      <c r="N67" s="2">
        <f>'Hobza S66x8 data'!L67</f>
        <v>1.0039629999999999</v>
      </c>
      <c r="O67" s="4">
        <v>1.0054689999999999</v>
      </c>
      <c r="P67" s="1">
        <v>5.3158986010999998</v>
      </c>
      <c r="Q67" s="1">
        <f t="shared" si="4"/>
        <v>2.5526010999996629E-3</v>
      </c>
      <c r="R67" s="1">
        <f>P67-'Hobza S66x8 data'!M67</f>
        <v>3.4558562099999968E-2</v>
      </c>
      <c r="S67" s="1">
        <f>P67-'Hobza S66x8 data'!O67</f>
        <v>6.0898601099999894E-2</v>
      </c>
      <c r="U67" s="2">
        <f>-((F67-D67))/((F67+D67-2*E67))/2*0.05+1</f>
        <v>1.0109819036796281</v>
      </c>
      <c r="V67" s="2">
        <f>O67-U67</f>
        <v>-5.5129036796282005E-3</v>
      </c>
      <c r="W67" s="1">
        <f>(F67-D67)^2/(F67+D67-2*E67)*(-1/8)</f>
        <v>1.1228282688680521E-2</v>
      </c>
      <c r="X67" s="1">
        <f>Q67-W67</f>
        <v>-8.6756815886808586E-3</v>
      </c>
    </row>
    <row r="68" spans="2:24">
      <c r="B68">
        <v>58</v>
      </c>
      <c r="C68" s="1">
        <v>2.9885489999999999</v>
      </c>
      <c r="D68" s="1">
        <v>3.969598</v>
      </c>
      <c r="E68" s="1">
        <v>4.2588309999999998</v>
      </c>
      <c r="F68" s="1">
        <v>3.9733510000000001</v>
      </c>
      <c r="G68" s="1">
        <v>3.5173580000000002</v>
      </c>
      <c r="H68" s="1">
        <v>2.2258939999999998</v>
      </c>
      <c r="I68" s="1">
        <v>1.040907</v>
      </c>
      <c r="J68" s="1">
        <v>0.287246</v>
      </c>
      <c r="K68">
        <v>58</v>
      </c>
      <c r="L68" s="2">
        <f t="shared" si="2"/>
        <v>-2.8150000000000119E-3</v>
      </c>
      <c r="M68" s="2">
        <f t="shared" si="3"/>
        <v>2.8150000000000119E-3</v>
      </c>
      <c r="N68" s="2">
        <f>'Hobza S66x8 data'!L68</f>
        <v>0.99939299999999998</v>
      </c>
      <c r="O68" s="4">
        <v>0.99657799999999996</v>
      </c>
      <c r="P68" s="1">
        <v>4.2602604668000001</v>
      </c>
      <c r="Q68" s="1">
        <f t="shared" si="4"/>
        <v>1.4294668000003341E-3</v>
      </c>
      <c r="R68" s="1">
        <f>P68-'Hobza S66x8 data'!M68</f>
        <v>0.11021479810000034</v>
      </c>
      <c r="S68" s="1">
        <f>P68-'Hobza S66x8 data'!O68</f>
        <v>2.3260466800000046E-2</v>
      </c>
      <c r="U68" s="2">
        <f>-((F68-D68))/((F68+D68-2*E68))/2*0.05+1</f>
        <v>1.0001632553987816</v>
      </c>
      <c r="V68" s="2">
        <f>O68-U68</f>
        <v>-3.5852553987816282E-3</v>
      </c>
      <c r="W68" s="1">
        <f>(F68-D68)^2/(F68+D68-2*E68)*(-1/8)</f>
        <v>3.06348755813791E-6</v>
      </c>
      <c r="X68" s="1">
        <f>Q68-W68</f>
        <v>1.4264033124421962E-3</v>
      </c>
    </row>
    <row r="69" spans="2:24">
      <c r="B69">
        <v>59</v>
      </c>
      <c r="C69" s="1">
        <v>2.6080899999999998</v>
      </c>
      <c r="D69" s="1">
        <v>2.8725860000000001</v>
      </c>
      <c r="E69" s="1">
        <v>2.9070830000000001</v>
      </c>
      <c r="F69" s="1">
        <v>2.8069109999999999</v>
      </c>
      <c r="G69" s="1">
        <v>2.6341969999999999</v>
      </c>
      <c r="H69" s="1">
        <v>2.0029490000000001</v>
      </c>
      <c r="I69" s="1">
        <v>1.182337</v>
      </c>
      <c r="J69" s="1">
        <v>0.46136899999999997</v>
      </c>
      <c r="K69">
        <v>59</v>
      </c>
      <c r="L69" s="2">
        <f t="shared" si="2"/>
        <v>-4.558000000000062E-3</v>
      </c>
      <c r="M69" s="2">
        <f t="shared" si="3"/>
        <v>4.558000000000062E-3</v>
      </c>
      <c r="N69" s="2">
        <f>'Hobza S66x8 data'!L69</f>
        <v>0.98870400000000003</v>
      </c>
      <c r="O69" s="4">
        <v>0.98414599999999997</v>
      </c>
      <c r="P69" s="1">
        <v>2.9145930728999998</v>
      </c>
      <c r="Q69" s="1">
        <f t="shared" si="4"/>
        <v>7.5100728999997202E-3</v>
      </c>
      <c r="R69" s="1">
        <f>P69-'Hobza S66x8 data'!M69</f>
        <v>6.0748266499999648E-2</v>
      </c>
      <c r="S69" s="1">
        <f>P69-'Hobza S66x8 data'!O69</f>
        <v>-1.2406927100000242E-2</v>
      </c>
      <c r="U69" s="2">
        <f>-((F69-D69))/((F69+D69-2*E69))/2*0.05+1</f>
        <v>0.98780807015720029</v>
      </c>
      <c r="V69" s="2">
        <f>O69-U69</f>
        <v>-3.6620701572003256E-3</v>
      </c>
      <c r="W69" s="1">
        <f>(F69-D69)^2/(F69+D69-2*E69)*(-1/8)</f>
        <v>4.0035249621293689E-3</v>
      </c>
      <c r="X69" s="1">
        <f>Q69-W69</f>
        <v>3.5065479378703513E-3</v>
      </c>
    </row>
    <row r="70" spans="2:24">
      <c r="B70">
        <v>60</v>
      </c>
      <c r="C70" s="1">
        <v>4.3637090000000001</v>
      </c>
      <c r="D70" s="1">
        <v>4.8439779999999999</v>
      </c>
      <c r="E70" s="1">
        <v>4.9079249999999996</v>
      </c>
      <c r="F70" s="1">
        <v>4.7271109999999998</v>
      </c>
      <c r="G70" s="1">
        <v>4.4135390000000001</v>
      </c>
      <c r="H70" s="1">
        <v>3.2626230000000001</v>
      </c>
      <c r="I70" s="1">
        <v>1.776378</v>
      </c>
      <c r="J70" s="1">
        <v>0.55937099999999995</v>
      </c>
      <c r="K70">
        <v>60</v>
      </c>
      <c r="L70" s="2">
        <f t="shared" si="2"/>
        <v>-2.5729999999999364E-3</v>
      </c>
      <c r="M70" s="2">
        <f t="shared" si="3"/>
        <v>2.5729999999999364E-3</v>
      </c>
      <c r="N70" s="2">
        <f>'Hobza S66x8 data'!L70</f>
        <v>0.98696499999999998</v>
      </c>
      <c r="O70" s="4">
        <v>0.98439200000000004</v>
      </c>
      <c r="P70" s="1">
        <v>4.9211170021999999</v>
      </c>
      <c r="Q70" s="1">
        <f t="shared" si="4"/>
        <v>1.3192002200000275E-2</v>
      </c>
      <c r="R70" s="1">
        <f>P70-'Hobza S66x8 data'!M70</f>
        <v>5.1876403599999676E-2</v>
      </c>
      <c r="S70" s="1">
        <f>P70-'Hobza S66x8 data'!O70</f>
        <v>-4.4882997800000268E-2</v>
      </c>
      <c r="U70" s="2">
        <f>-((F70-D70))/((F70+D70-2*E70))/2*0.05+1</f>
        <v>0.98806315140075418</v>
      </c>
      <c r="V70" s="2">
        <f>O70-U70</f>
        <v>-3.6711514007541357E-3</v>
      </c>
      <c r="W70" s="1">
        <f>(F70-D70)^2/(F70+D70-2*E70)*(-1/8)</f>
        <v>6.9751184262403362E-3</v>
      </c>
      <c r="X70" s="1">
        <f>Q70-W70</f>
        <v>6.2168837737599384E-3</v>
      </c>
    </row>
    <row r="71" spans="2:24">
      <c r="B71">
        <v>61</v>
      </c>
      <c r="C71" s="1">
        <v>2.7413799999999999</v>
      </c>
      <c r="D71" s="1">
        <v>2.9378099999999998</v>
      </c>
      <c r="E71" s="1">
        <v>2.913014</v>
      </c>
      <c r="F71" s="1">
        <v>2.7612459999999999</v>
      </c>
      <c r="G71" s="1">
        <v>2.5436030000000001</v>
      </c>
      <c r="H71" s="1">
        <v>1.811958</v>
      </c>
      <c r="I71" s="1">
        <v>0.80239700000000003</v>
      </c>
      <c r="J71" s="1">
        <v>0.17727899999999999</v>
      </c>
      <c r="K71">
        <v>61</v>
      </c>
      <c r="L71" s="2">
        <f t="shared" si="2"/>
        <v>-1.4919999999999378E-3</v>
      </c>
      <c r="M71" s="2">
        <f t="shared" si="3"/>
        <v>1.4919999999999378E-3</v>
      </c>
      <c r="N71" s="2">
        <f>'Hobza S66x8 data'!L71</f>
        <v>0.96828899999999996</v>
      </c>
      <c r="O71" s="4">
        <v>0.96679700000000002</v>
      </c>
      <c r="P71" s="1">
        <v>2.9487896952999999</v>
      </c>
      <c r="Q71" s="1">
        <f t="shared" si="4"/>
        <v>3.577569529999991E-2</v>
      </c>
      <c r="R71" s="1">
        <f>P71-'Hobza S66x8 data'!M71</f>
        <v>3.577051359999972E-2</v>
      </c>
      <c r="S71" s="1">
        <f>P71-'Hobza S66x8 data'!O71</f>
        <v>4.2789695299999764E-2</v>
      </c>
      <c r="U71" s="2">
        <f>-((F71-D71))/((F71+D71-2*E71))/2*0.05+1</f>
        <v>0.96523564250385918</v>
      </c>
      <c r="V71" s="2">
        <f>O71-U71</f>
        <v>1.5613574961408361E-3</v>
      </c>
      <c r="W71" s="1">
        <f>(F71-D71)^2/(F71+D71-2*E71)*(-1/8)</f>
        <v>3.0690670084743001E-2</v>
      </c>
      <c r="X71" s="1">
        <f>Q71-W71</f>
        <v>5.0850252152569095E-3</v>
      </c>
    </row>
    <row r="72" spans="2:24">
      <c r="B72">
        <v>62</v>
      </c>
      <c r="C72" s="1">
        <v>3.1934749999999998</v>
      </c>
      <c r="D72" s="1">
        <v>3.5383309999999999</v>
      </c>
      <c r="E72" s="1">
        <v>3.53992</v>
      </c>
      <c r="F72" s="1">
        <v>3.3525070000000001</v>
      </c>
      <c r="G72" s="1">
        <v>3.0721919999999998</v>
      </c>
      <c r="H72" s="1">
        <v>2.1401490000000001</v>
      </c>
      <c r="I72" s="1">
        <v>1.0607120000000001</v>
      </c>
      <c r="J72" s="1">
        <v>0.28310200000000002</v>
      </c>
      <c r="K72">
        <v>62</v>
      </c>
      <c r="L72" s="2">
        <f t="shared" si="2"/>
        <v>-1.7400000000000748E-3</v>
      </c>
      <c r="M72" s="2">
        <f t="shared" si="3"/>
        <v>1.7400000000000748E-3</v>
      </c>
      <c r="N72" s="2">
        <f>'Hobza S66x8 data'!L72</f>
        <v>0.97579300000000002</v>
      </c>
      <c r="O72" s="4">
        <v>0.97405299999999995</v>
      </c>
      <c r="P72" s="1">
        <v>3.5710757548999998</v>
      </c>
      <c r="Q72" s="1">
        <f t="shared" si="4"/>
        <v>3.1155754899999888E-2</v>
      </c>
      <c r="R72" s="1">
        <f>P72-'Hobza S66x8 data'!M72</f>
        <v>3.2995076499999776E-2</v>
      </c>
      <c r="S72" s="1">
        <f>P72-'Hobza S66x8 data'!O72</f>
        <v>4.3075754899999819E-2</v>
      </c>
      <c r="U72" s="2">
        <f>-((F72-D72))/((F72+D72-2*E72))/2*0.05+1</f>
        <v>0.97542036592205372</v>
      </c>
      <c r="V72" s="2">
        <f>O72-U72</f>
        <v>-1.3673659220537759E-3</v>
      </c>
      <c r="W72" s="1">
        <f>(F72-D72)^2/(F72+D72-2*E72)*(-1/8)</f>
        <v>2.2837429614501446E-2</v>
      </c>
      <c r="X72" s="1">
        <f>Q72-W72</f>
        <v>8.3183252854984423E-3</v>
      </c>
    </row>
    <row r="73" spans="2:24">
      <c r="B73">
        <v>63</v>
      </c>
      <c r="C73" s="1">
        <v>2.6914539999999998</v>
      </c>
      <c r="D73" s="1">
        <v>3.5812369999999998</v>
      </c>
      <c r="E73" s="1">
        <v>3.7978700000000001</v>
      </c>
      <c r="F73" s="1">
        <v>3.660301</v>
      </c>
      <c r="G73" s="1">
        <v>3.3542510000000001</v>
      </c>
      <c r="H73" s="1">
        <v>2.260033</v>
      </c>
      <c r="I73" s="1">
        <v>1.0404629999999999</v>
      </c>
      <c r="J73" s="1">
        <v>0.27148</v>
      </c>
      <c r="K73">
        <v>63</v>
      </c>
      <c r="L73" s="2">
        <f t="shared" si="2"/>
        <v>2.1639999999999437E-3</v>
      </c>
      <c r="M73" s="2">
        <f t="shared" si="3"/>
        <v>2.1639999999999437E-3</v>
      </c>
      <c r="N73" s="2">
        <f>'Hobza S66x8 data'!L73</f>
        <v>0.99746900000000005</v>
      </c>
      <c r="O73" s="4">
        <v>0.99963299999999999</v>
      </c>
      <c r="P73" s="1">
        <v>3.7978792906000001</v>
      </c>
      <c r="Q73" s="1">
        <f t="shared" si="4"/>
        <v>9.2905999999892686E-6</v>
      </c>
      <c r="R73" s="1">
        <f>P73-'Hobza S66x8 data'!M73</f>
        <v>-2.5666479999997271E-3</v>
      </c>
      <c r="S73" s="1">
        <f>P73-'Hobza S66x8 data'!O73</f>
        <v>5.0879290600000182E-2</v>
      </c>
      <c r="U73" s="2">
        <f>-((F73-D73))/((F73+D73-2*E73))/2*0.05+1</f>
        <v>1.0055804315051864</v>
      </c>
      <c r="V73" s="2">
        <f>O73-U73</f>
        <v>-5.9474315051863957E-3</v>
      </c>
      <c r="W73" s="1">
        <f>(F73-D73)^2/(F73+D73-2*E73)*(-1/8)</f>
        <v>2.2060561826302647E-3</v>
      </c>
      <c r="X73" s="1">
        <f>Q73-W73</f>
        <v>-2.1967655826302755E-3</v>
      </c>
    </row>
    <row r="74" spans="2:24">
      <c r="B74">
        <v>64</v>
      </c>
      <c r="C74" s="1">
        <v>2.598789</v>
      </c>
      <c r="D74" s="1">
        <v>2.9520089999999999</v>
      </c>
      <c r="E74" s="1">
        <v>2.9943460000000002</v>
      </c>
      <c r="F74" s="1">
        <v>2.8619249999999998</v>
      </c>
      <c r="G74" s="1">
        <v>2.6406589999999999</v>
      </c>
      <c r="H74" s="1">
        <v>1.868698</v>
      </c>
      <c r="I74" s="1">
        <v>0.88990000000000002</v>
      </c>
      <c r="J74" s="1">
        <v>0.19379199999999999</v>
      </c>
      <c r="K74">
        <v>64</v>
      </c>
      <c r="L74" s="2">
        <f t="shared" si="2"/>
        <v>7.3500000000004118E-4</v>
      </c>
      <c r="M74" s="2">
        <f t="shared" si="3"/>
        <v>7.3500000000004118E-4</v>
      </c>
      <c r="N74" s="2">
        <f>'Hobza S66x8 data'!L74</f>
        <v>0.98254900000000001</v>
      </c>
      <c r="O74" s="4">
        <v>0.98328400000000005</v>
      </c>
      <c r="P74" s="1">
        <v>3.0053409287999999</v>
      </c>
      <c r="Q74" s="1">
        <f t="shared" si="4"/>
        <v>1.0994928799999748E-2</v>
      </c>
      <c r="R74" s="1">
        <f>P74-'Hobza S66x8 data'!M74</f>
        <v>2.8443034999998673E-3</v>
      </c>
      <c r="S74" s="1">
        <f>P74-'Hobza S66x8 data'!O74</f>
        <v>4.3409288000000323E-3</v>
      </c>
      <c r="U74" s="2">
        <f>-((F74-D74))/((F74+D74-2*E74))/2*0.05+1</f>
        <v>0.98711303631307301</v>
      </c>
      <c r="V74" s="2">
        <f>O74-U74</f>
        <v>-3.8290363130729643E-3</v>
      </c>
      <c r="W74" s="1">
        <f>(F74-D74)^2/(F74+D74-2*E74)*(-1/8)</f>
        <v>5.8045461838656743E-3</v>
      </c>
      <c r="X74" s="1">
        <f>Q74-W74</f>
        <v>5.1903826161340738E-3</v>
      </c>
    </row>
    <row r="75" spans="2:24">
      <c r="B75">
        <v>65</v>
      </c>
      <c r="C75" s="1">
        <v>3.7005940000000002</v>
      </c>
      <c r="D75" s="1">
        <v>4.0479880000000001</v>
      </c>
      <c r="E75" s="1">
        <v>4.1036349999999997</v>
      </c>
      <c r="F75" s="1">
        <v>3.9804240000000002</v>
      </c>
      <c r="G75" s="1">
        <v>3.7549269999999999</v>
      </c>
      <c r="H75" s="1">
        <v>2.8876569999999999</v>
      </c>
      <c r="I75" s="1">
        <v>1.694283</v>
      </c>
      <c r="J75" s="1">
        <v>0.62730699999999995</v>
      </c>
      <c r="K75">
        <v>65</v>
      </c>
      <c r="L75" s="2">
        <f t="shared" si="2"/>
        <v>-6.3020000000000298E-3</v>
      </c>
      <c r="M75" s="2">
        <f t="shared" ref="M75:M76" si="5">ABS(L75)</f>
        <v>6.3020000000000298E-3</v>
      </c>
      <c r="N75" s="2">
        <f>'Hobza S66x8 data'!L75</f>
        <v>0.99316700000000002</v>
      </c>
      <c r="O75" s="4">
        <v>0.98686499999999999</v>
      </c>
      <c r="P75" s="1">
        <v>4.1102969807000003</v>
      </c>
      <c r="Q75" s="1">
        <f t="shared" ref="Q75:Q76" si="6">P75-E75</f>
        <v>6.6619807000005693E-3</v>
      </c>
      <c r="R75" s="1">
        <f>P75-'Hobza S66x8 data'!M75</f>
        <v>0.11856881110000028</v>
      </c>
      <c r="S75" s="1">
        <f>P75-'Hobza S66x8 data'!O75</f>
        <v>6.2969807000001765E-3</v>
      </c>
      <c r="U75" s="2">
        <f>-((F75-D75))/((F75+D75-2*E75))/2*0.05+1</f>
        <v>0.99055619541759388</v>
      </c>
      <c r="V75" s="2">
        <f>O75-U75</f>
        <v>-3.6911954175938844E-3</v>
      </c>
      <c r="W75" s="1">
        <f>(F75-D75)^2/(F75+D75-2*E75)*(-1/8)</f>
        <v>3.190306064028444E-3</v>
      </c>
      <c r="X75" s="1">
        <f>Q75-W75</f>
        <v>3.4716746359721253E-3</v>
      </c>
    </row>
    <row r="76" spans="2:24">
      <c r="B76">
        <v>66</v>
      </c>
      <c r="C76" s="1">
        <v>3.434993</v>
      </c>
      <c r="D76" s="1">
        <v>3.869999</v>
      </c>
      <c r="E76" s="1">
        <v>3.9642179999999998</v>
      </c>
      <c r="F76" s="1">
        <v>3.8520340000000002</v>
      </c>
      <c r="G76" s="1">
        <v>3.6232250000000001</v>
      </c>
      <c r="H76" s="1">
        <v>2.723643</v>
      </c>
      <c r="I76" s="1">
        <v>1.5163450000000001</v>
      </c>
      <c r="J76" s="1">
        <v>0.50231499999999996</v>
      </c>
      <c r="K76">
        <v>66</v>
      </c>
      <c r="L76" s="2">
        <f t="shared" ref="L76" si="7">O76-N76</f>
        <v>1.3039999999999718E-3</v>
      </c>
      <c r="M76" s="2">
        <f t="shared" si="5"/>
        <v>1.3039999999999718E-3</v>
      </c>
      <c r="N76" s="2">
        <f>'Hobza S66x8 data'!L76</f>
        <v>0.992116</v>
      </c>
      <c r="O76" s="4">
        <v>0.99341999999999997</v>
      </c>
      <c r="P76" s="1">
        <v>3.9660604323999999</v>
      </c>
      <c r="Q76" s="1">
        <f t="shared" si="6"/>
        <v>1.8424324000001491E-3</v>
      </c>
      <c r="R76" s="1">
        <f>P76-'Hobza S66x8 data'!M76</f>
        <v>-6.6718507000000926E-3</v>
      </c>
      <c r="S76" s="1">
        <f>P76-'Hobza S66x8 data'!O76</f>
        <v>6.0432399999754693E-5</v>
      </c>
      <c r="U76" s="2">
        <f>-((F76-D76))/((F76+D76-2*E76))/2*0.05+1</f>
        <v>0.99782403841029443</v>
      </c>
      <c r="V76" s="2">
        <f>O76-U76</f>
        <v>-4.4040384102944641E-3</v>
      </c>
      <c r="W76" s="1">
        <f>(F76-D76)^2/(F76+D76-2*E76)*(-1/8)</f>
        <v>1.9545574979529882E-4</v>
      </c>
      <c r="X76" s="1">
        <f>Q76-W76</f>
        <v>1.6469766502048503E-3</v>
      </c>
    </row>
  </sheetData>
  <conditionalFormatting sqref="L11:L76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Q11:Q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6"/>
  <sheetViews>
    <sheetView workbookViewId="0">
      <selection activeCell="Q11" sqref="Q11:R76"/>
    </sheetView>
  </sheetViews>
  <sheetFormatPr baseColWidth="10" defaultRowHeight="15" x14ac:dyDescent="0"/>
  <cols>
    <col min="3" max="10" width="10.83203125" style="1"/>
    <col min="12" max="12" width="10.83203125" style="2"/>
    <col min="13" max="14" width="10.83203125" style="1"/>
  </cols>
  <sheetData>
    <row r="2" spans="2:20">
      <c r="B2" t="s">
        <v>7</v>
      </c>
    </row>
    <row r="8" spans="2:20">
      <c r="Q8" t="s">
        <v>5</v>
      </c>
    </row>
    <row r="10" spans="2:20">
      <c r="B10" t="s">
        <v>0</v>
      </c>
      <c r="C10" s="3">
        <v>0.9</v>
      </c>
      <c r="D10" s="3">
        <v>0.95</v>
      </c>
      <c r="E10" s="3">
        <v>1</v>
      </c>
      <c r="F10" s="3">
        <v>1.05</v>
      </c>
      <c r="G10" s="3">
        <v>1.1000000000000001</v>
      </c>
      <c r="H10" s="3">
        <v>1.25</v>
      </c>
      <c r="I10" s="3">
        <v>1.5</v>
      </c>
      <c r="J10" s="3">
        <v>2</v>
      </c>
      <c r="K10" t="s">
        <v>0</v>
      </c>
      <c r="L10" s="2" t="s">
        <v>1</v>
      </c>
      <c r="M10" s="1" t="s">
        <v>2</v>
      </c>
      <c r="N10" s="1" t="s">
        <v>3</v>
      </c>
      <c r="O10" t="s">
        <v>9</v>
      </c>
      <c r="Q10" t="s">
        <v>1</v>
      </c>
      <c r="R10" t="s">
        <v>6</v>
      </c>
      <c r="S10" t="s">
        <v>3</v>
      </c>
      <c r="T10" t="s">
        <v>6</v>
      </c>
    </row>
    <row r="11" spans="2:20">
      <c r="B11">
        <v>1</v>
      </c>
      <c r="C11" s="1">
        <v>4.57</v>
      </c>
      <c r="D11" s="1">
        <v>4.88</v>
      </c>
      <c r="E11" s="1">
        <v>4.8899999999999997</v>
      </c>
      <c r="F11" s="1">
        <v>4.72</v>
      </c>
      <c r="G11" s="1">
        <v>4.45</v>
      </c>
      <c r="H11" s="1">
        <v>3.46</v>
      </c>
      <c r="I11" s="1">
        <v>2.11</v>
      </c>
      <c r="J11" s="1">
        <v>0.87</v>
      </c>
      <c r="K11">
        <v>1</v>
      </c>
      <c r="L11" s="4">
        <v>0.97608499999999998</v>
      </c>
      <c r="M11">
        <v>4.9141173620999998</v>
      </c>
      <c r="N11" s="1">
        <f t="shared" ref="N11:N74" si="0">M11-E11</f>
        <v>2.411736210000015E-2</v>
      </c>
      <c r="O11">
        <v>5.0110000000000001</v>
      </c>
      <c r="Q11" s="2">
        <f>-((F11-D11))/((F11+D11-2*E11))/2*0.05+1</f>
        <v>0.97777777777777775</v>
      </c>
      <c r="R11" s="2">
        <f>L11-Q11</f>
        <v>-1.6927777777777653E-3</v>
      </c>
      <c r="S11" s="1">
        <f>(F11-D11)^2/(F11+D11-2*E11)*(-1/8)</f>
        <v>1.7777777777777837E-2</v>
      </c>
      <c r="T11" s="1">
        <f>N11-S11</f>
        <v>6.3395843222223136E-3</v>
      </c>
    </row>
    <row r="12" spans="2:20">
      <c r="B12">
        <v>2</v>
      </c>
      <c r="C12" s="1">
        <v>5.19</v>
      </c>
      <c r="D12" s="1">
        <v>5.55</v>
      </c>
      <c r="E12" s="1">
        <v>5.57</v>
      </c>
      <c r="F12" s="1">
        <v>5.38</v>
      </c>
      <c r="G12" s="1">
        <v>5.08</v>
      </c>
      <c r="H12" s="1">
        <v>3.94</v>
      </c>
      <c r="I12" s="1">
        <v>2.39</v>
      </c>
      <c r="J12" s="1">
        <v>0.95</v>
      </c>
      <c r="K12">
        <v>2</v>
      </c>
      <c r="L12" s="4">
        <v>0.97775000000000001</v>
      </c>
      <c r="M12">
        <v>5.5940718613999998</v>
      </c>
      <c r="N12" s="1">
        <f t="shared" si="0"/>
        <v>2.4071861399999506E-2</v>
      </c>
      <c r="O12">
        <v>5.7009999999999996</v>
      </c>
      <c r="Q12" s="2">
        <f>-((F12-D12))/((F12+D12-2*E12))/2*0.05+1</f>
        <v>0.97976190476190483</v>
      </c>
      <c r="R12" s="2">
        <f>L12-Q12</f>
        <v>-2.0119047619048258E-3</v>
      </c>
      <c r="S12" s="1">
        <f>(F12-D12)^2/(F12+D12-2*E12)*(-1/8)</f>
        <v>1.7202380952380868E-2</v>
      </c>
      <c r="T12" s="1">
        <f>N12-S12</f>
        <v>6.8694804476186373E-3</v>
      </c>
    </row>
    <row r="13" spans="2:20">
      <c r="B13">
        <v>3</v>
      </c>
      <c r="C13" s="1">
        <v>6.49</v>
      </c>
      <c r="D13" s="1">
        <v>6.87</v>
      </c>
      <c r="E13" s="1">
        <v>6.88</v>
      </c>
      <c r="F13" s="1">
        <v>6.65</v>
      </c>
      <c r="G13" s="1">
        <v>6.28</v>
      </c>
      <c r="H13" s="1">
        <v>4.92</v>
      </c>
      <c r="I13" s="1">
        <v>2.98</v>
      </c>
      <c r="J13" s="1">
        <v>1.1399999999999999</v>
      </c>
      <c r="K13">
        <v>3</v>
      </c>
      <c r="L13" s="4">
        <v>0.97577000000000003</v>
      </c>
      <c r="M13">
        <v>6.9124580418999999</v>
      </c>
      <c r="N13" s="1">
        <f t="shared" si="0"/>
        <v>3.2458041900000012E-2</v>
      </c>
      <c r="O13">
        <v>7.0359999999999996</v>
      </c>
      <c r="Q13" s="2">
        <f>-((F13-D13))/((F13+D13-2*E13))/2*0.05+1</f>
        <v>0.97708333333333341</v>
      </c>
      <c r="R13" s="2">
        <f>L13-Q13</f>
        <v>-1.3133333333333885E-3</v>
      </c>
      <c r="S13" s="1">
        <f>(F13-D13)^2/(F13+D13-2*E13)*(-1/8)</f>
        <v>2.5208333333333253E-2</v>
      </c>
      <c r="T13" s="1">
        <f>N13-S13</f>
        <v>7.2497085666667592E-3</v>
      </c>
    </row>
    <row r="14" spans="2:20">
      <c r="B14">
        <v>4</v>
      </c>
      <c r="C14" s="1">
        <v>7.63</v>
      </c>
      <c r="D14" s="1">
        <v>8.06</v>
      </c>
      <c r="E14" s="1">
        <v>8.08</v>
      </c>
      <c r="F14" s="1">
        <v>7.84</v>
      </c>
      <c r="G14" s="1">
        <v>7.46</v>
      </c>
      <c r="H14" s="1">
        <v>5.99</v>
      </c>
      <c r="I14" s="1">
        <v>3.83</v>
      </c>
      <c r="J14" s="1">
        <v>1.44</v>
      </c>
      <c r="K14">
        <v>4</v>
      </c>
      <c r="L14" s="4">
        <v>0.97711199999999998</v>
      </c>
      <c r="M14">
        <v>8.1114622669000003</v>
      </c>
      <c r="N14" s="1">
        <f t="shared" si="0"/>
        <v>3.1462266900000202E-2</v>
      </c>
      <c r="O14">
        <v>8.2200000000000006</v>
      </c>
      <c r="Q14" s="2">
        <f>-((F14-D14))/((F14+D14-2*E14))/2*0.05+1</f>
        <v>0.97884615384615381</v>
      </c>
      <c r="R14" s="2">
        <f>L14-Q14</f>
        <v>-1.7341538461538297E-3</v>
      </c>
      <c r="S14" s="1">
        <f>(F14-D14)^2/(F14+D14-2*E14)*(-1/8)</f>
        <v>2.3269230769230924E-2</v>
      </c>
      <c r="T14" s="1">
        <f>N14-S14</f>
        <v>8.1930361307692781E-3</v>
      </c>
    </row>
    <row r="15" spans="2:20">
      <c r="B15">
        <v>5</v>
      </c>
      <c r="C15" s="1">
        <v>5.28</v>
      </c>
      <c r="D15" s="1">
        <v>5.69</v>
      </c>
      <c r="E15" s="1">
        <v>5.75</v>
      </c>
      <c r="F15" s="1">
        <v>5.58</v>
      </c>
      <c r="G15" s="1">
        <v>5.28</v>
      </c>
      <c r="H15" s="1">
        <v>4.1399999999999997</v>
      </c>
      <c r="I15" s="1">
        <v>2.52</v>
      </c>
      <c r="J15" s="1">
        <v>1.01</v>
      </c>
      <c r="K15">
        <v>5</v>
      </c>
      <c r="L15" s="4">
        <v>0.98504000000000003</v>
      </c>
      <c r="M15">
        <v>5.7612239841999999</v>
      </c>
      <c r="N15" s="1">
        <f t="shared" si="0"/>
        <v>1.1223984199999926E-2</v>
      </c>
      <c r="O15">
        <v>5.851</v>
      </c>
      <c r="Q15" s="2">
        <f>-((F15-D15))/((F15+D15-2*E15))/2*0.05+1</f>
        <v>0.98804347826086958</v>
      </c>
      <c r="R15" s="2">
        <f>L15-Q15</f>
        <v>-3.0034782608695521E-3</v>
      </c>
      <c r="S15" s="1">
        <f>(F15-D15)^2/(F15+D15-2*E15)*(-1/8)</f>
        <v>6.5760869565217655E-3</v>
      </c>
      <c r="T15" s="1">
        <f>N15-S15</f>
        <v>4.6478972434781602E-3</v>
      </c>
    </row>
    <row r="16" spans="2:20">
      <c r="B16">
        <v>6</v>
      </c>
      <c r="C16" s="1">
        <v>6.97</v>
      </c>
      <c r="D16" s="1">
        <v>7.47</v>
      </c>
      <c r="E16" s="1">
        <v>7.54</v>
      </c>
      <c r="F16" s="1">
        <v>7.34</v>
      </c>
      <c r="G16" s="1">
        <v>6.97</v>
      </c>
      <c r="H16" s="1">
        <v>5.5</v>
      </c>
      <c r="I16" s="1">
        <v>3.35</v>
      </c>
      <c r="J16" s="1">
        <v>1.27</v>
      </c>
      <c r="K16">
        <v>6</v>
      </c>
      <c r="L16" s="4">
        <v>0.98482999999999998</v>
      </c>
      <c r="M16">
        <v>7.5534723037999996</v>
      </c>
      <c r="N16" s="1">
        <f t="shared" si="0"/>
        <v>1.347230379999953E-2</v>
      </c>
      <c r="O16">
        <v>7.6660000000000004</v>
      </c>
      <c r="Q16" s="2">
        <f>-((F16-D16))/((F16+D16-2*E16))/2*0.05+1</f>
        <v>0.98796296296296304</v>
      </c>
      <c r="R16" s="2">
        <f>L16-Q16</f>
        <v>-3.1329629629630595E-3</v>
      </c>
      <c r="S16" s="1">
        <f>(F16-D16)^2/(F16+D16-2*E16)*(-1/8)</f>
        <v>7.8240740740740215E-3</v>
      </c>
      <c r="T16" s="1">
        <f>N16-S16</f>
        <v>5.6482297259255083E-3</v>
      </c>
    </row>
    <row r="17" spans="2:20">
      <c r="B17">
        <v>7</v>
      </c>
      <c r="C17" s="1">
        <v>7.63</v>
      </c>
      <c r="D17" s="1">
        <v>8.14</v>
      </c>
      <c r="E17" s="1">
        <v>8.2200000000000006</v>
      </c>
      <c r="F17" s="1">
        <v>8.02</v>
      </c>
      <c r="G17" s="1">
        <v>7.66</v>
      </c>
      <c r="H17" s="1">
        <v>6.18</v>
      </c>
      <c r="I17" s="1">
        <v>3.65</v>
      </c>
      <c r="J17" s="1">
        <v>1.1000000000000001</v>
      </c>
      <c r="K17">
        <v>7</v>
      </c>
      <c r="L17" s="4">
        <v>0.98609500000000005</v>
      </c>
      <c r="M17">
        <v>8.2317217156000009</v>
      </c>
      <c r="N17" s="1">
        <f t="shared" si="0"/>
        <v>1.1721715600000238E-2</v>
      </c>
      <c r="O17">
        <v>8.3369999999999997</v>
      </c>
      <c r="Q17" s="2">
        <f>-((F17-D17))/((F17+D17-2*E17))/2*0.05+1</f>
        <v>0.98928571428571421</v>
      </c>
      <c r="R17" s="2">
        <f>L17-Q17</f>
        <v>-3.1907142857141579E-3</v>
      </c>
      <c r="S17" s="1">
        <f>(F17-D17)^2/(F17+D17-2*E17)*(-1/8)</f>
        <v>6.4285714285715091E-3</v>
      </c>
      <c r="T17" s="1">
        <f>N17-S17</f>
        <v>5.2931441714287285E-3</v>
      </c>
    </row>
    <row r="18" spans="2:20">
      <c r="B18">
        <v>8</v>
      </c>
      <c r="C18" s="1">
        <v>4.59</v>
      </c>
      <c r="D18" s="1">
        <v>4.95</v>
      </c>
      <c r="E18" s="1">
        <v>5</v>
      </c>
      <c r="F18" s="1">
        <v>4.8499999999999996</v>
      </c>
      <c r="G18" s="1">
        <v>4.59</v>
      </c>
      <c r="H18" s="1">
        <v>3.59</v>
      </c>
      <c r="I18" s="1">
        <v>2.2000000000000002</v>
      </c>
      <c r="J18" s="1">
        <v>0.91</v>
      </c>
      <c r="K18">
        <v>8</v>
      </c>
      <c r="L18" s="4">
        <v>0.98443999999999998</v>
      </c>
      <c r="M18">
        <v>5.0106332938999998</v>
      </c>
      <c r="N18" s="1">
        <f t="shared" si="0"/>
        <v>1.0633293899999785E-2</v>
      </c>
      <c r="O18">
        <v>5.0869999999999997</v>
      </c>
      <c r="Q18" s="2">
        <f>-((F18-D18))/((F18+D18-2*E18))/2*0.05+1</f>
        <v>0.98749999999999993</v>
      </c>
      <c r="R18" s="2">
        <f>L18-Q18</f>
        <v>-3.0599999999999516E-3</v>
      </c>
      <c r="S18" s="1">
        <f>(F18-D18)^2/(F18+D18-2*E18)*(-1/8)</f>
        <v>6.2500000000000888E-3</v>
      </c>
      <c r="T18" s="1">
        <f>N18-S18</f>
        <v>4.3832938999996962E-3</v>
      </c>
    </row>
    <row r="19" spans="2:20">
      <c r="B19">
        <v>9</v>
      </c>
      <c r="C19" s="1">
        <v>2.81</v>
      </c>
      <c r="D19" s="1">
        <v>3.04</v>
      </c>
      <c r="E19" s="1">
        <v>3.04</v>
      </c>
      <c r="F19" s="1">
        <v>2.9</v>
      </c>
      <c r="G19" s="1">
        <v>2.69</v>
      </c>
      <c r="H19" s="1">
        <v>1.98</v>
      </c>
      <c r="I19" s="1">
        <v>1.1000000000000001</v>
      </c>
      <c r="J19" s="1">
        <v>0.39</v>
      </c>
      <c r="K19">
        <v>9</v>
      </c>
      <c r="L19" s="4">
        <v>0.97396899999999997</v>
      </c>
      <c r="M19">
        <v>3.0626955658999999</v>
      </c>
      <c r="N19" s="1">
        <f t="shared" si="0"/>
        <v>2.2695565899999881E-2</v>
      </c>
      <c r="O19">
        <v>3.113</v>
      </c>
      <c r="Q19" s="2">
        <f>-((F19-D19))/((F19+D19-2*E19))/2*0.05+1</f>
        <v>0.97500000000000009</v>
      </c>
      <c r="R19" s="2">
        <f>L19-Q19</f>
        <v>-1.0310000000001152E-3</v>
      </c>
      <c r="S19" s="1">
        <f>(F19-D19)^2/(F19+D19-2*E19)*(-1/8)</f>
        <v>1.749999999999996E-2</v>
      </c>
      <c r="T19" s="1">
        <f>N19-S19</f>
        <v>5.195565899999921E-3</v>
      </c>
    </row>
    <row r="20" spans="2:20">
      <c r="B20">
        <v>10</v>
      </c>
      <c r="C20" s="1">
        <v>3.7</v>
      </c>
      <c r="D20" s="1">
        <v>4.09</v>
      </c>
      <c r="E20" s="1">
        <v>4.1500000000000004</v>
      </c>
      <c r="F20" s="1">
        <v>4.01</v>
      </c>
      <c r="G20" s="1">
        <v>3.75</v>
      </c>
      <c r="H20" s="1">
        <v>2.79</v>
      </c>
      <c r="I20" s="1">
        <v>1.31</v>
      </c>
      <c r="J20" s="1">
        <v>0.39</v>
      </c>
      <c r="K20">
        <v>10</v>
      </c>
      <c r="L20" s="4">
        <v>0.98636000000000001</v>
      </c>
      <c r="M20">
        <v>4.1580327612000003</v>
      </c>
      <c r="N20" s="1">
        <f t="shared" si="0"/>
        <v>8.0327611999999604E-3</v>
      </c>
      <c r="O20">
        <v>4.2229999999999999</v>
      </c>
      <c r="Q20" s="2">
        <f>-((F20-D20))/((F20+D20-2*E20))/2*0.05+1</f>
        <v>0.99</v>
      </c>
      <c r="R20" s="2">
        <f>L20-Q20</f>
        <v>-3.6399999999999766E-3</v>
      </c>
      <c r="S20" s="1">
        <f>(F20-D20)^2/(F20+D20-2*E20)*(-1/8)</f>
        <v>3.9999999999999862E-3</v>
      </c>
      <c r="T20" s="1">
        <f>N20-S20</f>
        <v>4.0327611999999742E-3</v>
      </c>
    </row>
    <row r="21" spans="2:20">
      <c r="B21">
        <v>11</v>
      </c>
      <c r="C21" s="1">
        <v>4.95</v>
      </c>
      <c r="D21" s="1">
        <v>5.36</v>
      </c>
      <c r="E21" s="1">
        <v>5.41</v>
      </c>
      <c r="F21" s="1">
        <v>5.24</v>
      </c>
      <c r="G21" s="1">
        <v>4.9400000000000004</v>
      </c>
      <c r="H21" s="1">
        <v>3.21</v>
      </c>
      <c r="I21" s="1">
        <v>1.4</v>
      </c>
      <c r="J21" s="1">
        <v>0.46</v>
      </c>
      <c r="K21">
        <v>11</v>
      </c>
      <c r="L21" s="4">
        <v>0.98323099999999997</v>
      </c>
      <c r="M21">
        <v>5.4236637699000001</v>
      </c>
      <c r="N21" s="1">
        <f t="shared" si="0"/>
        <v>1.3663769899999956E-2</v>
      </c>
      <c r="O21">
        <v>5.48</v>
      </c>
      <c r="Q21" s="2">
        <f>-((F21-D21))/((F21+D21-2*E21))/2*0.05+1</f>
        <v>0.98636363636363633</v>
      </c>
      <c r="R21" s="2">
        <f>L21-Q21</f>
        <v>-3.1326363636363652E-3</v>
      </c>
      <c r="S21" s="1">
        <f>(F21-D21)^2/(F21+D21-2*E21)*(-1/8)</f>
        <v>8.181818181818238E-3</v>
      </c>
      <c r="T21" s="1">
        <f>N21-S21</f>
        <v>5.4819517181817178E-3</v>
      </c>
    </row>
    <row r="22" spans="2:20">
      <c r="B22">
        <v>12</v>
      </c>
      <c r="C22" s="1">
        <v>6.75</v>
      </c>
      <c r="D22" s="1">
        <v>7.2</v>
      </c>
      <c r="E22" s="1">
        <v>7.25</v>
      </c>
      <c r="F22" s="1">
        <v>7.03</v>
      </c>
      <c r="G22" s="1">
        <v>6.66</v>
      </c>
      <c r="H22" s="1">
        <v>5.22</v>
      </c>
      <c r="I22" s="1">
        <v>3.15</v>
      </c>
      <c r="J22" s="1">
        <v>1.2</v>
      </c>
      <c r="K22">
        <v>12</v>
      </c>
      <c r="L22" s="4">
        <v>0.98187999999999998</v>
      </c>
      <c r="M22">
        <v>7.2696807972000004</v>
      </c>
      <c r="N22" s="1">
        <f t="shared" si="0"/>
        <v>1.9680797200000377E-2</v>
      </c>
      <c r="O22">
        <v>7.4020000000000001</v>
      </c>
      <c r="Q22" s="2">
        <f>-((F22-D22))/((F22+D22-2*E22))/2*0.05+1</f>
        <v>0.98425925925925928</v>
      </c>
      <c r="R22" s="2">
        <f>L22-Q22</f>
        <v>-2.3792592592593031E-3</v>
      </c>
      <c r="S22" s="1">
        <f>(F22-D22)^2/(F22+D22-2*E22)*(-1/8)</f>
        <v>1.3379629629629639E-2</v>
      </c>
      <c r="T22" s="1">
        <f>N22-S22</f>
        <v>6.3011675703707384E-3</v>
      </c>
    </row>
    <row r="23" spans="2:20">
      <c r="B23">
        <v>13</v>
      </c>
      <c r="C23" s="1">
        <v>5.67</v>
      </c>
      <c r="D23" s="1">
        <v>6.11</v>
      </c>
      <c r="E23" s="1">
        <v>6.18</v>
      </c>
      <c r="F23" s="1">
        <v>6.03</v>
      </c>
      <c r="G23" s="1">
        <v>5.74</v>
      </c>
      <c r="H23" s="1">
        <v>4.5999999999999996</v>
      </c>
      <c r="I23" s="1">
        <v>2.95</v>
      </c>
      <c r="J23" s="1">
        <v>1.3</v>
      </c>
      <c r="K23">
        <v>13</v>
      </c>
      <c r="L23" s="4">
        <v>0.987124</v>
      </c>
      <c r="M23">
        <v>6.1877955935999998</v>
      </c>
      <c r="N23" s="1">
        <f t="shared" si="0"/>
        <v>7.7955936000000392E-3</v>
      </c>
      <c r="O23">
        <v>6.282</v>
      </c>
      <c r="Q23" s="2">
        <f>-((F23-D23))/((F23+D23-2*E23))/2*0.05+1</f>
        <v>0.99090909090909085</v>
      </c>
      <c r="R23" s="2">
        <f>L23-Q23</f>
        <v>-3.7850909090908491E-3</v>
      </c>
      <c r="S23" s="1">
        <f>(F23-D23)^2/(F23+D23-2*E23)*(-1/8)</f>
        <v>3.6363636363636619E-3</v>
      </c>
      <c r="T23" s="1">
        <f>N23-S23</f>
        <v>4.1592299636363777E-3</v>
      </c>
    </row>
    <row r="24" spans="2:20">
      <c r="B24">
        <v>14</v>
      </c>
      <c r="C24" s="1">
        <v>6.81</v>
      </c>
      <c r="D24" s="1">
        <v>7.34</v>
      </c>
      <c r="E24" s="1">
        <v>7.45</v>
      </c>
      <c r="F24" s="1">
        <v>7.29</v>
      </c>
      <c r="G24" s="1">
        <v>6.97</v>
      </c>
      <c r="H24" s="1">
        <v>5.61</v>
      </c>
      <c r="I24" s="1">
        <v>3.55</v>
      </c>
      <c r="J24" s="1">
        <v>1.49</v>
      </c>
      <c r="K24">
        <v>14</v>
      </c>
      <c r="L24" s="4">
        <v>0.99160000000000004</v>
      </c>
      <c r="M24">
        <v>7.4539731872999999</v>
      </c>
      <c r="N24" s="1">
        <f t="shared" si="0"/>
        <v>3.9731872999997364E-3</v>
      </c>
      <c r="O24">
        <v>7.5609999999999999</v>
      </c>
      <c r="Q24" s="2">
        <f>-((F24-D24))/((F24+D24-2*E24))/2*0.05+1</f>
        <v>0.99537037037037046</v>
      </c>
      <c r="R24" s="2">
        <f>L24-Q24</f>
        <v>-3.7703703703704239E-3</v>
      </c>
      <c r="S24" s="1">
        <f>(F24-D24)^2/(F24+D24-2*E24)*(-1/8)</f>
        <v>1.1574074074073935E-3</v>
      </c>
      <c r="T24" s="1">
        <f>N24-S24</f>
        <v>2.8157798925923429E-3</v>
      </c>
    </row>
    <row r="25" spans="2:20">
      <c r="B25">
        <v>15</v>
      </c>
      <c r="C25" s="1">
        <v>8.02</v>
      </c>
      <c r="D25" s="1">
        <v>8.5299999999999994</v>
      </c>
      <c r="E25" s="1">
        <v>8.6199999999999992</v>
      </c>
      <c r="F25" s="1">
        <v>8.4499999999999993</v>
      </c>
      <c r="G25" s="1">
        <v>8.1</v>
      </c>
      <c r="H25" s="1">
        <v>6.66</v>
      </c>
      <c r="I25" s="1">
        <v>4.42</v>
      </c>
      <c r="J25" s="1">
        <v>1.77</v>
      </c>
      <c r="K25">
        <v>15</v>
      </c>
      <c r="L25" s="4">
        <v>0.988784</v>
      </c>
      <c r="M25">
        <v>8.6268517707000001</v>
      </c>
      <c r="N25" s="1">
        <f t="shared" si="0"/>
        <v>6.8517707000008699E-3</v>
      </c>
      <c r="O25">
        <v>8.7210000000000001</v>
      </c>
      <c r="Q25" s="2">
        <f>-((F25-D25))/((F25+D25-2*E25))/2*0.05+1</f>
        <v>0.99230769230769234</v>
      </c>
      <c r="R25" s="2">
        <f>L25-Q25</f>
        <v>-3.5236923076923388E-3</v>
      </c>
      <c r="S25" s="1">
        <f>(F25-D25)^2/(F25+D25-2*E25)*(-1/8)</f>
        <v>3.0769230769230639E-3</v>
      </c>
      <c r="T25" s="1">
        <f>N25-S25</f>
        <v>3.7748476230778059E-3</v>
      </c>
    </row>
    <row r="26" spans="2:20">
      <c r="B26">
        <v>16</v>
      </c>
      <c r="C26" s="1">
        <v>4.7</v>
      </c>
      <c r="D26" s="1">
        <v>5.0599999999999996</v>
      </c>
      <c r="E26" s="1">
        <v>5.12</v>
      </c>
      <c r="F26" s="1">
        <v>4.9800000000000004</v>
      </c>
      <c r="G26" s="1">
        <v>4.74</v>
      </c>
      <c r="H26" s="1">
        <v>3.79</v>
      </c>
      <c r="I26" s="1">
        <v>2.4500000000000002</v>
      </c>
      <c r="J26" s="1">
        <v>1.1299999999999999</v>
      </c>
      <c r="K26">
        <v>16</v>
      </c>
      <c r="L26" s="4">
        <v>0.98671600000000004</v>
      </c>
      <c r="M26">
        <v>5.1276845770000001</v>
      </c>
      <c r="N26" s="1">
        <f t="shared" si="0"/>
        <v>7.6845770000000257E-3</v>
      </c>
      <c r="O26">
        <v>5.1989999999999998</v>
      </c>
      <c r="Q26" s="2">
        <f>-((F26-D26))/((F26+D26-2*E26))/2*0.05+1</f>
        <v>0.9900000000000001</v>
      </c>
      <c r="R26" s="2">
        <f>L26-Q26</f>
        <v>-3.2840000000000646E-3</v>
      </c>
      <c r="S26" s="1">
        <f>(F26-D26)^2/(F26+D26-2*E26)*(-1/8)</f>
        <v>3.9999999999998969E-3</v>
      </c>
      <c r="T26" s="1">
        <f>N26-S26</f>
        <v>3.6845770000001289E-3</v>
      </c>
    </row>
    <row r="27" spans="2:20">
      <c r="B27">
        <v>17</v>
      </c>
      <c r="C27" s="1">
        <v>15.7</v>
      </c>
      <c r="D27" s="1">
        <v>16.899999999999999</v>
      </c>
      <c r="E27" s="1">
        <v>17.18</v>
      </c>
      <c r="F27" s="1">
        <v>16.86</v>
      </c>
      <c r="G27" s="1">
        <v>16.170000000000002</v>
      </c>
      <c r="H27" s="1">
        <v>13.15</v>
      </c>
      <c r="I27" s="1">
        <v>8.35</v>
      </c>
      <c r="J27" s="1">
        <v>3.33</v>
      </c>
      <c r="K27">
        <v>17</v>
      </c>
      <c r="L27" s="4">
        <v>0.99458199999999997</v>
      </c>
      <c r="M27">
        <v>17.183596980899999</v>
      </c>
      <c r="N27" s="1">
        <f t="shared" si="0"/>
        <v>3.5969808999993802E-3</v>
      </c>
      <c r="O27">
        <v>17.448</v>
      </c>
      <c r="Q27" s="2">
        <f>-((F27-D27))/((F27+D27-2*E27))/2*0.05+1</f>
        <v>0.99833333333333341</v>
      </c>
      <c r="R27" s="2">
        <f>L27-Q27</f>
        <v>-3.7513333333334398E-3</v>
      </c>
      <c r="S27" s="1">
        <f>(F27-D27)^2/(F27+D27-2*E27)*(-1/8)</f>
        <v>3.3333333333331831E-4</v>
      </c>
      <c r="T27" s="1">
        <f>N27-S27</f>
        <v>3.2636475666660619E-3</v>
      </c>
    </row>
    <row r="28" spans="2:20">
      <c r="B28">
        <v>18</v>
      </c>
      <c r="C28" s="1">
        <v>6.39</v>
      </c>
      <c r="D28" s="1">
        <v>6.8</v>
      </c>
      <c r="E28" s="1">
        <v>6.83</v>
      </c>
      <c r="F28" s="1">
        <v>6.62</v>
      </c>
      <c r="G28" s="1">
        <v>6.27</v>
      </c>
      <c r="H28" s="1">
        <v>4.93</v>
      </c>
      <c r="I28" s="1">
        <v>3.01</v>
      </c>
      <c r="J28" s="1">
        <v>1.19</v>
      </c>
      <c r="K28">
        <v>18</v>
      </c>
      <c r="L28" s="4">
        <v>0.97908200000000001</v>
      </c>
      <c r="M28">
        <v>6.8537936393000001</v>
      </c>
      <c r="N28" s="1">
        <f t="shared" si="0"/>
        <v>2.3793639300000002E-2</v>
      </c>
      <c r="O28">
        <v>6.9749999999999996</v>
      </c>
      <c r="Q28" s="2">
        <f>-((F28-D28))/((F28+D28-2*E28))/2*0.05+1</f>
        <v>0.98125000000000007</v>
      </c>
      <c r="R28" s="2">
        <f>L28-Q28</f>
        <v>-2.1680000000000588E-3</v>
      </c>
      <c r="S28" s="1">
        <f>(F28-D28)^2/(F28+D28-2*E28)*(-1/8)</f>
        <v>1.6874999999999935E-2</v>
      </c>
      <c r="T28" s="1">
        <f>N28-S28</f>
        <v>6.9186393000000672E-3</v>
      </c>
    </row>
    <row r="29" spans="2:20">
      <c r="B29">
        <v>19</v>
      </c>
      <c r="C29" s="1">
        <v>6.78</v>
      </c>
      <c r="D29" s="1">
        <v>7.31</v>
      </c>
      <c r="E29" s="1">
        <v>7.4</v>
      </c>
      <c r="F29" s="1">
        <v>7.23</v>
      </c>
      <c r="G29" s="1">
        <v>6.88</v>
      </c>
      <c r="H29" s="1">
        <v>5.48</v>
      </c>
      <c r="I29" s="1">
        <v>3.38</v>
      </c>
      <c r="J29" s="1">
        <v>1.33</v>
      </c>
      <c r="K29">
        <v>19</v>
      </c>
      <c r="L29" s="4">
        <v>0.98847499999999999</v>
      </c>
      <c r="M29">
        <v>7.4072520833000004</v>
      </c>
      <c r="N29" s="1">
        <f t="shared" si="0"/>
        <v>7.2520833000000451E-3</v>
      </c>
      <c r="O29">
        <v>7.51</v>
      </c>
      <c r="Q29" s="2">
        <f>-((F29-D29))/((F29+D29-2*E29))/2*0.05+1</f>
        <v>0.99230769230769245</v>
      </c>
      <c r="R29" s="2">
        <f>L29-Q29</f>
        <v>-3.8326923076924535E-3</v>
      </c>
      <c r="S29" s="1">
        <f>(F29-D29)^2/(F29+D29-2*E29)*(-1/8)</f>
        <v>3.0769230769229954E-3</v>
      </c>
      <c r="T29" s="1">
        <f>N29-S29</f>
        <v>4.1751602230770497E-3</v>
      </c>
    </row>
    <row r="30" spans="2:20">
      <c r="B30">
        <v>20</v>
      </c>
      <c r="C30" s="1">
        <v>17.45</v>
      </c>
      <c r="D30" s="1">
        <v>18.79</v>
      </c>
      <c r="E30" s="1">
        <v>19.09</v>
      </c>
      <c r="F30" s="1">
        <v>18.72</v>
      </c>
      <c r="G30" s="1">
        <v>17.940000000000001</v>
      </c>
      <c r="H30" s="1">
        <v>14.56</v>
      </c>
      <c r="I30" s="1">
        <v>9.2100000000000009</v>
      </c>
      <c r="J30" s="1">
        <v>3.59</v>
      </c>
      <c r="K30">
        <v>20</v>
      </c>
      <c r="L30" s="4">
        <v>0.99357899999999999</v>
      </c>
      <c r="M30">
        <v>19.095676041299999</v>
      </c>
      <c r="N30" s="1">
        <f t="shared" si="0"/>
        <v>5.6760412999992127E-3</v>
      </c>
      <c r="O30">
        <v>19.414999999999999</v>
      </c>
      <c r="Q30" s="2">
        <f>-((F30-D30))/((F30+D30-2*E30))/2*0.05+1</f>
        <v>0.99738805970149258</v>
      </c>
      <c r="R30" s="2">
        <f>L30-Q30</f>
        <v>-3.8090597014925898E-3</v>
      </c>
      <c r="S30" s="1">
        <f>(F30-D30)^2/(F30+D30-2*E30)*(-1/8)</f>
        <v>9.1417910447761698E-4</v>
      </c>
      <c r="T30" s="1">
        <f>N30-S30</f>
        <v>4.7618621955215958E-3</v>
      </c>
    </row>
    <row r="31" spans="2:20">
      <c r="B31">
        <v>21</v>
      </c>
      <c r="C31" s="1">
        <v>14.93</v>
      </c>
      <c r="D31" s="1">
        <v>16.03</v>
      </c>
      <c r="E31" s="1">
        <v>16.260000000000002</v>
      </c>
      <c r="F31" s="1">
        <v>15.94</v>
      </c>
      <c r="G31" s="1">
        <v>15.26</v>
      </c>
      <c r="H31" s="1">
        <v>12.42</v>
      </c>
      <c r="I31" s="1">
        <v>8</v>
      </c>
      <c r="J31" s="1">
        <v>3</v>
      </c>
      <c r="K31">
        <v>21</v>
      </c>
      <c r="L31" s="4">
        <v>0.99218200000000001</v>
      </c>
      <c r="M31">
        <v>16.266925748999999</v>
      </c>
      <c r="N31" s="1">
        <f t="shared" si="0"/>
        <v>6.9257489999969835E-3</v>
      </c>
      <c r="O31">
        <v>16.524999999999999</v>
      </c>
      <c r="Q31" s="2">
        <f>-((F31-D31))/((F31+D31-2*E31))/2*0.05+1</f>
        <v>0.99590909090909085</v>
      </c>
      <c r="R31" s="2">
        <f>L31-Q31</f>
        <v>-3.7270909090908466E-3</v>
      </c>
      <c r="S31" s="1">
        <f>(F31-D31)^2/(F31+D31-2*E31)*(-1/8)</f>
        <v>1.8409090909091437E-3</v>
      </c>
      <c r="T31" s="1">
        <f>N31-S31</f>
        <v>5.0848399090878396E-3</v>
      </c>
    </row>
    <row r="32" spans="2:20">
      <c r="B32">
        <v>22</v>
      </c>
      <c r="C32" s="1">
        <v>17.899999999999999</v>
      </c>
      <c r="D32" s="1">
        <v>19.190000000000001</v>
      </c>
      <c r="E32" s="1">
        <v>19.489999999999998</v>
      </c>
      <c r="F32" s="1">
        <v>19.149999999999999</v>
      </c>
      <c r="G32" s="1">
        <v>18.41</v>
      </c>
      <c r="H32" s="1">
        <v>15.14</v>
      </c>
      <c r="I32" s="1">
        <v>9.86</v>
      </c>
      <c r="J32" s="1">
        <v>4.1500000000000004</v>
      </c>
      <c r="K32">
        <v>22</v>
      </c>
      <c r="L32" s="4">
        <v>0.99465300000000001</v>
      </c>
      <c r="M32">
        <v>19.493729479199999</v>
      </c>
      <c r="N32" s="1">
        <f t="shared" si="0"/>
        <v>3.7294792000004406E-3</v>
      </c>
      <c r="O32">
        <v>19.783000000000001</v>
      </c>
      <c r="Q32" s="2">
        <f>-((F32-D32))/((F32+D32-2*E32))/2*0.05+1</f>
        <v>0.99843749999999987</v>
      </c>
      <c r="R32" s="2">
        <f>L32-Q32</f>
        <v>-3.7844999999998574E-3</v>
      </c>
      <c r="S32" s="1">
        <f>(F32-D32)^2/(F32+D32-2*E32)*(-1/8)</f>
        <v>3.1250000000004538E-4</v>
      </c>
      <c r="T32" s="1">
        <f>N32-S32</f>
        <v>3.4169792000003953E-3</v>
      </c>
    </row>
    <row r="33" spans="2:20">
      <c r="B33">
        <v>23</v>
      </c>
      <c r="C33" s="1">
        <v>17.7</v>
      </c>
      <c r="D33" s="1">
        <v>18.89</v>
      </c>
      <c r="E33" s="1">
        <v>19.190000000000001</v>
      </c>
      <c r="F33" s="1">
        <v>18.899999999999999</v>
      </c>
      <c r="G33" s="1">
        <v>18.22</v>
      </c>
      <c r="H33" s="1">
        <v>15.21</v>
      </c>
      <c r="I33" s="1">
        <v>10.23</v>
      </c>
      <c r="J33" s="1">
        <v>4.6500000000000004</v>
      </c>
      <c r="K33">
        <v>23</v>
      </c>
      <c r="L33" s="4">
        <v>0.99689000000000005</v>
      </c>
      <c r="M33">
        <v>19.191145754899999</v>
      </c>
      <c r="N33" s="1">
        <f t="shared" si="0"/>
        <v>1.1457548999977973E-3</v>
      </c>
      <c r="O33">
        <v>19.466999999999999</v>
      </c>
      <c r="Q33" s="2">
        <f>-((F33-D33))/((F33+D33-2*E33))/2*0.05+1</f>
        <v>1.0004237288135593</v>
      </c>
      <c r="R33" s="2">
        <f>L33-Q33</f>
        <v>-3.5337288135592893E-3</v>
      </c>
      <c r="S33" s="1">
        <f>(F33-D33)^2/(F33+D33-2*E33)*(-1/8)</f>
        <v>2.1186440677957551E-5</v>
      </c>
      <c r="T33" s="1">
        <f>N33-S33</f>
        <v>1.1245684593198398E-3</v>
      </c>
    </row>
    <row r="34" spans="2:20">
      <c r="B34">
        <v>24</v>
      </c>
      <c r="C34" s="1">
        <v>0.23</v>
      </c>
      <c r="D34" s="1">
        <v>2.0699999999999998</v>
      </c>
      <c r="E34" s="1">
        <v>2.74</v>
      </c>
      <c r="F34" s="1">
        <v>2.8</v>
      </c>
      <c r="G34" s="1">
        <v>2.58</v>
      </c>
      <c r="H34" s="1">
        <v>1.54</v>
      </c>
      <c r="I34" s="1">
        <v>0.49</v>
      </c>
      <c r="J34" s="1">
        <v>0.06</v>
      </c>
      <c r="K34">
        <v>24</v>
      </c>
      <c r="L34" s="4">
        <v>1.0311269999999999</v>
      </c>
      <c r="M34">
        <v>2.8230179723000002</v>
      </c>
      <c r="N34" s="1">
        <f t="shared" si="0"/>
        <v>8.3017972299999965E-2</v>
      </c>
      <c r="O34">
        <v>2.7240000000000002</v>
      </c>
      <c r="Q34" s="2">
        <f>-((F34-D34))/((F34+D34-2*E34))/2*0.05+1</f>
        <v>1.0299180327868851</v>
      </c>
      <c r="R34" s="2">
        <f>L34-Q34</f>
        <v>1.2089672131148088E-3</v>
      </c>
      <c r="S34" s="1">
        <f>(F34-D34)^2/(F34+D34-2*E34)*(-1/8)</f>
        <v>0.10920081967213091</v>
      </c>
      <c r="T34" s="1">
        <f>N34-S34</f>
        <v>-2.6182847372130946E-2</v>
      </c>
    </row>
    <row r="35" spans="2:20">
      <c r="B35">
        <v>25</v>
      </c>
      <c r="C35" s="1">
        <v>1.32</v>
      </c>
      <c r="D35" s="1">
        <v>3.17</v>
      </c>
      <c r="E35" s="1">
        <v>3.83</v>
      </c>
      <c r="F35" s="1">
        <v>3.86</v>
      </c>
      <c r="G35" s="1">
        <v>3.58</v>
      </c>
      <c r="H35" s="1">
        <v>2.36</v>
      </c>
      <c r="I35" s="1">
        <v>0.96</v>
      </c>
      <c r="J35" s="1">
        <v>0.24</v>
      </c>
      <c r="K35">
        <v>25</v>
      </c>
      <c r="L35" s="4">
        <v>1.027015</v>
      </c>
      <c r="M35">
        <v>3.8984572889</v>
      </c>
      <c r="N35" s="1">
        <f t="shared" si="0"/>
        <v>6.8457288899999913E-2</v>
      </c>
      <c r="O35">
        <v>3.8010000000000002</v>
      </c>
      <c r="Q35" s="2">
        <f>-((F35-D35))/((F35+D35-2*E35))/2*0.05+1</f>
        <v>1.0273809523809523</v>
      </c>
      <c r="R35" s="2">
        <f>L35-Q35</f>
        <v>-3.6595238095227245E-4</v>
      </c>
      <c r="S35" s="1">
        <f>(F35-D35)^2/(F35+D35-2*E35)*(-1/8)</f>
        <v>9.4464285714285584E-2</v>
      </c>
      <c r="T35" s="1">
        <f>N35-S35</f>
        <v>-2.6006996814285671E-2</v>
      </c>
    </row>
    <row r="36" spans="2:20">
      <c r="B36">
        <v>26</v>
      </c>
      <c r="C36" s="1">
        <v>7.86</v>
      </c>
      <c r="D36" s="1">
        <v>9.5</v>
      </c>
      <c r="E36" s="1">
        <v>9.82</v>
      </c>
      <c r="F36" s="1">
        <v>9.43</v>
      </c>
      <c r="G36" s="1">
        <v>8.69</v>
      </c>
      <c r="H36" s="1">
        <v>6.07</v>
      </c>
      <c r="I36" s="1">
        <v>3.1</v>
      </c>
      <c r="J36" s="1">
        <v>0.99</v>
      </c>
      <c r="K36">
        <v>26</v>
      </c>
      <c r="L36" s="4">
        <v>0.99205299999999996</v>
      </c>
      <c r="M36">
        <v>9.8293756302999995</v>
      </c>
      <c r="N36" s="1">
        <f t="shared" si="0"/>
        <v>9.3756302999992158E-3</v>
      </c>
      <c r="O36">
        <v>9.7520000000000007</v>
      </c>
      <c r="Q36" s="2">
        <f>-((F36-D36))/((F36+D36-2*E36))/2*0.05+1</f>
        <v>0.99753521126760558</v>
      </c>
      <c r="R36" s="2">
        <f>L36-Q36</f>
        <v>-5.4822112676056189E-3</v>
      </c>
      <c r="S36" s="1">
        <f>(F36-D36)^2/(F36+D36-2*E36)*(-1/8)</f>
        <v>8.6267605633803411E-4</v>
      </c>
      <c r="T36" s="1">
        <f>N36-S36</f>
        <v>8.5129542436611812E-3</v>
      </c>
    </row>
    <row r="37" spans="2:20">
      <c r="B37">
        <v>27</v>
      </c>
      <c r="C37" s="1">
        <v>0.73</v>
      </c>
      <c r="D37" s="1">
        <v>2.69</v>
      </c>
      <c r="E37" s="1">
        <v>3.37</v>
      </c>
      <c r="F37" s="1">
        <v>3.4</v>
      </c>
      <c r="G37" s="1">
        <v>3.13</v>
      </c>
      <c r="H37" s="1">
        <v>1.97</v>
      </c>
      <c r="I37" s="1">
        <v>0.72</v>
      </c>
      <c r="J37" s="1">
        <v>0.15</v>
      </c>
      <c r="K37">
        <v>27</v>
      </c>
      <c r="L37" s="4">
        <v>1.02688</v>
      </c>
      <c r="M37">
        <v>3.4380989079000002</v>
      </c>
      <c r="N37" s="1">
        <f t="shared" si="0"/>
        <v>6.8098907900000061E-2</v>
      </c>
      <c r="O37">
        <v>3.3420000000000001</v>
      </c>
      <c r="Q37" s="2">
        <f>-((F37-D37))/((F37+D37-2*E37))/2*0.05+1</f>
        <v>1.0273076923076923</v>
      </c>
      <c r="R37" s="2">
        <f>L37-Q37</f>
        <v>-4.2769230769224009E-4</v>
      </c>
      <c r="S37" s="1">
        <f>(F37-D37)^2/(F37+D37-2*E37)*(-1/8)</f>
        <v>9.6942307692307633E-2</v>
      </c>
      <c r="T37" s="1">
        <f>N37-S37</f>
        <v>-2.8843399792307572E-2</v>
      </c>
    </row>
    <row r="38" spans="2:20">
      <c r="B38">
        <v>28</v>
      </c>
      <c r="C38" s="1">
        <v>3.53</v>
      </c>
      <c r="D38" s="1">
        <v>5.22</v>
      </c>
      <c r="E38" s="1">
        <v>5.71</v>
      </c>
      <c r="F38" s="1">
        <v>5.55</v>
      </c>
      <c r="G38" s="1">
        <v>5.08</v>
      </c>
      <c r="H38" s="1">
        <v>3.29</v>
      </c>
      <c r="I38" s="1">
        <v>1.36</v>
      </c>
      <c r="J38" s="1">
        <v>0.25</v>
      </c>
      <c r="K38">
        <v>28</v>
      </c>
      <c r="L38" s="4">
        <v>1.0075750000000001</v>
      </c>
      <c r="M38">
        <v>5.7167550062999997</v>
      </c>
      <c r="N38" s="1">
        <f t="shared" si="0"/>
        <v>6.7550062999996996E-3</v>
      </c>
      <c r="O38">
        <v>5.593</v>
      </c>
      <c r="Q38" s="2">
        <f>-((F38-D38))/((F38+D38-2*E38))/2*0.05+1</f>
        <v>1.0126923076923078</v>
      </c>
      <c r="R38" s="2">
        <f>L38-Q38</f>
        <v>-5.117307692307671E-3</v>
      </c>
      <c r="S38" s="1">
        <f>(F38-D38)^2/(F38+D38-2*E38)*(-1/8)</f>
        <v>2.0942307692307691E-2</v>
      </c>
      <c r="T38" s="1">
        <f>N38-S38</f>
        <v>-1.4187301392307991E-2</v>
      </c>
    </row>
    <row r="39" spans="2:20">
      <c r="B39">
        <v>29</v>
      </c>
      <c r="C39" s="1">
        <v>3.74</v>
      </c>
      <c r="D39" s="1">
        <v>6.17</v>
      </c>
      <c r="E39" s="1">
        <v>6.81</v>
      </c>
      <c r="F39" s="1">
        <v>6.58</v>
      </c>
      <c r="G39" s="1">
        <v>5.97</v>
      </c>
      <c r="H39" s="1">
        <v>3.87</v>
      </c>
      <c r="I39" s="1">
        <v>1.78</v>
      </c>
      <c r="J39" s="1">
        <v>0.53</v>
      </c>
      <c r="K39">
        <v>29</v>
      </c>
      <c r="L39" s="4">
        <v>1.0054940000000001</v>
      </c>
      <c r="M39">
        <v>6.8147312044000001</v>
      </c>
      <c r="N39" s="1">
        <f t="shared" si="0"/>
        <v>4.7312044000005216E-3</v>
      </c>
      <c r="O39">
        <v>6.7009999999999996</v>
      </c>
      <c r="Q39" s="2">
        <f>-((F39-D39))/((F39+D39-2*E39))/2*0.05+1</f>
        <v>1.0117816091954024</v>
      </c>
      <c r="R39" s="2">
        <f>L39-Q39</f>
        <v>-6.2876091954022773E-3</v>
      </c>
      <c r="S39" s="1">
        <f>(F39-D39)^2/(F39+D39-2*E39)*(-1/8)</f>
        <v>2.4152298850574749E-2</v>
      </c>
      <c r="T39" s="1">
        <f>N39-S39</f>
        <v>-1.9421094450574227E-2</v>
      </c>
    </row>
    <row r="40" spans="2:20">
      <c r="B40">
        <v>30</v>
      </c>
      <c r="C40" s="1">
        <v>0.26</v>
      </c>
      <c r="D40" s="1">
        <v>1.1299999999999999</v>
      </c>
      <c r="E40" s="1">
        <v>1.41</v>
      </c>
      <c r="F40" s="1">
        <v>1.4</v>
      </c>
      <c r="G40" s="1">
        <v>1.26</v>
      </c>
      <c r="H40" s="1">
        <v>0.69</v>
      </c>
      <c r="I40" s="1">
        <v>0.17</v>
      </c>
      <c r="J40" s="1">
        <v>-0.01</v>
      </c>
      <c r="K40">
        <v>30</v>
      </c>
      <c r="L40" s="4">
        <v>1.02057</v>
      </c>
      <c r="M40">
        <v>1.4287159741</v>
      </c>
      <c r="N40" s="1">
        <f t="shared" si="0"/>
        <v>1.8715974100000032E-2</v>
      </c>
      <c r="O40">
        <v>1.3640000000000001</v>
      </c>
      <c r="Q40" s="2">
        <f>-((F40-D40))/((F40+D40-2*E40))/2*0.05+1</f>
        <v>1.0232758620689655</v>
      </c>
      <c r="R40" s="2">
        <f>L40-Q40</f>
        <v>-2.7058620689655033E-3</v>
      </c>
      <c r="S40" s="1">
        <f>(F40-D40)^2/(F40+D40-2*E40)*(-1/8)</f>
        <v>3.1422413793103447E-2</v>
      </c>
      <c r="T40" s="1">
        <f>N40-S40</f>
        <v>-1.2706439693103415E-2</v>
      </c>
    </row>
    <row r="41" spans="2:20">
      <c r="B41">
        <v>31</v>
      </c>
      <c r="C41" s="1">
        <v>2.57</v>
      </c>
      <c r="D41" s="1">
        <v>3.24</v>
      </c>
      <c r="E41" s="1">
        <v>3.38</v>
      </c>
      <c r="F41" s="1">
        <v>3.24</v>
      </c>
      <c r="G41" s="1">
        <v>2.96</v>
      </c>
      <c r="H41" s="1">
        <v>1.99</v>
      </c>
      <c r="I41" s="1">
        <v>0.93</v>
      </c>
      <c r="J41" s="1">
        <v>0.25</v>
      </c>
      <c r="K41">
        <v>31</v>
      </c>
      <c r="L41" s="4">
        <v>0.99424400000000002</v>
      </c>
      <c r="M41">
        <v>3.3818967065000001</v>
      </c>
      <c r="N41" s="1">
        <f t="shared" si="0"/>
        <v>1.8967065000001782E-3</v>
      </c>
      <c r="O41">
        <v>3.3290000000000002</v>
      </c>
      <c r="Q41" s="2">
        <f>-((F41-D41))/((F41+D41-2*E41))/2*0.05+1</f>
        <v>1</v>
      </c>
      <c r="R41" s="2">
        <f>L41-Q41</f>
        <v>-5.7559999999999834E-3</v>
      </c>
      <c r="S41" s="1">
        <f>(F41-D41)^2/(F41+D41-2*E41)*(-1/8)</f>
        <v>0</v>
      </c>
      <c r="T41" s="1">
        <f>N41-S41</f>
        <v>1.8967065000001782E-3</v>
      </c>
    </row>
    <row r="42" spans="2:20">
      <c r="B42">
        <v>32</v>
      </c>
      <c r="C42" s="1">
        <v>2.79</v>
      </c>
      <c r="D42" s="1">
        <v>3.56</v>
      </c>
      <c r="E42" s="1">
        <v>3.74</v>
      </c>
      <c r="F42" s="1">
        <v>3.59</v>
      </c>
      <c r="G42" s="1">
        <v>3.29</v>
      </c>
      <c r="H42" s="1">
        <v>2.23</v>
      </c>
      <c r="I42" s="1">
        <v>1.04</v>
      </c>
      <c r="J42" s="1">
        <v>0.27</v>
      </c>
      <c r="K42">
        <v>32</v>
      </c>
      <c r="L42" s="4">
        <v>0.99672300000000003</v>
      </c>
      <c r="M42">
        <v>3.7407154269</v>
      </c>
      <c r="N42" s="1">
        <f t="shared" si="0"/>
        <v>7.154268999998159E-4</v>
      </c>
      <c r="O42">
        <v>3.6930000000000001</v>
      </c>
      <c r="Q42" s="2">
        <f>-((F42-D42))/((F42+D42-2*E42))/2*0.05+1</f>
        <v>1.0022727272727272</v>
      </c>
      <c r="R42" s="2">
        <f>L42-Q42</f>
        <v>-5.5497272727271785E-3</v>
      </c>
      <c r="S42" s="1">
        <f>(F42-D42)^2/(F42+D42-2*E42)*(-1/8)</f>
        <v>3.4090909090908638E-4</v>
      </c>
      <c r="T42" s="1">
        <f>N42-S42</f>
        <v>3.7451780909072952E-4</v>
      </c>
    </row>
    <row r="43" spans="2:20">
      <c r="B43">
        <v>33</v>
      </c>
      <c r="C43" s="1">
        <v>0.89</v>
      </c>
      <c r="D43" s="1">
        <v>1.62</v>
      </c>
      <c r="E43" s="1">
        <v>1.86</v>
      </c>
      <c r="F43" s="1">
        <v>1.83</v>
      </c>
      <c r="G43" s="1">
        <v>1.67</v>
      </c>
      <c r="H43" s="1">
        <v>1.03</v>
      </c>
      <c r="I43" s="1">
        <v>0.37</v>
      </c>
      <c r="J43" s="1">
        <v>0.05</v>
      </c>
      <c r="K43">
        <v>33</v>
      </c>
      <c r="L43" s="4">
        <v>1.015884</v>
      </c>
      <c r="M43">
        <v>1.8714653296999999</v>
      </c>
      <c r="N43" s="1">
        <f t="shared" si="0"/>
        <v>1.1465329699999804E-2</v>
      </c>
      <c r="O43">
        <v>1.8049999999999999</v>
      </c>
      <c r="Q43" s="2">
        <f>-((F43-D43))/((F43+D43-2*E43))/2*0.05+1</f>
        <v>1.0194444444444444</v>
      </c>
      <c r="R43" s="2">
        <f>L43-Q43</f>
        <v>-3.5604444444443661E-3</v>
      </c>
      <c r="S43" s="1">
        <f>(F43-D43)^2/(F43+D43-2*E43)*(-1/8)</f>
        <v>2.0416666666666659E-2</v>
      </c>
      <c r="T43" s="1">
        <f>N43-S43</f>
        <v>-8.9513369666668549E-3</v>
      </c>
    </row>
    <row r="44" spans="2:20">
      <c r="B44">
        <v>34</v>
      </c>
      <c r="C44" s="1">
        <v>2.86</v>
      </c>
      <c r="D44" s="1">
        <v>3.62</v>
      </c>
      <c r="E44" s="1">
        <v>3.77</v>
      </c>
      <c r="F44" s="1">
        <v>3.61</v>
      </c>
      <c r="G44" s="1">
        <v>3.3</v>
      </c>
      <c r="H44" s="1">
        <v>2.2400000000000002</v>
      </c>
      <c r="I44" s="1">
        <v>1.05</v>
      </c>
      <c r="J44" s="1">
        <v>0.27</v>
      </c>
      <c r="K44">
        <v>34</v>
      </c>
      <c r="L44" s="4">
        <v>0.99311300000000002</v>
      </c>
      <c r="M44">
        <v>3.7730368465000002</v>
      </c>
      <c r="N44" s="1">
        <f t="shared" si="0"/>
        <v>3.0368465000001343E-3</v>
      </c>
      <c r="O44">
        <v>3.7639999999999998</v>
      </c>
      <c r="Q44" s="2">
        <f>-((F44-D44))/((F44+D44-2*E44))/2*0.05+1</f>
        <v>0.99919354838709673</v>
      </c>
      <c r="R44" s="2">
        <f>L44-Q44</f>
        <v>-6.080548387096707E-3</v>
      </c>
      <c r="S44" s="1">
        <f>(F44-D44)^2/(F44+D44-2*E44)*(-1/8)</f>
        <v>4.0322580645163201E-5</v>
      </c>
      <c r="T44" s="1">
        <f>N44-S44</f>
        <v>2.9965239193549711E-3</v>
      </c>
    </row>
    <row r="45" spans="2:20">
      <c r="B45">
        <v>35</v>
      </c>
      <c r="C45" s="1">
        <v>1.85</v>
      </c>
      <c r="D45" s="1">
        <v>2.4900000000000002</v>
      </c>
      <c r="E45" s="1">
        <v>2.61</v>
      </c>
      <c r="F45" s="1">
        <v>2.48</v>
      </c>
      <c r="G45" s="1">
        <v>2.25</v>
      </c>
      <c r="H45" s="1">
        <v>1.5</v>
      </c>
      <c r="I45" s="1">
        <v>0.7</v>
      </c>
      <c r="J45" s="1">
        <v>0.18</v>
      </c>
      <c r="K45">
        <v>35</v>
      </c>
      <c r="L45" s="4">
        <v>0.99221300000000001</v>
      </c>
      <c r="M45">
        <v>2.6131842413999999</v>
      </c>
      <c r="N45" s="1">
        <f t="shared" si="0"/>
        <v>3.1842414000000652E-3</v>
      </c>
      <c r="O45">
        <v>2.6040000000000001</v>
      </c>
      <c r="Q45" s="2">
        <f>-((F45-D45))/((F45+D45-2*E45))/2*0.05+1</f>
        <v>0.999</v>
      </c>
      <c r="R45" s="2">
        <f>L45-Q45</f>
        <v>-6.7869999999999875E-3</v>
      </c>
      <c r="S45" s="1">
        <f>(F45-D45)^2/(F45+D45-2*E45)*(-1/8)</f>
        <v>5.0000000000002483E-5</v>
      </c>
      <c r="T45" s="1">
        <f>N45-S45</f>
        <v>3.1342414000000629E-3</v>
      </c>
    </row>
    <row r="46" spans="2:20">
      <c r="B46">
        <v>36</v>
      </c>
      <c r="C46" s="1">
        <v>1.45</v>
      </c>
      <c r="D46" s="1">
        <v>1.74</v>
      </c>
      <c r="E46" s="1">
        <v>1.77</v>
      </c>
      <c r="F46" s="1">
        <v>1.68</v>
      </c>
      <c r="G46" s="1">
        <v>1.54</v>
      </c>
      <c r="H46" s="1">
        <v>1.05</v>
      </c>
      <c r="I46" s="1">
        <v>0.5</v>
      </c>
      <c r="J46" s="1">
        <v>0.14000000000000001</v>
      </c>
      <c r="K46">
        <v>36</v>
      </c>
      <c r="L46" s="4">
        <v>0.98230399999999995</v>
      </c>
      <c r="M46">
        <v>1.7788398116999999</v>
      </c>
      <c r="N46" s="1">
        <f t="shared" si="0"/>
        <v>8.8398116999999221E-3</v>
      </c>
      <c r="O46">
        <v>1.764</v>
      </c>
      <c r="Q46" s="2">
        <f>-((F46-D46))/((F46+D46-2*E46))/2*0.05+1</f>
        <v>0.98750000000000004</v>
      </c>
      <c r="R46" s="2">
        <f>L46-Q46</f>
        <v>-5.1960000000000894E-3</v>
      </c>
      <c r="S46" s="1">
        <f>(F46-D46)^2/(F46+D46-2*E46)*(-1/8)</f>
        <v>3.7500000000000033E-3</v>
      </c>
      <c r="T46" s="1">
        <f>N46-S46</f>
        <v>5.0898116999999188E-3</v>
      </c>
    </row>
    <row r="47" spans="2:20">
      <c r="B47">
        <v>37</v>
      </c>
      <c r="C47" s="1">
        <v>1.61</v>
      </c>
      <c r="D47" s="1">
        <v>2.25</v>
      </c>
      <c r="E47" s="1">
        <v>2.41</v>
      </c>
      <c r="F47" s="1">
        <v>2.33</v>
      </c>
      <c r="G47" s="1">
        <v>2.14</v>
      </c>
      <c r="H47" s="1">
        <v>1.47</v>
      </c>
      <c r="I47" s="1">
        <v>0.71</v>
      </c>
      <c r="J47" s="1">
        <v>0.19</v>
      </c>
      <c r="K47">
        <v>37</v>
      </c>
      <c r="L47" s="4">
        <v>1.0020180000000001</v>
      </c>
      <c r="M47">
        <v>2.4101838844999999</v>
      </c>
      <c r="N47" s="1">
        <f t="shared" si="0"/>
        <v>1.8388449999973133E-4</v>
      </c>
      <c r="O47">
        <v>2.3969999999999998</v>
      </c>
      <c r="Q47" s="2">
        <f>-((F47-D47))/((F47+D47-2*E47))/2*0.05+1</f>
        <v>1.0083333333333333</v>
      </c>
      <c r="R47" s="2">
        <f>L47-Q47</f>
        <v>-6.3153333333332284E-3</v>
      </c>
      <c r="S47" s="1">
        <f>(F47-D47)^2/(F47+D47-2*E47)*(-1/8)</f>
        <v>3.3333333333333366E-3</v>
      </c>
      <c r="T47" s="1">
        <f>N47-S47</f>
        <v>-3.1494488333336053E-3</v>
      </c>
    </row>
    <row r="48" spans="2:20">
      <c r="B48">
        <v>38</v>
      </c>
      <c r="C48" s="1">
        <v>2.2400000000000002</v>
      </c>
      <c r="D48" s="1">
        <v>2.84</v>
      </c>
      <c r="E48" s="1">
        <v>3</v>
      </c>
      <c r="F48" s="1">
        <v>2.86</v>
      </c>
      <c r="G48" s="1">
        <v>2.6</v>
      </c>
      <c r="H48" s="1">
        <v>1.71</v>
      </c>
      <c r="I48" s="1">
        <v>0.79</v>
      </c>
      <c r="J48" s="1">
        <v>0.2</v>
      </c>
      <c r="K48">
        <v>38</v>
      </c>
      <c r="L48" s="4">
        <v>0.99729100000000004</v>
      </c>
      <c r="M48">
        <v>3.0004537259999999</v>
      </c>
      <c r="N48" s="1">
        <f t="shared" si="0"/>
        <v>4.5372599999993213E-4</v>
      </c>
      <c r="O48">
        <v>2.9860000000000002</v>
      </c>
      <c r="Q48" s="2">
        <f>-((F48-D48))/((F48+D48-2*E48))/2*0.05+1</f>
        <v>1.0016666666666667</v>
      </c>
      <c r="R48" s="2">
        <f>L48-Q48</f>
        <v>-4.3756666666666666E-3</v>
      </c>
      <c r="S48" s="1">
        <f>(F48-D48)^2/(F48+D48-2*E48)*(-1/8)</f>
        <v>1.6666666666666658E-4</v>
      </c>
      <c r="T48" s="1">
        <f>N48-S48</f>
        <v>2.8705933333326555E-4</v>
      </c>
    </row>
    <row r="49" spans="2:20">
      <c r="B49">
        <v>39</v>
      </c>
      <c r="C49" s="1">
        <v>2.16</v>
      </c>
      <c r="D49" s="1">
        <v>3.24</v>
      </c>
      <c r="E49" s="1">
        <v>3.57</v>
      </c>
      <c r="F49" s="1">
        <v>3.47</v>
      </c>
      <c r="G49" s="1">
        <v>3.17</v>
      </c>
      <c r="H49" s="1">
        <v>2.0699999999999998</v>
      </c>
      <c r="I49" s="1">
        <v>0.9</v>
      </c>
      <c r="J49" s="1">
        <v>0.19</v>
      </c>
      <c r="K49">
        <v>39</v>
      </c>
      <c r="L49" s="4">
        <v>1.0086649999999999</v>
      </c>
      <c r="M49">
        <v>3.5758766357999998</v>
      </c>
      <c r="N49" s="1">
        <f t="shared" si="0"/>
        <v>5.8766357999999741E-3</v>
      </c>
      <c r="O49">
        <v>3.5139999999999998</v>
      </c>
      <c r="Q49" s="2">
        <f>-((F49-D49))/((F49+D49-2*E49))/2*0.05+1</f>
        <v>1.0133720930232559</v>
      </c>
      <c r="R49" s="2">
        <f>L49-Q49</f>
        <v>-4.7070930232560038E-3</v>
      </c>
      <c r="S49" s="1">
        <f>(F49-D49)^2/(F49+D49-2*E49)*(-1/8)</f>
        <v>1.5377906976744224E-2</v>
      </c>
      <c r="T49" s="1">
        <f>N49-S49</f>
        <v>-9.5012711767442498E-3</v>
      </c>
    </row>
    <row r="50" spans="2:20">
      <c r="B50">
        <v>40</v>
      </c>
      <c r="C50" s="1">
        <v>1.86</v>
      </c>
      <c r="D50" s="1">
        <v>2.68</v>
      </c>
      <c r="E50" s="1">
        <v>2.89</v>
      </c>
      <c r="F50" s="1">
        <v>2.8</v>
      </c>
      <c r="G50" s="1">
        <v>2.57</v>
      </c>
      <c r="H50" s="1">
        <v>1.7</v>
      </c>
      <c r="I50" s="1">
        <v>0.77</v>
      </c>
      <c r="J50" s="1">
        <v>0.19</v>
      </c>
      <c r="K50">
        <v>40</v>
      </c>
      <c r="L50" s="4">
        <v>1.003735</v>
      </c>
      <c r="M50">
        <v>2.8907700366000002</v>
      </c>
      <c r="N50" s="1">
        <f t="shared" si="0"/>
        <v>7.7003660000007912E-4</v>
      </c>
      <c r="O50">
        <v>2.8490000000000002</v>
      </c>
      <c r="Q50" s="2">
        <f>-((F50-D50))/((F50+D50-2*E50))/2*0.05+1</f>
        <v>1.01</v>
      </c>
      <c r="R50" s="2">
        <f>L50-Q50</f>
        <v>-6.264999999999965E-3</v>
      </c>
      <c r="S50" s="1">
        <f>(F50-D50)^2/(F50+D50-2*E50)*(-1/8)</f>
        <v>5.9999999999999698E-3</v>
      </c>
      <c r="T50" s="1">
        <f>N50-S50</f>
        <v>-5.2299633999998906E-3</v>
      </c>
    </row>
    <row r="51" spans="2:20">
      <c r="B51">
        <v>41</v>
      </c>
      <c r="C51" s="1">
        <v>3.83</v>
      </c>
      <c r="D51" s="1">
        <v>4.6900000000000004</v>
      </c>
      <c r="E51" s="1">
        <v>4.84</v>
      </c>
      <c r="F51" s="1">
        <v>4.5999999999999996</v>
      </c>
      <c r="G51" s="1">
        <v>4.08</v>
      </c>
      <c r="H51" s="1">
        <v>2.44</v>
      </c>
      <c r="I51" s="1">
        <v>0.98</v>
      </c>
      <c r="J51" s="1">
        <v>0.21</v>
      </c>
      <c r="K51">
        <v>41</v>
      </c>
      <c r="L51" s="4">
        <v>0.98979099999999998</v>
      </c>
      <c r="M51">
        <v>4.8484204257999997</v>
      </c>
      <c r="N51" s="1">
        <f t="shared" si="0"/>
        <v>8.4204257999997978E-3</v>
      </c>
      <c r="O51">
        <v>4.8109999999999999</v>
      </c>
      <c r="Q51" s="2">
        <f>-((F51-D51))/((F51+D51-2*E51))/2*0.05+1</f>
        <v>0.99423076923076914</v>
      </c>
      <c r="R51" s="2">
        <f>L51-Q51</f>
        <v>-4.4397692307691639E-3</v>
      </c>
      <c r="S51" s="1">
        <f>(F51-D51)^2/(F51+D51-2*E51)*(-1/8)</f>
        <v>2.5961538461538856E-3</v>
      </c>
      <c r="T51" s="1">
        <f>N51-S51</f>
        <v>5.8242719538459126E-3</v>
      </c>
    </row>
    <row r="52" spans="2:20">
      <c r="B52">
        <v>42</v>
      </c>
      <c r="C52" s="1">
        <v>3.05</v>
      </c>
      <c r="D52" s="1">
        <v>3.97</v>
      </c>
      <c r="E52" s="1">
        <v>4.13</v>
      </c>
      <c r="F52" s="1">
        <v>3.92</v>
      </c>
      <c r="G52" s="1">
        <v>3.54</v>
      </c>
      <c r="H52" s="1">
        <v>2.29</v>
      </c>
      <c r="I52" s="1">
        <v>1.02</v>
      </c>
      <c r="J52" s="1">
        <v>0.25</v>
      </c>
      <c r="K52">
        <v>42</v>
      </c>
      <c r="L52" s="4">
        <v>0.99033899999999997</v>
      </c>
      <c r="M52">
        <v>4.1373542606000004</v>
      </c>
      <c r="N52" s="1">
        <f t="shared" si="0"/>
        <v>7.3542606000005506E-3</v>
      </c>
      <c r="O52">
        <v>4.0910000000000002</v>
      </c>
      <c r="Q52" s="2">
        <f>-((F52-D52))/((F52+D52-2*E52))/2*0.05+1</f>
        <v>0.9966216216216216</v>
      </c>
      <c r="R52" s="2">
        <f>L52-Q52</f>
        <v>-6.2826216216216313E-3</v>
      </c>
      <c r="S52" s="1">
        <f>(F52-D52)^2/(F52+D52-2*E52)*(-1/8)</f>
        <v>8.4459459459460538E-4</v>
      </c>
      <c r="T52" s="1">
        <f>N52-S52</f>
        <v>6.5096660054059455E-3</v>
      </c>
    </row>
    <row r="53" spans="2:20">
      <c r="B53">
        <v>43</v>
      </c>
      <c r="C53" s="1">
        <v>2.87</v>
      </c>
      <c r="D53" s="1">
        <v>3.6</v>
      </c>
      <c r="E53" s="1">
        <v>3.7</v>
      </c>
      <c r="F53" s="1">
        <v>3.49</v>
      </c>
      <c r="G53" s="1">
        <v>3.15</v>
      </c>
      <c r="H53" s="1">
        <v>2.0499999999999998</v>
      </c>
      <c r="I53" s="1">
        <v>0.92</v>
      </c>
      <c r="J53" s="1">
        <v>0.23</v>
      </c>
      <c r="K53">
        <v>43</v>
      </c>
      <c r="L53" s="4">
        <v>0.98562399999999994</v>
      </c>
      <c r="M53">
        <v>3.7144329712999999</v>
      </c>
      <c r="N53" s="1">
        <f t="shared" si="0"/>
        <v>1.4432971299999764E-2</v>
      </c>
      <c r="O53">
        <v>3.6890000000000001</v>
      </c>
      <c r="Q53" s="2">
        <f>-((F53-D53))/((F53+D53-2*E53))/2*0.05+1</f>
        <v>0.99112903225806459</v>
      </c>
      <c r="R53" s="2">
        <f>L53-Q53</f>
        <v>-5.505032258064646E-3</v>
      </c>
      <c r="S53" s="1">
        <f>(F53-D53)^2/(F53+D53-2*E53)*(-1/8)</f>
        <v>4.879032258064497E-3</v>
      </c>
      <c r="T53" s="1">
        <f>N53-S53</f>
        <v>9.5539390419352669E-3</v>
      </c>
    </row>
    <row r="54" spans="2:20">
      <c r="B54">
        <v>44</v>
      </c>
      <c r="C54" s="1">
        <v>1.66</v>
      </c>
      <c r="D54" s="1">
        <v>1.97</v>
      </c>
      <c r="E54" s="1">
        <v>1.99</v>
      </c>
      <c r="F54" s="1">
        <v>1.86</v>
      </c>
      <c r="G54" s="1">
        <v>1.67</v>
      </c>
      <c r="H54" s="1">
        <v>1.0900000000000001</v>
      </c>
      <c r="I54" s="1">
        <v>0.49</v>
      </c>
      <c r="J54" s="1">
        <v>0.12</v>
      </c>
      <c r="K54">
        <v>44</v>
      </c>
      <c r="L54" s="4">
        <v>0.97845899999999997</v>
      </c>
      <c r="M54">
        <v>2.0068149091</v>
      </c>
      <c r="N54" s="1">
        <f t="shared" si="0"/>
        <v>1.6814909100000053E-2</v>
      </c>
      <c r="O54">
        <v>1.9930000000000001</v>
      </c>
      <c r="Q54" s="2">
        <f>-((F54-D54))/((F54+D54-2*E54))/2*0.05+1</f>
        <v>0.98166666666666669</v>
      </c>
      <c r="R54" s="2">
        <f>L54-Q54</f>
        <v>-3.2076666666667197E-3</v>
      </c>
      <c r="S54" s="1">
        <f>(F54-D54)^2/(F54+D54-2*E54)*(-1/8)</f>
        <v>1.0083333333333316E-2</v>
      </c>
      <c r="T54" s="1">
        <f>N54-S54</f>
        <v>6.7315757666667371E-3</v>
      </c>
    </row>
    <row r="55" spans="2:20">
      <c r="B55">
        <v>45</v>
      </c>
      <c r="C55" s="1">
        <v>1.1299999999999999</v>
      </c>
      <c r="D55" s="1">
        <v>1.63</v>
      </c>
      <c r="E55" s="1">
        <v>1.75</v>
      </c>
      <c r="F55" s="1">
        <v>1.68</v>
      </c>
      <c r="G55" s="1">
        <v>1.52</v>
      </c>
      <c r="H55" s="1">
        <v>0.98</v>
      </c>
      <c r="I55" s="1">
        <v>0.42</v>
      </c>
      <c r="J55" s="1">
        <v>0.1</v>
      </c>
      <c r="K55">
        <v>45</v>
      </c>
      <c r="L55" s="4">
        <v>1.000229</v>
      </c>
      <c r="M55">
        <v>1.7500018965999999</v>
      </c>
      <c r="N55" s="1">
        <f t="shared" si="0"/>
        <v>1.896599999939852E-6</v>
      </c>
      <c r="O55">
        <v>1.7150000000000001</v>
      </c>
      <c r="Q55" s="2">
        <f>-((F55-D55))/((F55+D55-2*E55))/2*0.05+1</f>
        <v>1.006578947368421</v>
      </c>
      <c r="R55" s="2">
        <f>L55-Q55</f>
        <v>-6.3499473684209828E-3</v>
      </c>
      <c r="S55" s="1">
        <f>(F55-D55)^2/(F55+D55-2*E55)*(-1/8)</f>
        <v>1.6447368421052626E-3</v>
      </c>
      <c r="T55" s="1">
        <f>N55-S55</f>
        <v>-1.6428402421053228E-3</v>
      </c>
    </row>
    <row r="56" spans="2:20">
      <c r="B56">
        <v>46</v>
      </c>
      <c r="C56" s="1">
        <v>3.75</v>
      </c>
      <c r="D56" s="1">
        <v>4.21</v>
      </c>
      <c r="E56" s="1">
        <v>4.24</v>
      </c>
      <c r="F56" s="1">
        <v>4.05</v>
      </c>
      <c r="G56" s="1">
        <v>3.73</v>
      </c>
      <c r="H56" s="1">
        <v>2.63</v>
      </c>
      <c r="I56" s="1">
        <v>1.19</v>
      </c>
      <c r="J56" s="1">
        <v>0.28999999999999998</v>
      </c>
      <c r="K56">
        <v>46</v>
      </c>
      <c r="L56" s="4">
        <v>0.97863299999999998</v>
      </c>
      <c r="M56">
        <v>4.2635787096</v>
      </c>
      <c r="N56" s="1">
        <f t="shared" si="0"/>
        <v>2.3578709599999748E-2</v>
      </c>
      <c r="O56">
        <v>4.2560000000000002</v>
      </c>
      <c r="Q56" s="2">
        <f>-((F56-D56))/((F56+D56-2*E56))/2*0.05+1</f>
        <v>0.98181818181818181</v>
      </c>
      <c r="R56" s="2">
        <f>L56-Q56</f>
        <v>-3.185181818181837E-3</v>
      </c>
      <c r="S56" s="1">
        <f>(F56-D56)^2/(F56+D56-2*E56)*(-1/8)</f>
        <v>1.454545454545453E-2</v>
      </c>
      <c r="T56" s="1">
        <f>N56-S56</f>
        <v>9.0332550545452178E-3</v>
      </c>
    </row>
    <row r="57" spans="2:20">
      <c r="B57">
        <v>47</v>
      </c>
      <c r="C57" s="1">
        <v>1.64</v>
      </c>
      <c r="D57" s="1">
        <v>2.58</v>
      </c>
      <c r="E57" s="1">
        <v>2.87</v>
      </c>
      <c r="F57" s="1">
        <v>2.82</v>
      </c>
      <c r="G57" s="1">
        <v>2.6</v>
      </c>
      <c r="H57" s="1">
        <v>1.77</v>
      </c>
      <c r="I57" s="1">
        <v>0.83</v>
      </c>
      <c r="J57" s="1">
        <v>0.22</v>
      </c>
      <c r="K57">
        <v>47</v>
      </c>
      <c r="L57" s="4">
        <v>1.013433</v>
      </c>
      <c r="M57">
        <v>2.8803880833000002</v>
      </c>
      <c r="N57" s="1">
        <f t="shared" si="0"/>
        <v>1.0388083300000073E-2</v>
      </c>
      <c r="O57">
        <v>2.8279999999999998</v>
      </c>
      <c r="Q57" s="2">
        <f>-((F57-D57))/((F57+D57-2*E57))/2*0.05+1</f>
        <v>1.0176470588235293</v>
      </c>
      <c r="R57" s="2">
        <f>L57-Q57</f>
        <v>-4.2140588235293208E-3</v>
      </c>
      <c r="S57" s="1">
        <f>(F57-D57)^2/(F57+D57-2*E57)*(-1/8)</f>
        <v>2.1176470588235262E-2</v>
      </c>
      <c r="T57" s="1">
        <f>N57-S57</f>
        <v>-1.0788387288235189E-2</v>
      </c>
    </row>
    <row r="58" spans="2:20">
      <c r="B58">
        <v>48</v>
      </c>
      <c r="C58" s="1">
        <v>2.5299999999999998</v>
      </c>
      <c r="D58" s="1">
        <v>3.31</v>
      </c>
      <c r="E58" s="1">
        <v>3.53</v>
      </c>
      <c r="F58" s="1">
        <v>3.45</v>
      </c>
      <c r="G58" s="1">
        <v>3.22</v>
      </c>
      <c r="H58" s="1">
        <v>2.29</v>
      </c>
      <c r="I58" s="1">
        <v>1.18</v>
      </c>
      <c r="J58" s="1">
        <v>0.37</v>
      </c>
      <c r="K58">
        <v>48</v>
      </c>
      <c r="L58" s="4">
        <v>1.0064470000000001</v>
      </c>
      <c r="M58">
        <v>3.5322743469</v>
      </c>
      <c r="N58" s="1">
        <f t="shared" si="0"/>
        <v>2.2743469000001681E-3</v>
      </c>
      <c r="O58">
        <v>3.5059999999999998</v>
      </c>
      <c r="Q58" s="2">
        <f>-((F58-D58))/((F58+D58-2*E58))/2*0.05+1</f>
        <v>1.0116666666666667</v>
      </c>
      <c r="R58" s="2">
        <f>L58-Q58</f>
        <v>-5.2196666666666225E-3</v>
      </c>
      <c r="S58" s="1">
        <f>(F58-D58)^2/(F58+D58-2*E58)*(-1/8)</f>
        <v>8.1666666666666849E-3</v>
      </c>
      <c r="T58" s="1">
        <f>N58-S58</f>
        <v>-5.8923197666665168E-3</v>
      </c>
    </row>
    <row r="59" spans="2:20">
      <c r="B59">
        <v>49</v>
      </c>
      <c r="C59" s="1">
        <v>2.09</v>
      </c>
      <c r="D59" s="1">
        <v>3.04</v>
      </c>
      <c r="E59" s="1">
        <v>3.32</v>
      </c>
      <c r="F59" s="1">
        <v>3.26</v>
      </c>
      <c r="G59" s="1">
        <v>3.02</v>
      </c>
      <c r="H59" s="1">
        <v>2.1</v>
      </c>
      <c r="I59" s="1">
        <v>1.05</v>
      </c>
      <c r="J59" s="1">
        <v>0.33</v>
      </c>
      <c r="K59">
        <v>49</v>
      </c>
      <c r="L59" s="4">
        <v>1.011566</v>
      </c>
      <c r="M59">
        <v>3.3277666302000002</v>
      </c>
      <c r="N59" s="1">
        <f t="shared" si="0"/>
        <v>7.7666302000003462E-3</v>
      </c>
      <c r="O59">
        <v>3.2930000000000001</v>
      </c>
      <c r="Q59" s="2">
        <f>-((F59-D59))/((F59+D59-2*E59))/2*0.05+1</f>
        <v>1.0161764705882352</v>
      </c>
      <c r="R59" s="2">
        <f>L59-Q59</f>
        <v>-4.6104705882352714E-3</v>
      </c>
      <c r="S59" s="1">
        <f>(F59-D59)^2/(F59+D59-2*E59)*(-1/8)</f>
        <v>1.779411764705879E-2</v>
      </c>
      <c r="T59" s="1">
        <f>N59-S59</f>
        <v>-1.0027487447058444E-2</v>
      </c>
    </row>
    <row r="60" spans="2:20">
      <c r="B60">
        <v>50</v>
      </c>
      <c r="C60" s="1">
        <v>1.87</v>
      </c>
      <c r="D60" s="1">
        <v>2.65</v>
      </c>
      <c r="E60" s="1">
        <v>2.86</v>
      </c>
      <c r="F60" s="1">
        <v>2.79</v>
      </c>
      <c r="G60" s="1">
        <v>2.58</v>
      </c>
      <c r="H60" s="1">
        <v>1.79</v>
      </c>
      <c r="I60" s="1">
        <v>0.89</v>
      </c>
      <c r="J60" s="1">
        <v>0.27</v>
      </c>
      <c r="K60">
        <v>50</v>
      </c>
      <c r="L60" s="4">
        <v>1.00674</v>
      </c>
      <c r="M60">
        <v>2.8622606647</v>
      </c>
      <c r="N60" s="1">
        <f t="shared" si="0"/>
        <v>2.2606647000000812E-3</v>
      </c>
      <c r="O60">
        <v>2.8570000000000002</v>
      </c>
      <c r="Q60" s="2">
        <f>-((F60-D60))/((F60+D60-2*E60))/2*0.05+1</f>
        <v>1.0125</v>
      </c>
      <c r="R60" s="2">
        <f>L60-Q60</f>
        <v>-5.7599999999999874E-3</v>
      </c>
      <c r="S60" s="1">
        <f>(F60-D60)^2/(F60+D60-2*E60)*(-1/8)</f>
        <v>8.7500000000000078E-3</v>
      </c>
      <c r="T60" s="1">
        <f>N60-S60</f>
        <v>-6.4893352999999265E-3</v>
      </c>
    </row>
    <row r="61" spans="2:20">
      <c r="B61">
        <v>51</v>
      </c>
      <c r="C61" s="1">
        <v>1.21</v>
      </c>
      <c r="D61" s="1">
        <v>1.47</v>
      </c>
      <c r="E61" s="1">
        <v>1.52</v>
      </c>
      <c r="F61" s="1">
        <v>1.46</v>
      </c>
      <c r="G61" s="1">
        <v>1.35</v>
      </c>
      <c r="H61" s="1">
        <v>0.93</v>
      </c>
      <c r="I61" s="1">
        <v>0.46</v>
      </c>
      <c r="J61" s="1">
        <v>0.14000000000000001</v>
      </c>
      <c r="K61">
        <v>51</v>
      </c>
      <c r="L61" s="4">
        <v>0.99190999999999996</v>
      </c>
      <c r="M61">
        <v>1.5215126649999999</v>
      </c>
      <c r="N61" s="1">
        <f t="shared" si="0"/>
        <v>1.5126649999999131E-3</v>
      </c>
      <c r="O61">
        <v>1.5389999999999999</v>
      </c>
      <c r="Q61" s="2">
        <f>-((F61-D61))/((F61+D61-2*E61))/2*0.05+1</f>
        <v>0.99772727272727268</v>
      </c>
      <c r="R61" s="2">
        <f>L61-Q61</f>
        <v>-5.8172727272727265E-3</v>
      </c>
      <c r="S61" s="1">
        <f>(F61-D61)^2/(F61+D61-2*E61)*(-1/8)</f>
        <v>1.1363636363636351E-4</v>
      </c>
      <c r="T61" s="1">
        <f>N61-S61</f>
        <v>1.3990286363635496E-3</v>
      </c>
    </row>
    <row r="62" spans="2:20">
      <c r="B62">
        <v>52</v>
      </c>
      <c r="C62" s="1">
        <v>3.97</v>
      </c>
      <c r="D62" s="1">
        <v>4.58</v>
      </c>
      <c r="E62" s="1">
        <v>4.7</v>
      </c>
      <c r="F62" s="1">
        <v>4.55</v>
      </c>
      <c r="G62" s="1">
        <v>4.25</v>
      </c>
      <c r="H62" s="1">
        <v>3.13</v>
      </c>
      <c r="I62" s="1">
        <v>1.7</v>
      </c>
      <c r="J62" s="1">
        <v>0.55000000000000004</v>
      </c>
      <c r="K62">
        <v>52</v>
      </c>
      <c r="L62" s="4">
        <v>0.99213399999999996</v>
      </c>
      <c r="M62">
        <v>4.7034666785999999</v>
      </c>
      <c r="N62" s="1">
        <f t="shared" si="0"/>
        <v>3.4666785999997174E-3</v>
      </c>
      <c r="O62">
        <v>4.726</v>
      </c>
      <c r="Q62" s="2">
        <f>-((F62-D62))/((F62+D62-2*E62))/2*0.05+1</f>
        <v>0.99722222222222223</v>
      </c>
      <c r="R62" s="2">
        <f>L62-Q62</f>
        <v>-5.0882222222222717E-3</v>
      </c>
      <c r="S62" s="1">
        <f>(F62-D62)^2/(F62+D62-2*E62)*(-1/8)</f>
        <v>4.1666666666667152E-4</v>
      </c>
      <c r="T62" s="1">
        <f>N62-S62</f>
        <v>3.0500119333330459E-3</v>
      </c>
    </row>
    <row r="63" spans="2:20">
      <c r="B63">
        <v>53</v>
      </c>
      <c r="C63" s="1">
        <v>3.79</v>
      </c>
      <c r="D63" s="1">
        <v>4.2699999999999996</v>
      </c>
      <c r="E63" s="1">
        <v>4.3600000000000003</v>
      </c>
      <c r="F63" s="1">
        <v>4.2300000000000004</v>
      </c>
      <c r="G63" s="1">
        <v>3.97</v>
      </c>
      <c r="H63" s="1">
        <v>2.97</v>
      </c>
      <c r="I63" s="1">
        <v>1.65</v>
      </c>
      <c r="J63" s="1">
        <v>0.48</v>
      </c>
      <c r="K63">
        <v>53</v>
      </c>
      <c r="L63" s="4">
        <v>0.99077300000000001</v>
      </c>
      <c r="M63">
        <v>4.3639170008999999</v>
      </c>
      <c r="N63" s="1">
        <f t="shared" si="0"/>
        <v>3.9170008999995787E-3</v>
      </c>
      <c r="O63">
        <v>4.4050000000000002</v>
      </c>
      <c r="Q63" s="2">
        <f>-((F63-D63))/((F63+D63-2*E63))/2*0.05+1</f>
        <v>0.99545454545454559</v>
      </c>
      <c r="R63" s="2">
        <f>L63-Q63</f>
        <v>-4.681545454545577E-3</v>
      </c>
      <c r="S63" s="1">
        <f>(F63-D63)^2/(F63+D63-2*E63)*(-1/8)</f>
        <v>9.0909090909086767E-4</v>
      </c>
      <c r="T63" s="1">
        <f>N63-S63</f>
        <v>3.007909990908711E-3</v>
      </c>
    </row>
    <row r="64" spans="2:20">
      <c r="B64">
        <v>54</v>
      </c>
      <c r="C64" s="1">
        <v>2.8</v>
      </c>
      <c r="D64" s="1">
        <v>3.21</v>
      </c>
      <c r="E64" s="1">
        <v>3.27</v>
      </c>
      <c r="F64" s="1">
        <v>3.13</v>
      </c>
      <c r="G64" s="1">
        <v>2.9</v>
      </c>
      <c r="H64" s="1">
        <v>2.1</v>
      </c>
      <c r="I64" s="1">
        <v>1.1599999999999999</v>
      </c>
      <c r="J64" s="1">
        <v>0.42</v>
      </c>
      <c r="K64">
        <v>54</v>
      </c>
      <c r="L64" s="4">
        <v>0.985711</v>
      </c>
      <c r="M64">
        <v>3.2790759404999998</v>
      </c>
      <c r="N64" s="1">
        <f t="shared" si="0"/>
        <v>9.0759404999998239E-3</v>
      </c>
      <c r="O64">
        <v>3.2879999999999998</v>
      </c>
      <c r="Q64" s="2">
        <f>-((F64-D64))/((F64+D64-2*E64))/2*0.05+1</f>
        <v>0.99</v>
      </c>
      <c r="R64" s="2">
        <f>L64-Q64</f>
        <v>-4.2889999999999873E-3</v>
      </c>
      <c r="S64" s="1">
        <f>(F64-D64)^2/(F64+D64-2*E64)*(-1/8)</f>
        <v>4.0000000000000036E-3</v>
      </c>
      <c r="T64" s="1">
        <f>N64-S64</f>
        <v>5.0759404999998203E-3</v>
      </c>
    </row>
    <row r="65" spans="2:20">
      <c r="B65">
        <v>55</v>
      </c>
      <c r="C65" s="1">
        <v>3.45</v>
      </c>
      <c r="D65" s="1">
        <v>4.05</v>
      </c>
      <c r="E65" s="1">
        <v>4.1900000000000004</v>
      </c>
      <c r="F65" s="1">
        <v>4.07</v>
      </c>
      <c r="G65" s="1">
        <v>3.8</v>
      </c>
      <c r="H65" s="1">
        <v>2.8</v>
      </c>
      <c r="I65" s="1">
        <v>1.53</v>
      </c>
      <c r="J65" s="1">
        <v>0.52</v>
      </c>
      <c r="K65">
        <v>55</v>
      </c>
      <c r="L65" s="4">
        <v>0.996923</v>
      </c>
      <c r="M65">
        <v>4.1904903359999999</v>
      </c>
      <c r="N65" s="1">
        <f t="shared" si="0"/>
        <v>4.9033599999948052E-4</v>
      </c>
      <c r="O65">
        <v>4.1680000000000001</v>
      </c>
      <c r="Q65" s="2">
        <f>-((F65-D65))/((F65+D65-2*E65))/2*0.05+1</f>
        <v>1.0019230769230769</v>
      </c>
      <c r="R65" s="2">
        <f>L65-Q65</f>
        <v>-5.0000769230769126E-3</v>
      </c>
      <c r="S65" s="1">
        <f>(F65-D65)^2/(F65+D65-2*E65)*(-1/8)</f>
        <v>1.9230769230770133E-4</v>
      </c>
      <c r="T65" s="1">
        <f>N65-S65</f>
        <v>2.9802830769177916E-4</v>
      </c>
    </row>
    <row r="66" spans="2:20">
      <c r="B66">
        <v>56</v>
      </c>
      <c r="C66" s="1">
        <v>2.5099999999999998</v>
      </c>
      <c r="D66" s="1">
        <v>3.09</v>
      </c>
      <c r="E66" s="1">
        <v>3.23</v>
      </c>
      <c r="F66" s="1">
        <v>3.12</v>
      </c>
      <c r="G66" s="1">
        <v>2.86</v>
      </c>
      <c r="H66" s="1">
        <v>1.95</v>
      </c>
      <c r="I66" s="1">
        <v>0.94</v>
      </c>
      <c r="J66" s="1">
        <v>0.26</v>
      </c>
      <c r="K66">
        <v>56</v>
      </c>
      <c r="L66" s="4">
        <v>0.99813099999999999</v>
      </c>
      <c r="M66">
        <v>3.2301720537</v>
      </c>
      <c r="N66" s="1">
        <f t="shared" si="0"/>
        <v>1.7205370000006326E-4</v>
      </c>
      <c r="O66">
        <v>3.1989999999999998</v>
      </c>
      <c r="Q66" s="2">
        <f>-((F66-D66))/((F66+D66-2*E66))/2*0.05+1</f>
        <v>1.0030000000000001</v>
      </c>
      <c r="R66" s="2">
        <f>L66-Q66</f>
        <v>-4.8690000000001232E-3</v>
      </c>
      <c r="S66" s="1">
        <f>(F66-D66)^2/(F66+D66-2*E66)*(-1/8)</f>
        <v>4.5000000000000747E-4</v>
      </c>
      <c r="T66" s="1">
        <f>N66-S66</f>
        <v>-2.7794629999994421E-4</v>
      </c>
    </row>
    <row r="67" spans="2:20">
      <c r="B67">
        <v>57</v>
      </c>
      <c r="C67" s="1">
        <v>3.75</v>
      </c>
      <c r="D67" s="1">
        <v>4.96</v>
      </c>
      <c r="E67" s="1">
        <v>5.28</v>
      </c>
      <c r="F67" s="1">
        <v>5.14</v>
      </c>
      <c r="G67" s="1">
        <v>4.78</v>
      </c>
      <c r="H67" s="1">
        <v>3.41</v>
      </c>
      <c r="I67" s="1">
        <v>1.8</v>
      </c>
      <c r="J67" s="1">
        <v>0.62</v>
      </c>
      <c r="K67">
        <v>57</v>
      </c>
      <c r="L67" s="4">
        <v>1.0039629999999999</v>
      </c>
      <c r="M67">
        <v>5.2813400389999998</v>
      </c>
      <c r="N67" s="1">
        <f t="shared" si="0"/>
        <v>1.340038999999571E-3</v>
      </c>
      <c r="O67">
        <v>5.2549999999999999</v>
      </c>
      <c r="Q67" s="2">
        <f>-((F67-D67))/((F67+D67-2*E67))/2*0.05+1</f>
        <v>1.0097826086956521</v>
      </c>
      <c r="R67" s="2">
        <f>L67-Q67</f>
        <v>-5.8196086956521231E-3</v>
      </c>
      <c r="S67" s="1">
        <f>(F67-D67)^2/(F67+D67-2*E67)*(-1/8)</f>
        <v>8.804347826086913E-3</v>
      </c>
      <c r="T67" s="1">
        <f>N67-S67</f>
        <v>-7.464308826087342E-3</v>
      </c>
    </row>
    <row r="68" spans="2:20">
      <c r="B68">
        <v>58</v>
      </c>
      <c r="C68" s="1">
        <v>2.8</v>
      </c>
      <c r="D68" s="1">
        <v>3.82</v>
      </c>
      <c r="E68" s="1">
        <v>4.1500000000000004</v>
      </c>
      <c r="F68" s="1">
        <v>3.89</v>
      </c>
      <c r="G68" s="1">
        <v>3.45</v>
      </c>
      <c r="H68" s="1">
        <v>2.1800000000000002</v>
      </c>
      <c r="I68" s="1">
        <v>1.01</v>
      </c>
      <c r="J68" s="1">
        <v>0.28000000000000003</v>
      </c>
      <c r="K68">
        <v>58</v>
      </c>
      <c r="L68" s="4">
        <v>0.99939299999999998</v>
      </c>
      <c r="M68">
        <v>4.1500456686999998</v>
      </c>
      <c r="N68" s="1">
        <f t="shared" si="0"/>
        <v>4.5668699999446005E-5</v>
      </c>
      <c r="O68">
        <v>4.2370000000000001</v>
      </c>
      <c r="Q68" s="2">
        <f>-((F68-D68))/((F68+D68-2*E68))/2*0.05+1</f>
        <v>1.0029661016949152</v>
      </c>
      <c r="R68" s="2">
        <f>L68-Q68</f>
        <v>-3.5731016949152039E-3</v>
      </c>
      <c r="S68" s="1">
        <f>(F68-D68)^2/(F68+D68-2*E68)*(-1/8)</f>
        <v>1.038135593220346E-3</v>
      </c>
      <c r="T68" s="1">
        <f>N68-S68</f>
        <v>-9.9246689322090003E-4</v>
      </c>
    </row>
    <row r="69" spans="2:20">
      <c r="B69">
        <v>59</v>
      </c>
      <c r="C69" s="1">
        <v>2.52</v>
      </c>
      <c r="D69" s="1">
        <v>2.8</v>
      </c>
      <c r="E69" s="1">
        <v>2.85</v>
      </c>
      <c r="F69" s="1">
        <v>2.76</v>
      </c>
      <c r="G69" s="1">
        <v>2.6</v>
      </c>
      <c r="H69" s="1">
        <v>1.98</v>
      </c>
      <c r="I69" s="1">
        <v>1.17</v>
      </c>
      <c r="J69" s="1">
        <v>0.46</v>
      </c>
      <c r="K69">
        <v>59</v>
      </c>
      <c r="L69" s="4">
        <v>0.98870400000000003</v>
      </c>
      <c r="M69">
        <v>2.8538448064000002</v>
      </c>
      <c r="N69" s="1">
        <f t="shared" si="0"/>
        <v>3.844806400000067E-3</v>
      </c>
      <c r="O69">
        <v>2.927</v>
      </c>
      <c r="Q69" s="2">
        <f>-((F69-D69))/((F69+D69-2*E69))/2*0.05+1</f>
        <v>0.99285714285714288</v>
      </c>
      <c r="R69" s="2">
        <f>L69-Q69</f>
        <v>-4.1531428571428552E-3</v>
      </c>
      <c r="S69" s="1">
        <f>(F69-D69)^2/(F69+D69-2*E69)*(-1/8)</f>
        <v>1.4285714285714253E-3</v>
      </c>
      <c r="T69" s="1">
        <f>N69-S69</f>
        <v>2.4162349714286417E-3</v>
      </c>
    </row>
    <row r="70" spans="2:20">
      <c r="B70">
        <v>60</v>
      </c>
      <c r="C70" s="1">
        <v>4.28</v>
      </c>
      <c r="D70" s="1">
        <v>4.78</v>
      </c>
      <c r="E70" s="1">
        <v>4.8600000000000003</v>
      </c>
      <c r="F70" s="1">
        <v>4.6900000000000004</v>
      </c>
      <c r="G70" s="1">
        <v>4.3899999999999997</v>
      </c>
      <c r="H70" s="1">
        <v>3.26</v>
      </c>
      <c r="I70" s="1">
        <v>1.77</v>
      </c>
      <c r="J70" s="1">
        <v>0.56000000000000005</v>
      </c>
      <c r="K70">
        <v>60</v>
      </c>
      <c r="L70" s="4">
        <v>0.98696499999999998</v>
      </c>
      <c r="M70">
        <v>4.8692405986000002</v>
      </c>
      <c r="N70" s="1">
        <f t="shared" si="0"/>
        <v>9.2405985999999274E-3</v>
      </c>
      <c r="O70">
        <v>4.9660000000000002</v>
      </c>
      <c r="Q70" s="2">
        <f>-((F70-D70))/((F70+D70-2*E70))/2*0.05+1</f>
        <v>0.99099999999999999</v>
      </c>
      <c r="R70" s="2">
        <f>L70-Q70</f>
        <v>-4.0350000000000108E-3</v>
      </c>
      <c r="S70" s="1">
        <f>(F70-D70)^2/(F70+D70-2*E70)*(-1/8)</f>
        <v>4.0499999999999876E-3</v>
      </c>
      <c r="T70" s="1">
        <f>N70-S70</f>
        <v>5.1905985999999397E-3</v>
      </c>
    </row>
    <row r="71" spans="2:20">
      <c r="B71">
        <v>61</v>
      </c>
      <c r="C71" s="1">
        <v>2.7</v>
      </c>
      <c r="D71" s="1">
        <v>2.9</v>
      </c>
      <c r="E71" s="1">
        <v>2.88</v>
      </c>
      <c r="F71" s="1">
        <v>2.73</v>
      </c>
      <c r="G71" s="1">
        <v>2.52</v>
      </c>
      <c r="H71" s="1">
        <v>1.79</v>
      </c>
      <c r="I71" s="1">
        <v>0.78</v>
      </c>
      <c r="J71" s="1">
        <v>0.17</v>
      </c>
      <c r="K71">
        <v>61</v>
      </c>
      <c r="L71" s="4">
        <v>0.96828899999999996</v>
      </c>
      <c r="M71">
        <v>2.9130191817000002</v>
      </c>
      <c r="N71" s="1">
        <f t="shared" si="0"/>
        <v>3.3019181700000289E-2</v>
      </c>
      <c r="O71">
        <v>2.9060000000000001</v>
      </c>
      <c r="Q71" s="2">
        <f>-((F71-D71))/((F71+D71-2*E71))/2*0.05+1</f>
        <v>0.96730769230769231</v>
      </c>
      <c r="R71" s="2">
        <f>L71-Q71</f>
        <v>9.8130769230764248E-4</v>
      </c>
      <c r="S71" s="1">
        <f>(F71-D71)^2/(F71+D71-2*E71)*(-1/8)</f>
        <v>2.7788461538461536E-2</v>
      </c>
      <c r="T71" s="1">
        <f>N71-S71</f>
        <v>5.2307201615387523E-3</v>
      </c>
    </row>
    <row r="72" spans="2:20">
      <c r="B72">
        <v>62</v>
      </c>
      <c r="C72" s="1">
        <v>3.15</v>
      </c>
      <c r="D72" s="1">
        <v>3.5</v>
      </c>
      <c r="E72" s="1">
        <v>3.51</v>
      </c>
      <c r="F72" s="1">
        <v>3.32</v>
      </c>
      <c r="G72" s="1">
        <v>3.04</v>
      </c>
      <c r="H72" s="1">
        <v>2.12</v>
      </c>
      <c r="I72" s="1">
        <v>1.04</v>
      </c>
      <c r="J72" s="1">
        <v>0.27</v>
      </c>
      <c r="K72">
        <v>62</v>
      </c>
      <c r="L72" s="4">
        <v>0.97579300000000002</v>
      </c>
      <c r="M72">
        <v>3.5380806784000001</v>
      </c>
      <c r="N72" s="1">
        <f t="shared" si="0"/>
        <v>2.8080678400000281E-2</v>
      </c>
      <c r="O72">
        <v>3.528</v>
      </c>
      <c r="Q72" s="2">
        <f>-((F72-D72))/((F72+D72-2*E72))/2*0.05+1</f>
        <v>0.97749999999999992</v>
      </c>
      <c r="R72" s="2">
        <f>L72-Q72</f>
        <v>-1.706999999999903E-3</v>
      </c>
      <c r="S72" s="1">
        <f>(F72-D72)^2/(F72+D72-2*E72)*(-1/8)</f>
        <v>2.0250000000000108E-2</v>
      </c>
      <c r="T72" s="1">
        <f>N72-S72</f>
        <v>7.8306784000001725E-3</v>
      </c>
    </row>
    <row r="73" spans="2:20">
      <c r="B73">
        <v>63</v>
      </c>
      <c r="C73" s="1">
        <v>2.73</v>
      </c>
      <c r="D73" s="1">
        <v>3.6</v>
      </c>
      <c r="E73" s="1">
        <v>3.8</v>
      </c>
      <c r="F73" s="1">
        <v>3.65</v>
      </c>
      <c r="G73" s="1">
        <v>3.34</v>
      </c>
      <c r="H73" s="1">
        <v>2.2400000000000002</v>
      </c>
      <c r="I73" s="1">
        <v>1.02</v>
      </c>
      <c r="J73" s="1">
        <v>0.26</v>
      </c>
      <c r="K73">
        <v>63</v>
      </c>
      <c r="L73" s="4">
        <v>0.99746900000000005</v>
      </c>
      <c r="M73">
        <v>3.8004459385999998</v>
      </c>
      <c r="N73" s="1">
        <f t="shared" si="0"/>
        <v>4.4593859999997321E-4</v>
      </c>
      <c r="O73">
        <v>3.7469999999999999</v>
      </c>
      <c r="Q73" s="2">
        <f>-((F73-D73))/((F73+D73-2*E73))/2*0.05+1</f>
        <v>1.0035714285714286</v>
      </c>
      <c r="R73" s="2">
        <f>L73-Q73</f>
        <v>-6.1024285714285087E-3</v>
      </c>
      <c r="S73" s="1">
        <f>(F73-D73)^2/(F73+D73-2*E73)*(-1/8)</f>
        <v>8.9285714285713741E-4</v>
      </c>
      <c r="T73" s="1">
        <f>N73-S73</f>
        <v>-4.469185428571642E-4</v>
      </c>
    </row>
    <row r="74" spans="2:20">
      <c r="B74">
        <v>64</v>
      </c>
      <c r="C74" s="1">
        <v>2.6</v>
      </c>
      <c r="D74" s="1">
        <v>2.95</v>
      </c>
      <c r="E74" s="1">
        <v>2.99</v>
      </c>
      <c r="F74" s="1">
        <v>2.85</v>
      </c>
      <c r="G74" s="1">
        <v>2.63</v>
      </c>
      <c r="H74" s="1">
        <v>1.86</v>
      </c>
      <c r="I74" s="1">
        <v>0.88</v>
      </c>
      <c r="J74" s="1">
        <v>0.19</v>
      </c>
      <c r="K74">
        <v>64</v>
      </c>
      <c r="L74" s="4">
        <v>0.98254900000000001</v>
      </c>
      <c r="M74">
        <v>3.0024966253000001</v>
      </c>
      <c r="N74" s="1">
        <f t="shared" si="0"/>
        <v>1.2496625299999842E-2</v>
      </c>
      <c r="O74">
        <v>3.0009999999999999</v>
      </c>
      <c r="Q74" s="2">
        <f>-((F74-D74))/((F74+D74-2*E74))/2*0.05+1</f>
        <v>0.98611111111111105</v>
      </c>
      <c r="R74" s="2">
        <f>L74-Q74</f>
        <v>-3.5621111111110437E-3</v>
      </c>
      <c r="S74" s="1">
        <f>(F74-D74)^2/(F74+D74-2*E74)*(-1/8)</f>
        <v>6.9444444444444675E-3</v>
      </c>
      <c r="T74" s="1">
        <f>N74-S74</f>
        <v>5.5521808555553743E-3</v>
      </c>
    </row>
    <row r="75" spans="2:20">
      <c r="B75">
        <v>65</v>
      </c>
      <c r="C75" s="1">
        <v>3.54</v>
      </c>
      <c r="D75" s="1">
        <v>3.91</v>
      </c>
      <c r="E75" s="1">
        <v>3.99</v>
      </c>
      <c r="F75" s="1">
        <v>3.89</v>
      </c>
      <c r="G75" s="1">
        <v>3.68</v>
      </c>
      <c r="H75" s="1">
        <v>2.84</v>
      </c>
      <c r="I75" s="1">
        <v>1.67</v>
      </c>
      <c r="J75" s="1">
        <v>0.62</v>
      </c>
      <c r="K75">
        <v>65</v>
      </c>
      <c r="L75" s="4">
        <v>0.99316700000000002</v>
      </c>
      <c r="M75">
        <v>3.9917281696</v>
      </c>
      <c r="N75" s="1">
        <f t="shared" ref="N75:N76" si="1">M75-E75</f>
        <v>1.7281695999997737E-3</v>
      </c>
      <c r="O75">
        <v>4.1040000000000001</v>
      </c>
      <c r="Q75" s="2">
        <f>-((F75-D75))/((F75+D75-2*E75))/2*0.05+1</f>
        <v>0.99722222222222223</v>
      </c>
      <c r="R75" s="2">
        <f>L75-Q75</f>
        <v>-4.0552222222222101E-3</v>
      </c>
      <c r="S75" s="1">
        <f>(F75-D75)^2/(F75+D75-2*E75)*(-1/8)</f>
        <v>2.777777777777787E-4</v>
      </c>
      <c r="T75" s="1">
        <f>N75-S75</f>
        <v>1.450391822221995E-3</v>
      </c>
    </row>
    <row r="76" spans="2:20">
      <c r="B76">
        <v>66</v>
      </c>
      <c r="C76" s="1">
        <v>3.45</v>
      </c>
      <c r="D76" s="1">
        <v>3.88</v>
      </c>
      <c r="E76" s="1">
        <v>3.97</v>
      </c>
      <c r="F76" s="1">
        <v>3.85</v>
      </c>
      <c r="G76" s="1">
        <v>3.62</v>
      </c>
      <c r="H76" s="1">
        <v>2.71</v>
      </c>
      <c r="I76" s="1">
        <v>1.5</v>
      </c>
      <c r="J76" s="1">
        <v>0.49</v>
      </c>
      <c r="K76">
        <v>66</v>
      </c>
      <c r="L76" s="4">
        <v>0.992116</v>
      </c>
      <c r="M76">
        <v>3.9727322831</v>
      </c>
      <c r="N76" s="1">
        <f t="shared" si="1"/>
        <v>2.7322830999998438E-3</v>
      </c>
      <c r="O76">
        <v>3.9660000000000002</v>
      </c>
      <c r="Q76" s="2">
        <f>-((F76-D76))/((F76+D76-2*E76))/2*0.05+1</f>
        <v>0.99642857142857144</v>
      </c>
      <c r="R76" s="2">
        <f>L76-Q76</f>
        <v>-4.3125714285714434E-3</v>
      </c>
      <c r="S76" s="1">
        <f>(F76-D76)^2/(F76+D76-2*E76)*(-1/8)</f>
        <v>5.357142857142788E-4</v>
      </c>
      <c r="T76" s="1">
        <f>N76-S76</f>
        <v>2.1965688142855651E-3</v>
      </c>
    </row>
  </sheetData>
  <conditionalFormatting sqref="N11:N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76"/>
  <sheetViews>
    <sheetView workbookViewId="0">
      <selection activeCell="X11" sqref="X11"/>
    </sheetView>
  </sheetViews>
  <sheetFormatPr baseColWidth="10" defaultRowHeight="15" x14ac:dyDescent="0"/>
  <cols>
    <col min="1" max="1" width="19" customWidth="1"/>
    <col min="17" max="17" width="12.1640625" bestFit="1" customWidth="1"/>
    <col min="25" max="25" width="11.1640625" bestFit="1" customWidth="1"/>
  </cols>
  <sheetData>
    <row r="3" spans="1:25">
      <c r="A3" t="s">
        <v>89</v>
      </c>
    </row>
    <row r="5" spans="1:25" ht="17">
      <c r="R5" s="6" t="s">
        <v>85</v>
      </c>
    </row>
    <row r="6" spans="1:25" ht="17">
      <c r="R6" s="6" t="s">
        <v>86</v>
      </c>
    </row>
    <row r="8" spans="1:25">
      <c r="B8" t="s">
        <v>164</v>
      </c>
      <c r="K8" s="7" t="s">
        <v>163</v>
      </c>
    </row>
    <row r="9" spans="1:25">
      <c r="F9" t="s">
        <v>157</v>
      </c>
    </row>
    <row r="10" spans="1:25">
      <c r="B10" t="s">
        <v>159</v>
      </c>
      <c r="C10" t="s">
        <v>160</v>
      </c>
      <c r="D10" t="s">
        <v>161</v>
      </c>
      <c r="G10" t="s">
        <v>159</v>
      </c>
      <c r="H10" t="s">
        <v>160</v>
      </c>
      <c r="I10" t="s">
        <v>161</v>
      </c>
      <c r="K10" t="s">
        <v>159</v>
      </c>
      <c r="L10" t="s">
        <v>160</v>
      </c>
      <c r="M10" t="s">
        <v>161</v>
      </c>
      <c r="O10" t="s">
        <v>88</v>
      </c>
      <c r="P10" t="s">
        <v>87</v>
      </c>
      <c r="Q10" t="s">
        <v>162</v>
      </c>
    </row>
    <row r="11" spans="1:25">
      <c r="A11" t="s">
        <v>19</v>
      </c>
      <c r="B11">
        <v>-152.128652920603</v>
      </c>
      <c r="C11">
        <v>-152.72275342337801</v>
      </c>
      <c r="D11">
        <v>-152.72310776686501</v>
      </c>
      <c r="F11" t="s">
        <v>90</v>
      </c>
      <c r="G11">
        <v>-152.128676365388</v>
      </c>
      <c r="H11">
        <v>-152.72275162010101</v>
      </c>
      <c r="I11">
        <v>-152.723113942315</v>
      </c>
      <c r="K11" s="1">
        <f t="shared" ref="K11:K42" si="0">627.5095*(G11-B11)</f>
        <v>-1.4711825313266629E-2</v>
      </c>
      <c r="L11" s="1">
        <f t="shared" ref="L11:L42" si="1">627.5095*(H11-C11)</f>
        <v>1.1315734495725991E-3</v>
      </c>
      <c r="M11" s="1">
        <f t="shared" ref="M11:M42" si="2">627.5095*(I11-D11)</f>
        <v>-3.8751535307891059E-3</v>
      </c>
      <c r="O11" s="1">
        <f>(18*L11-15*M11-3*K11)/13</f>
        <v>9.4331616149187121E-3</v>
      </c>
      <c r="P11" s="1">
        <f>(15*M11-5*L11-10*K11)/13</f>
        <v>6.410237147920517E-3</v>
      </c>
      <c r="Q11" s="1">
        <f>1.29*O11+0.4*P11+K11</f>
        <v>2.1048029146715497E-5</v>
      </c>
      <c r="R11" s="1"/>
      <c r="Y11" s="5"/>
    </row>
    <row r="12" spans="1:25">
      <c r="A12" t="s">
        <v>20</v>
      </c>
      <c r="B12">
        <v>-191.16065639767601</v>
      </c>
      <c r="C12">
        <v>-191.939046876611</v>
      </c>
      <c r="D12">
        <v>-191.944482921933</v>
      </c>
      <c r="F12" t="s">
        <v>91</v>
      </c>
      <c r="G12">
        <v>-191.160687510792</v>
      </c>
      <c r="H12">
        <v>-191.93904342722601</v>
      </c>
      <c r="I12">
        <v>-191.944489794623</v>
      </c>
      <c r="K12" s="1">
        <f t="shared" si="0"/>
        <v>-1.9523775861267013E-2</v>
      </c>
      <c r="L12" s="1">
        <f t="shared" si="1"/>
        <v>2.1645218509925E-3</v>
      </c>
      <c r="M12" s="1">
        <f t="shared" si="2"/>
        <v>-4.312678261788363E-3</v>
      </c>
      <c r="O12" s="1">
        <f t="shared" ref="O12:O75" si="3">(18*L12-15*M12-3*K12)/13</f>
        <v>1.2478684217576268E-2</v>
      </c>
      <c r="P12" s="1">
        <f t="shared" ref="P12:P75" si="4">(15*M12-5*L12-10*K12)/13</f>
        <v>9.2096134946832442E-3</v>
      </c>
      <c r="Q12" s="1">
        <f t="shared" ref="Q12:Q75" si="5">1.29*O12+0.4*P12+K12</f>
        <v>2.5757217727967116E-4</v>
      </c>
      <c r="R12" s="1"/>
      <c r="Y12" s="5"/>
    </row>
    <row r="13" spans="1:25">
      <c r="A13" t="s">
        <v>21</v>
      </c>
      <c r="B13">
        <v>-171.32518119351101</v>
      </c>
      <c r="C13">
        <v>-172.07362203163601</v>
      </c>
      <c r="D13">
        <v>-172.08230010961901</v>
      </c>
      <c r="F13" t="s">
        <v>92</v>
      </c>
      <c r="G13">
        <v>-171.325210520425</v>
      </c>
      <c r="H13">
        <v>-172.073617748988</v>
      </c>
      <c r="I13">
        <v>-172.08230500715601</v>
      </c>
      <c r="K13" s="1">
        <f t="shared" si="0"/>
        <v>-1.8402917133670742E-2</v>
      </c>
      <c r="L13" s="1">
        <f t="shared" si="1"/>
        <v>2.6874023094811007E-3</v>
      </c>
      <c r="M13" s="1">
        <f t="shared" si="2"/>
        <v>-3.073250991839643E-3</v>
      </c>
      <c r="O13" s="1">
        <f t="shared" si="3"/>
        <v>1.1513904449943591E-2</v>
      </c>
      <c r="P13" s="1">
        <f t="shared" si="4"/>
        <v>9.5764149932082536E-3</v>
      </c>
      <c r="Q13" s="1">
        <f t="shared" si="5"/>
        <v>2.8058560403979027E-4</v>
      </c>
      <c r="R13" s="1"/>
      <c r="Y13" s="5"/>
    </row>
    <row r="14" spans="1:25">
      <c r="A14" t="s">
        <v>22</v>
      </c>
      <c r="B14">
        <v>-323.17590323101001</v>
      </c>
      <c r="C14">
        <v>-324.53412689564601</v>
      </c>
      <c r="D14">
        <v>-324.53633877379599</v>
      </c>
      <c r="F14" t="s">
        <v>93</v>
      </c>
      <c r="G14">
        <v>-323.17595826761601</v>
      </c>
      <c r="H14">
        <v>-324.53412366004198</v>
      </c>
      <c r="I14">
        <v>-324.536354782503</v>
      </c>
      <c r="K14" s="1">
        <f t="shared" si="0"/>
        <v>-3.4535993112570738E-2</v>
      </c>
      <c r="L14" s="1">
        <f t="shared" si="1"/>
        <v>2.0303722648581015E-3</v>
      </c>
      <c r="M14" s="1">
        <f t="shared" si="2"/>
        <v>-1.0045615729691463E-2</v>
      </c>
      <c r="O14" s="1">
        <f t="shared" si="3"/>
        <v>2.2372224311579227E-2</v>
      </c>
      <c r="P14" s="1">
        <f t="shared" si="4"/>
        <v>1.4194141065849613E-2</v>
      </c>
      <c r="Q14" s="1">
        <f t="shared" si="5"/>
        <v>1.8326757063105714E-6</v>
      </c>
      <c r="R14" s="1"/>
      <c r="Y14" s="5"/>
    </row>
    <row r="15" spans="1:25">
      <c r="A15" t="s">
        <v>23</v>
      </c>
      <c r="B15">
        <v>-230.192412762651</v>
      </c>
      <c r="C15">
        <v>-231.15430707182301</v>
      </c>
      <c r="D15">
        <v>-231.164881521463</v>
      </c>
      <c r="F15" t="s">
        <v>94</v>
      </c>
      <c r="G15">
        <v>-230.19244954630801</v>
      </c>
      <c r="H15">
        <v>-231.15430362585201</v>
      </c>
      <c r="I15">
        <v>-231.16489012151899</v>
      </c>
      <c r="K15" s="1">
        <f t="shared" si="0"/>
        <v>-2.3082094218020544E-2</v>
      </c>
      <c r="L15" s="1">
        <f t="shared" si="1"/>
        <v>2.1623795415194138E-3</v>
      </c>
      <c r="M15" s="1">
        <f t="shared" si="2"/>
        <v>-5.3966168353814228E-3</v>
      </c>
      <c r="O15" s="1">
        <f t="shared" si="3"/>
        <v>1.4547566687087109E-2</v>
      </c>
      <c r="P15" s="1">
        <f t="shared" si="4"/>
        <v>1.0696907072452848E-2</v>
      </c>
      <c r="Q15" s="1">
        <f t="shared" si="5"/>
        <v>-3.6970362697032882E-5</v>
      </c>
      <c r="R15" s="1"/>
      <c r="Y15" s="5"/>
    </row>
    <row r="16" spans="1:25">
      <c r="A16" t="s">
        <v>24</v>
      </c>
      <c r="B16">
        <v>-210.35642418754</v>
      </c>
      <c r="C16">
        <v>-211.289545230877</v>
      </c>
      <c r="D16">
        <v>-211.303084114661</v>
      </c>
      <c r="F16" t="s">
        <v>95</v>
      </c>
      <c r="G16">
        <v>-210.35646212479699</v>
      </c>
      <c r="H16">
        <v>-211.28954062063701</v>
      </c>
      <c r="I16">
        <v>-211.303090896415</v>
      </c>
      <c r="K16" s="1">
        <f t="shared" si="0"/>
        <v>-2.3805989165776309E-2</v>
      </c>
      <c r="L16" s="1">
        <f t="shared" si="1"/>
        <v>2.8929693869568637E-3</v>
      </c>
      <c r="M16" s="1">
        <f t="shared" si="2"/>
        <v>-4.2556150589712731E-3</v>
      </c>
      <c r="O16" s="1">
        <f t="shared" si="3"/>
        <v>1.4409664795932428E-2</v>
      </c>
      <c r="P16" s="1">
        <f t="shared" si="4"/>
        <v>1.2289293756800743E-2</v>
      </c>
      <c r="Q16" s="1">
        <f t="shared" si="5"/>
        <v>-3.0180407630317485E-4</v>
      </c>
      <c r="R16" s="1"/>
      <c r="Y16" s="5"/>
    </row>
    <row r="17" spans="1:25">
      <c r="A17" t="s">
        <v>25</v>
      </c>
      <c r="B17">
        <v>-362.20723901309799</v>
      </c>
      <c r="C17">
        <v>-363.74931529066498</v>
      </c>
      <c r="D17">
        <v>-363.75660647129303</v>
      </c>
      <c r="F17" t="s">
        <v>96</v>
      </c>
      <c r="G17">
        <v>-362.20734302260797</v>
      </c>
      <c r="H17">
        <v>-363.74931208797801</v>
      </c>
      <c r="I17">
        <v>-363.75663897854201</v>
      </c>
      <c r="K17" s="1">
        <f t="shared" si="0"/>
        <v>-6.5266955604339219E-2</v>
      </c>
      <c r="L17" s="1">
        <f t="shared" si="1"/>
        <v>2.0097164985496364E-3</v>
      </c>
      <c r="M17" s="1">
        <f t="shared" si="2"/>
        <v>-2.0398607559225981E-2</v>
      </c>
      <c r="O17" s="1">
        <f t="shared" si="3"/>
        <v>4.1381144398100068E-2</v>
      </c>
      <c r="P17" s="1">
        <f t="shared" si="4"/>
        <v>2.5895527704788788E-2</v>
      </c>
      <c r="Q17" s="1">
        <f t="shared" si="5"/>
        <v>-1.5270682488746218E-3</v>
      </c>
      <c r="R17" s="1"/>
      <c r="Y17" s="5"/>
    </row>
    <row r="18" spans="1:25">
      <c r="A18" t="s">
        <v>26</v>
      </c>
      <c r="B18">
        <v>-191.16044012224799</v>
      </c>
      <c r="C18">
        <v>-191.93794986779599</v>
      </c>
      <c r="D18">
        <v>-191.943474830035</v>
      </c>
      <c r="F18" t="s">
        <v>97</v>
      </c>
      <c r="G18">
        <v>-191.16046778693701</v>
      </c>
      <c r="H18">
        <v>-191.93794800546601</v>
      </c>
      <c r="I18">
        <v>-191.943482265803</v>
      </c>
      <c r="K18" s="1">
        <f t="shared" si="0"/>
        <v>-1.7359855171001869E-2</v>
      </c>
      <c r="L18" s="1">
        <f t="shared" si="1"/>
        <v>1.1686297551464833E-3</v>
      </c>
      <c r="M18" s="1">
        <f t="shared" si="2"/>
        <v>-4.6660150584007737E-3</v>
      </c>
      <c r="O18" s="1">
        <f t="shared" si="3"/>
        <v>1.1008086690896453E-2</v>
      </c>
      <c r="P18" s="1">
        <f t="shared" si="4"/>
        <v>7.5203982352518989E-3</v>
      </c>
      <c r="Q18" s="1">
        <f t="shared" si="5"/>
        <v>-1.5126404564468413E-4</v>
      </c>
      <c r="R18" s="1"/>
      <c r="Y18" s="5"/>
    </row>
    <row r="19" spans="1:25">
      <c r="A19" t="s">
        <v>27</v>
      </c>
      <c r="B19">
        <v>-210.35174735587901</v>
      </c>
      <c r="C19">
        <v>-211.28237225015201</v>
      </c>
      <c r="D19">
        <v>-211.296567112476</v>
      </c>
      <c r="F19" t="s">
        <v>98</v>
      </c>
      <c r="G19">
        <v>-210.351779785144</v>
      </c>
      <c r="H19">
        <v>-211.28237101372201</v>
      </c>
      <c r="I19">
        <v>-211.29657440563</v>
      </c>
      <c r="K19" s="1">
        <f t="shared" si="0"/>
        <v>-2.0349671859679491E-2</v>
      </c>
      <c r="L19" s="1">
        <f t="shared" si="1"/>
        <v>7.7587156784271374E-4</v>
      </c>
      <c r="M19" s="1">
        <f t="shared" si="2"/>
        <v>-4.5765234193003721E-3</v>
      </c>
      <c r="O19" s="1">
        <f t="shared" si="3"/>
        <v>1.1050965776131762E-2</v>
      </c>
      <c r="P19" s="1">
        <f t="shared" si="4"/>
        <v>1.0074577651390443E-2</v>
      </c>
      <c r="Q19" s="1">
        <f t="shared" si="5"/>
        <v>-2.0640949479133371E-3</v>
      </c>
      <c r="R19" s="1"/>
      <c r="Y19" s="5"/>
    </row>
    <row r="20" spans="1:25">
      <c r="A20" t="s">
        <v>28</v>
      </c>
      <c r="B20">
        <v>-190.51490688663901</v>
      </c>
      <c r="C20">
        <v>-191.41676738439699</v>
      </c>
      <c r="D20">
        <v>-191.433934924932</v>
      </c>
      <c r="F20" t="s">
        <v>99</v>
      </c>
      <c r="G20">
        <v>-190.51497732703601</v>
      </c>
      <c r="H20">
        <v>-191.41676193196599</v>
      </c>
      <c r="I20">
        <v>-191.43394754018499</v>
      </c>
      <c r="K20" s="1">
        <f t="shared" si="0"/>
        <v>-4.4202018298898652E-2</v>
      </c>
      <c r="L20" s="1">
        <f t="shared" si="1"/>
        <v>3.4214522489415203E-3</v>
      </c>
      <c r="M20" s="1">
        <f t="shared" si="2"/>
        <v>-7.9161910926521979E-3</v>
      </c>
      <c r="O20" s="1">
        <f t="shared" si="3"/>
        <v>2.4071927828263562E-2</v>
      </c>
      <c r="P20" s="1">
        <f t="shared" si="4"/>
        <v>2.3551542719576608E-2</v>
      </c>
      <c r="Q20" s="1">
        <f t="shared" si="5"/>
        <v>-3.728614312608014E-3</v>
      </c>
      <c r="R20" s="1"/>
      <c r="Y20" s="5"/>
    </row>
    <row r="21" spans="1:25">
      <c r="A21" t="s">
        <v>29</v>
      </c>
      <c r="B21">
        <v>-342.365131739096</v>
      </c>
      <c r="C21">
        <v>-343.87784872335499</v>
      </c>
      <c r="D21">
        <v>-343.88843330535201</v>
      </c>
      <c r="F21" t="s">
        <v>100</v>
      </c>
      <c r="G21">
        <v>-342.36528810013198</v>
      </c>
      <c r="H21">
        <v>-343.87784185417098</v>
      </c>
      <c r="I21">
        <v>-343.888467762819</v>
      </c>
      <c r="K21" s="1">
        <f t="shared" si="0"/>
        <v>-9.8118035505230669E-2</v>
      </c>
      <c r="L21" s="1">
        <f t="shared" si="1"/>
        <v>4.3104782207676919E-3</v>
      </c>
      <c r="M21" s="1">
        <f t="shared" si="2"/>
        <v>-2.162238788546432E-2</v>
      </c>
      <c r="O21" s="1">
        <f t="shared" si="3"/>
        <v>5.3559887136267324E-2</v>
      </c>
      <c r="P21" s="1">
        <f t="shared" si="4"/>
        <v>4.886862658973104E-2</v>
      </c>
      <c r="Q21" s="1">
        <f t="shared" si="5"/>
        <v>-9.4783304635533971E-3</v>
      </c>
      <c r="R21" s="1"/>
      <c r="Y21" s="5"/>
    </row>
    <row r="22" spans="1:25">
      <c r="A22" t="s">
        <v>30</v>
      </c>
      <c r="B22">
        <v>-171.32500047680799</v>
      </c>
      <c r="C22">
        <v>-172.074305170423</v>
      </c>
      <c r="D22">
        <v>-172.08279210815499</v>
      </c>
      <c r="F22" t="s">
        <v>101</v>
      </c>
      <c r="G22">
        <v>-171.325033376368</v>
      </c>
      <c r="H22">
        <v>-172.07430013425801</v>
      </c>
      <c r="I22">
        <v>-172.082797249501</v>
      </c>
      <c r="K22" s="1">
        <f t="shared" si="0"/>
        <v>-2.0644786452974399E-2</v>
      </c>
      <c r="L22" s="1">
        <f t="shared" si="1"/>
        <v>3.160241376417005E-3</v>
      </c>
      <c r="M22" s="1">
        <f t="shared" si="2"/>
        <v>-3.2262434631119986E-3</v>
      </c>
      <c r="O22" s="1">
        <f t="shared" si="3"/>
        <v>1.2862488929316098E-2</v>
      </c>
      <c r="P22" s="1">
        <f t="shared" si="4"/>
        <v>1.0942538900075306E-2</v>
      </c>
      <c r="Q22" s="1">
        <f t="shared" si="5"/>
        <v>3.2483982587348803E-4</v>
      </c>
      <c r="R22" s="1"/>
      <c r="Y22" s="5"/>
    </row>
    <row r="23" spans="1:25">
      <c r="A23" t="s">
        <v>31</v>
      </c>
      <c r="B23">
        <v>-362.20471942823798</v>
      </c>
      <c r="C23">
        <v>-363.74675007318302</v>
      </c>
      <c r="D23">
        <v>-363.75433477141002</v>
      </c>
      <c r="F23" t="s">
        <v>151</v>
      </c>
      <c r="G23">
        <v>-362.20477702309603</v>
      </c>
      <c r="H23">
        <v>-363.74674521536002</v>
      </c>
      <c r="I23">
        <v>-363.754346394001</v>
      </c>
      <c r="K23" s="1">
        <f t="shared" si="0"/>
        <v>-3.6141320576908297E-2</v>
      </c>
      <c r="L23" s="1">
        <f t="shared" si="1"/>
        <v>3.0483300822878052E-3</v>
      </c>
      <c r="M23" s="1">
        <f t="shared" si="2"/>
        <v>-7.2932862603317123E-3</v>
      </c>
      <c r="O23" s="1">
        <f t="shared" si="3"/>
        <v>2.0976399778221619E-2</v>
      </c>
      <c r="P23" s="1">
        <f t="shared" si="4"/>
        <v>1.8213250880974481E-2</v>
      </c>
      <c r="Q23" s="1">
        <f t="shared" si="5"/>
        <v>-1.7964645106126123E-3</v>
      </c>
      <c r="R23" s="1"/>
      <c r="Y23" s="5"/>
    </row>
    <row r="24" spans="1:25">
      <c r="A24" t="s">
        <v>32</v>
      </c>
      <c r="B24">
        <v>-342.36805788353303</v>
      </c>
      <c r="C24">
        <v>-343.88119419436902</v>
      </c>
      <c r="D24">
        <v>-343.89183634639897</v>
      </c>
      <c r="F24" t="s">
        <v>152</v>
      </c>
      <c r="G24">
        <v>-342.36812290100897</v>
      </c>
      <c r="H24">
        <v>-343.88118591428901</v>
      </c>
      <c r="I24">
        <v>-343.89184620061502</v>
      </c>
      <c r="K24" s="1">
        <f t="shared" si="0"/>
        <v>-4.0799083822836535E-2</v>
      </c>
      <c r="L24" s="1">
        <f t="shared" si="1"/>
        <v>5.1958288670861065E-3</v>
      </c>
      <c r="M24" s="1">
        <f t="shared" si="2"/>
        <v>-6.1836141838068105E-3</v>
      </c>
      <c r="O24" s="1">
        <f t="shared" si="3"/>
        <v>2.3744337217935511E-2</v>
      </c>
      <c r="P24" s="1">
        <f t="shared" si="4"/>
        <v>2.2250575471987128E-2</v>
      </c>
      <c r="Q24" s="1">
        <f t="shared" si="5"/>
        <v>-1.2686586229048724E-3</v>
      </c>
      <c r="R24" s="1"/>
      <c r="Y24" s="5"/>
    </row>
    <row r="25" spans="1:25">
      <c r="A25" t="s">
        <v>33</v>
      </c>
      <c r="B25">
        <v>-494.21830040976403</v>
      </c>
      <c r="C25">
        <v>-496.34151948072599</v>
      </c>
      <c r="D25">
        <v>-496.34564200509101</v>
      </c>
      <c r="F25" t="s">
        <v>153</v>
      </c>
      <c r="G25">
        <v>-494.21839034616602</v>
      </c>
      <c r="H25">
        <v>-496.341512547474</v>
      </c>
      <c r="I25">
        <v>-496.34566160320401</v>
      </c>
      <c r="K25" s="1">
        <f t="shared" si="0"/>
        <v>-5.6435946645490391E-2</v>
      </c>
      <c r="L25" s="1">
        <f t="shared" si="1"/>
        <v>4.3506814931538714E-3</v>
      </c>
      <c r="M25" s="1">
        <f t="shared" si="2"/>
        <v>-1.2298002089021053E-2</v>
      </c>
      <c r="O25" s="1">
        <f t="shared" si="3"/>
        <v>3.3237702934504357E-2</v>
      </c>
      <c r="P25" s="1">
        <f t="shared" si="4"/>
        <v>2.7548925204139898E-2</v>
      </c>
      <c r="Q25" s="1">
        <f t="shared" si="5"/>
        <v>-2.5397397783238074E-3</v>
      </c>
      <c r="R25" s="1"/>
      <c r="Y25" s="5"/>
    </row>
    <row r="26" spans="1:25">
      <c r="A26" t="s">
        <v>34</v>
      </c>
      <c r="B26">
        <v>-323.172617257502</v>
      </c>
      <c r="C26">
        <v>-324.52963010660199</v>
      </c>
      <c r="D26">
        <v>-324.53228645544198</v>
      </c>
      <c r="F26" t="s">
        <v>154</v>
      </c>
      <c r="G26">
        <v>-323.17265545177298</v>
      </c>
      <c r="H26">
        <v>-324.52962783246898</v>
      </c>
      <c r="I26">
        <v>-324.53229544815099</v>
      </c>
      <c r="K26" s="1">
        <f t="shared" si="0"/>
        <v>-2.3967267888698955E-2</v>
      </c>
      <c r="L26" s="1">
        <f t="shared" si="1"/>
        <v>1.4270400679791066E-3</v>
      </c>
      <c r="M26" s="1">
        <f t="shared" si="2"/>
        <v>-5.6430103363933884E-3</v>
      </c>
      <c r="O26" s="1">
        <f t="shared" si="3"/>
        <v>1.4017975379663202E-2</v>
      </c>
      <c r="P26" s="1">
        <f t="shared" si="4"/>
        <v>1.1376332577014861E-2</v>
      </c>
      <c r="Q26" s="1">
        <f t="shared" si="5"/>
        <v>-1.3335466181274812E-3</v>
      </c>
      <c r="R26" s="1"/>
      <c r="Y26" s="5"/>
    </row>
    <row r="27" spans="1:25">
      <c r="A27" t="s">
        <v>35</v>
      </c>
      <c r="B27">
        <v>-825.27620368867304</v>
      </c>
      <c r="C27">
        <v>-828.57858521824699</v>
      </c>
      <c r="D27">
        <v>-828.53058420925697</v>
      </c>
      <c r="F27" t="s">
        <v>155</v>
      </c>
      <c r="G27">
        <v>-825.27630312942097</v>
      </c>
      <c r="H27">
        <v>-828.57857273782099</v>
      </c>
      <c r="I27">
        <v>-828.53061386398497</v>
      </c>
      <c r="K27" s="1">
        <f t="shared" si="0"/>
        <v>-6.2400014013878208E-2</v>
      </c>
      <c r="L27" s="1">
        <f t="shared" si="1"/>
        <v>7.8315858752814622E-3</v>
      </c>
      <c r="M27" s="1">
        <f t="shared" si="2"/>
        <v>-1.8608623537328072E-2</v>
      </c>
      <c r="O27" s="1">
        <f t="shared" si="3"/>
        <v>4.6715226219740155E-2</v>
      </c>
      <c r="P27" s="1">
        <f t="shared" si="4"/>
        <v>2.3516373669419506E-2</v>
      </c>
      <c r="Q27" s="1">
        <f t="shared" si="5"/>
        <v>7.269177277354405E-3</v>
      </c>
      <c r="R27" s="1"/>
      <c r="Y27" s="5"/>
    </row>
    <row r="28" spans="1:25">
      <c r="A28" t="s">
        <v>36</v>
      </c>
      <c r="B28">
        <v>-322.84988229809602</v>
      </c>
      <c r="C28">
        <v>-324.238203866606</v>
      </c>
      <c r="D28">
        <v>-324.22907060099402</v>
      </c>
      <c r="F28" t="s">
        <v>102</v>
      </c>
      <c r="G28">
        <v>-322.84992415827003</v>
      </c>
      <c r="H28">
        <v>-324.23819745136899</v>
      </c>
      <c r="I28">
        <v>-324.22907682369299</v>
      </c>
      <c r="K28" s="1">
        <f t="shared" si="0"/>
        <v>-2.6267656861660129E-2</v>
      </c>
      <c r="L28" s="1">
        <f t="shared" si="1"/>
        <v>4.0256221685642966E-3</v>
      </c>
      <c r="M28" s="1">
        <f t="shared" si="2"/>
        <v>-3.904802720077271E-3</v>
      </c>
      <c r="O28" s="1">
        <f t="shared" si="3"/>
        <v>1.6141246955407442E-2</v>
      </c>
      <c r="P28" s="1">
        <f t="shared" si="4"/>
        <v>1.4152032074816979E-2</v>
      </c>
      <c r="Q28" s="1">
        <f t="shared" si="5"/>
        <v>2.1536454074226261E-4</v>
      </c>
      <c r="R28" s="1"/>
      <c r="Y28" s="5"/>
    </row>
    <row r="29" spans="1:25">
      <c r="A29" t="s">
        <v>37</v>
      </c>
      <c r="B29">
        <v>-361.88139096983099</v>
      </c>
      <c r="C29">
        <v>-363.45404496942001</v>
      </c>
      <c r="D29">
        <v>-363.44984721447003</v>
      </c>
      <c r="F29" t="s">
        <v>103</v>
      </c>
      <c r="G29">
        <v>-361.88144549987499</v>
      </c>
      <c r="H29">
        <v>-363.45403647399002</v>
      </c>
      <c r="I29">
        <v>-363.44985538453801</v>
      </c>
      <c r="K29" s="1">
        <f t="shared" si="0"/>
        <v>-3.4218120643342363E-2</v>
      </c>
      <c r="L29" s="1">
        <f t="shared" si="1"/>
        <v>5.3309630284705638E-3</v>
      </c>
      <c r="M29" s="1">
        <f t="shared" si="2"/>
        <v>-5.1267952766739884E-3</v>
      </c>
      <c r="O29" s="1">
        <f t="shared" si="3"/>
        <v>2.1193355814815927E-2</v>
      </c>
      <c r="P29" s="1">
        <f t="shared" si="4"/>
        <v>1.8355727856997E-2</v>
      </c>
      <c r="Q29" s="1">
        <f t="shared" si="5"/>
        <v>4.6359950056898414E-4</v>
      </c>
      <c r="R29" s="1"/>
      <c r="Y29" s="5"/>
    </row>
    <row r="30" spans="1:25">
      <c r="A30" t="s">
        <v>38</v>
      </c>
      <c r="B30">
        <v>-455.83602162289401</v>
      </c>
      <c r="C30">
        <v>-457.63971485597898</v>
      </c>
      <c r="D30">
        <v>-457.62976586407098</v>
      </c>
      <c r="F30" t="s">
        <v>104</v>
      </c>
      <c r="G30">
        <v>-455.83608822869002</v>
      </c>
      <c r="H30">
        <v>-457.63970761838902</v>
      </c>
      <c r="I30">
        <v>-457.62979229228199</v>
      </c>
      <c r="K30" s="1">
        <f t="shared" si="0"/>
        <v>-4.1795769749755463E-2</v>
      </c>
      <c r="L30" s="1">
        <f t="shared" si="1"/>
        <v>4.541656453811555E-3</v>
      </c>
      <c r="M30" s="1">
        <f t="shared" si="2"/>
        <v>-1.6583953480025428E-2</v>
      </c>
      <c r="O30" s="1">
        <f t="shared" si="3"/>
        <v>3.5068955970635064E-2</v>
      </c>
      <c r="P30" s="1">
        <f t="shared" si="4"/>
        <v>1.1268470232931956E-2</v>
      </c>
      <c r="Q30" s="1">
        <f t="shared" si="5"/>
        <v>7.9505715455365569E-3</v>
      </c>
      <c r="R30" s="1"/>
      <c r="Y30" s="5"/>
    </row>
    <row r="31" spans="1:25">
      <c r="A31" t="s">
        <v>39</v>
      </c>
      <c r="B31">
        <v>-416.14770322728799</v>
      </c>
      <c r="C31">
        <v>-417.88955601029102</v>
      </c>
      <c r="D31">
        <v>-417.88682698829501</v>
      </c>
      <c r="F31" t="s">
        <v>105</v>
      </c>
      <c r="G31">
        <v>-416.147811328903</v>
      </c>
      <c r="H31">
        <v>-417.88954824053098</v>
      </c>
      <c r="I31">
        <v>-417.88685736182902</v>
      </c>
      <c r="K31" s="1">
        <f t="shared" si="0"/>
        <v>-6.7834790385624524E-2</v>
      </c>
      <c r="L31" s="1">
        <f t="shared" si="1"/>
        <v>4.8755982326786126E-3</v>
      </c>
      <c r="M31" s="1">
        <f t="shared" si="2"/>
        <v>-1.9059681135199725E-2</v>
      </c>
      <c r="O31" s="1">
        <f t="shared" si="3"/>
        <v>4.4396950490237272E-2</v>
      </c>
      <c r="P31" s="1">
        <f t="shared" si="4"/>
        <v>2.8313438128065867E-2</v>
      </c>
      <c r="Q31" s="1">
        <f t="shared" si="5"/>
        <v>7.6265099800790215E-4</v>
      </c>
      <c r="R31" s="1"/>
      <c r="Y31" s="5"/>
    </row>
    <row r="32" spans="1:25">
      <c r="A32" t="s">
        <v>40</v>
      </c>
      <c r="B32">
        <v>-640.55833912137598</v>
      </c>
      <c r="C32">
        <v>-643.11094857871603</v>
      </c>
      <c r="D32">
        <v>-643.08201276173997</v>
      </c>
      <c r="F32" t="s">
        <v>106</v>
      </c>
      <c r="G32">
        <v>-640.55841996895003</v>
      </c>
      <c r="H32">
        <v>-643.110938605608</v>
      </c>
      <c r="I32">
        <v>-643.08203937949202</v>
      </c>
      <c r="K32" s="1">
        <f t="shared" si="0"/>
        <v>-5.0732620770921701E-2</v>
      </c>
      <c r="L32" s="1">
        <f t="shared" si="1"/>
        <v>6.2582200367463656E-3</v>
      </c>
      <c r="M32" s="1">
        <f t="shared" si="2"/>
        <v>-1.6702892274749786E-2</v>
      </c>
      <c r="O32" s="1">
        <f t="shared" si="3"/>
        <v>3.9645323622726651E-2</v>
      </c>
      <c r="P32" s="1">
        <f t="shared" si="4"/>
        <v>1.7345517184941414E-2</v>
      </c>
      <c r="Q32" s="1">
        <f t="shared" si="5"/>
        <v>7.3480535763722488E-3</v>
      </c>
      <c r="R32" s="1"/>
      <c r="Y32" s="5"/>
    </row>
    <row r="33" spans="1:25">
      <c r="A33" t="s">
        <v>41</v>
      </c>
      <c r="B33">
        <v>-620.71567210535602</v>
      </c>
      <c r="C33">
        <v>-623.23760566143005</v>
      </c>
      <c r="D33">
        <v>-623.21211806428698</v>
      </c>
      <c r="F33" t="s">
        <v>107</v>
      </c>
      <c r="G33">
        <v>-620.71576089810196</v>
      </c>
      <c r="H33">
        <v>-623.23759521590296</v>
      </c>
      <c r="I33">
        <v>-623.21214344427301</v>
      </c>
      <c r="K33" s="1">
        <f t="shared" si="0"/>
        <v>-5.5718291609469305E-2</v>
      </c>
      <c r="L33" s="1">
        <f t="shared" si="1"/>
        <v>6.5546674850754695E-3</v>
      </c>
      <c r="M33" s="1">
        <f t="shared" si="2"/>
        <v>-1.5926182342107156E-2</v>
      </c>
      <c r="O33" s="1">
        <f t="shared" si="3"/>
        <v>4.0310124976259513E-2</v>
      </c>
      <c r="P33" s="1">
        <f t="shared" si="4"/>
        <v>2.1962834118285261E-2</v>
      </c>
      <c r="Q33" s="1">
        <f t="shared" si="5"/>
        <v>5.0669032572195766E-3</v>
      </c>
      <c r="R33" s="1"/>
      <c r="Y33" s="5"/>
    </row>
    <row r="34" spans="1:25">
      <c r="A34" t="s">
        <v>42</v>
      </c>
      <c r="B34">
        <v>-461.562215163568</v>
      </c>
      <c r="C34">
        <v>-463.672123826112</v>
      </c>
      <c r="D34">
        <v>-463.660404862213</v>
      </c>
      <c r="F34" t="s">
        <v>108</v>
      </c>
      <c r="G34">
        <v>-461.56198947121698</v>
      </c>
      <c r="H34">
        <v>-463.67218986342903</v>
      </c>
      <c r="I34">
        <v>-463.66041422239903</v>
      </c>
      <c r="K34" s="1">
        <f t="shared" si="0"/>
        <v>0.14162409434432938</v>
      </c>
      <c r="L34" s="1">
        <f t="shared" si="1"/>
        <v>-4.1439043788488249E-2</v>
      </c>
      <c r="M34" s="1">
        <f t="shared" si="2"/>
        <v>-5.8736056538051E-3</v>
      </c>
      <c r="O34" s="1">
        <f t="shared" si="3"/>
        <v>-8.3282383570669236E-2</v>
      </c>
      <c r="P34" s="1">
        <f t="shared" si="4"/>
        <v>-9.9780754562148397E-2</v>
      </c>
      <c r="Q34" s="1">
        <f t="shared" si="5"/>
        <v>-5.7224822866933089E-3</v>
      </c>
      <c r="R34" s="1"/>
      <c r="Y34" s="5"/>
    </row>
    <row r="35" spans="1:25">
      <c r="A35" t="s">
        <v>43</v>
      </c>
      <c r="B35">
        <v>-493.55845269940801</v>
      </c>
      <c r="C35">
        <v>-495.74874453552599</v>
      </c>
      <c r="D35">
        <v>-495.72861588047101</v>
      </c>
      <c r="F35" t="s">
        <v>109</v>
      </c>
      <c r="G35">
        <v>-493.55823490800401</v>
      </c>
      <c r="H35">
        <v>-495.74880999585002</v>
      </c>
      <c r="I35">
        <v>-495.72862618753197</v>
      </c>
      <c r="K35" s="1">
        <f t="shared" si="0"/>
        <v>0.13666617502681966</v>
      </c>
      <c r="L35" s="1">
        <f t="shared" si="1"/>
        <v>-4.1076975206771664E-2</v>
      </c>
      <c r="M35" s="1">
        <f t="shared" si="2"/>
        <v>-6.4677786702118855E-3</v>
      </c>
      <c r="O35" s="1">
        <f t="shared" si="3"/>
        <v>-8.0951338365320813E-2</v>
      </c>
      <c r="P35" s="1">
        <f t="shared" si="4"/>
        <v>-9.6791811868270489E-2</v>
      </c>
      <c r="Q35" s="1">
        <f t="shared" si="5"/>
        <v>-6.4777762117523841E-3</v>
      </c>
      <c r="R35" s="1"/>
      <c r="Y35" s="5"/>
    </row>
    <row r="36" spans="1:25">
      <c r="A36" t="s">
        <v>44</v>
      </c>
      <c r="B36">
        <v>-825.25745386633901</v>
      </c>
      <c r="C36">
        <v>-828.56982802758296</v>
      </c>
      <c r="D36">
        <v>-828.52050868126105</v>
      </c>
      <c r="F36" t="s">
        <v>110</v>
      </c>
      <c r="G36">
        <v>-825.25740304112105</v>
      </c>
      <c r="H36">
        <v>-828.56983558436002</v>
      </c>
      <c r="I36">
        <v>-828.52050299593998</v>
      </c>
      <c r="K36" s="1">
        <f t="shared" si="0"/>
        <v>3.1893307105892464E-2</v>
      </c>
      <c r="L36" s="1">
        <f t="shared" si="1"/>
        <v>-4.7419493968258166E-3</v>
      </c>
      <c r="M36" s="1">
        <f t="shared" si="2"/>
        <v>3.5675929824860193E-3</v>
      </c>
      <c r="O36" s="1">
        <f t="shared" si="3"/>
        <v>-1.8042223476756339E-2</v>
      </c>
      <c r="P36" s="1">
        <f t="shared" si="4"/>
        <v>-1.8593033025961943E-2</v>
      </c>
      <c r="Q36" s="1">
        <f t="shared" si="5"/>
        <v>1.1816256104920098E-3</v>
      </c>
      <c r="R36" s="1"/>
      <c r="Y36" s="5"/>
    </row>
    <row r="37" spans="1:25">
      <c r="A37" t="s">
        <v>45</v>
      </c>
      <c r="B37">
        <v>-477.56037519221297</v>
      </c>
      <c r="C37">
        <v>-479.71057027105502</v>
      </c>
      <c r="D37">
        <v>-479.694618013884</v>
      </c>
      <c r="F37" t="s">
        <v>111</v>
      </c>
      <c r="G37">
        <v>-477.56017362194802</v>
      </c>
      <c r="H37">
        <v>-479.71062891151797</v>
      </c>
      <c r="I37">
        <v>-479.694625884245</v>
      </c>
      <c r="K37" s="1">
        <f t="shared" si="0"/>
        <v>0.12648725617283499</v>
      </c>
      <c r="L37" s="1">
        <f t="shared" si="1"/>
        <v>-3.6797447587410548E-2</v>
      </c>
      <c r="M37" s="1">
        <f t="shared" si="2"/>
        <v>-4.9387262977587908E-3</v>
      </c>
      <c r="O37" s="1">
        <f t="shared" si="3"/>
        <v>-7.4441148509654845E-2</v>
      </c>
      <c r="P37" s="1">
        <f t="shared" si="4"/>
        <v>-8.8843555250590692E-2</v>
      </c>
      <c r="Q37" s="1">
        <f t="shared" si="5"/>
        <v>-5.0792475048560271E-3</v>
      </c>
      <c r="R37" s="1"/>
      <c r="Y37" s="5"/>
    </row>
    <row r="38" spans="1:25">
      <c r="A38" t="s">
        <v>46</v>
      </c>
      <c r="B38">
        <v>-643.40851547887496</v>
      </c>
      <c r="C38">
        <v>-646.12080532524203</v>
      </c>
      <c r="D38">
        <v>-646.09016659923702</v>
      </c>
      <c r="F38" t="s">
        <v>112</v>
      </c>
      <c r="G38">
        <v>-643.40838994620697</v>
      </c>
      <c r="H38">
        <v>-646.12083266317097</v>
      </c>
      <c r="I38">
        <v>-646.09016247486295</v>
      </c>
      <c r="K38" s="1">
        <f t="shared" si="0"/>
        <v>7.8772941726496987E-2</v>
      </c>
      <c r="L38" s="1">
        <f t="shared" si="1"/>
        <v>-1.7154810120834668E-2</v>
      </c>
      <c r="M38" s="1">
        <f t="shared" si="2"/>
        <v>2.5880839120408154E-3</v>
      </c>
      <c r="O38" s="1">
        <f t="shared" si="3"/>
        <v>-4.4917435848855942E-2</v>
      </c>
      <c r="P38" s="1">
        <f t="shared" si="4"/>
        <v>-5.1010315998475712E-2</v>
      </c>
      <c r="Q38" s="1">
        <f t="shared" si="5"/>
        <v>4.2532308208254044E-4</v>
      </c>
      <c r="R38" s="1"/>
      <c r="Y38" s="5"/>
    </row>
    <row r="39" spans="1:25">
      <c r="A39" t="s">
        <v>47</v>
      </c>
      <c r="B39">
        <v>-659.40808494861506</v>
      </c>
      <c r="C39">
        <v>-662.15974679339899</v>
      </c>
      <c r="D39">
        <v>-662.12499811403097</v>
      </c>
      <c r="F39" t="s">
        <v>113</v>
      </c>
      <c r="G39">
        <v>-659.40798072503696</v>
      </c>
      <c r="H39">
        <v>-662.15976925621101</v>
      </c>
      <c r="I39">
        <v>-662.12499421557902</v>
      </c>
      <c r="K39" s="1">
        <f t="shared" si="0"/>
        <v>6.5401285376394294E-2</v>
      </c>
      <c r="L39" s="1">
        <f t="shared" si="1"/>
        <v>-1.409562793439227E-2</v>
      </c>
      <c r="M39" s="1">
        <f t="shared" si="2"/>
        <v>2.446315634288908E-3</v>
      </c>
      <c r="O39" s="1">
        <f t="shared" si="3"/>
        <v>-3.7432299497121339E-2</v>
      </c>
      <c r="P39" s="1">
        <f t="shared" si="4"/>
        <v>-4.2064613813665226E-2</v>
      </c>
      <c r="Q39" s="1">
        <f t="shared" si="5"/>
        <v>2.8777349964168031E-4</v>
      </c>
      <c r="R39" s="1"/>
      <c r="Y39" s="5"/>
    </row>
    <row r="40" spans="1:25">
      <c r="A40" t="s">
        <v>48</v>
      </c>
      <c r="B40">
        <v>-308.84559510023701</v>
      </c>
      <c r="C40">
        <v>-310.27136586671901</v>
      </c>
      <c r="D40">
        <v>-310.27522706085301</v>
      </c>
      <c r="F40" t="s">
        <v>114</v>
      </c>
      <c r="G40">
        <v>-308.84537903835002</v>
      </c>
      <c r="H40">
        <v>-310.27141641563702</v>
      </c>
      <c r="I40">
        <v>-310.27522600843599</v>
      </c>
      <c r="K40" s="1">
        <f t="shared" si="0"/>
        <v>0.13558088667287924</v>
      </c>
      <c r="L40" s="1">
        <f t="shared" si="1"/>
        <v>-3.1719926266857497E-2</v>
      </c>
      <c r="M40" s="1">
        <f t="shared" si="2"/>
        <v>6.6040167757830664E-4</v>
      </c>
      <c r="O40" s="1">
        <f t="shared" si="3"/>
        <v>-7.5969796768134396E-2</v>
      </c>
      <c r="P40" s="1">
        <f t="shared" si="4"/>
        <v>-9.1331016171602331E-2</v>
      </c>
      <c r="Q40" s="1">
        <f t="shared" si="5"/>
        <v>1.0474423733449478E-3</v>
      </c>
      <c r="R40" s="1"/>
      <c r="Y40" s="5"/>
    </row>
    <row r="41" spans="1:25">
      <c r="A41" t="s">
        <v>49</v>
      </c>
      <c r="B41">
        <v>-490.69331710464201</v>
      </c>
      <c r="C41">
        <v>-492.71820599855999</v>
      </c>
      <c r="D41">
        <v>-492.70381731695602</v>
      </c>
      <c r="F41" t="s">
        <v>115</v>
      </c>
      <c r="G41">
        <v>-490.69323817941699</v>
      </c>
      <c r="H41">
        <v>-492.718218349898</v>
      </c>
      <c r="I41">
        <v>-492.70381073945998</v>
      </c>
      <c r="K41" s="1">
        <f t="shared" si="0"/>
        <v>4.9526328484364453E-2</v>
      </c>
      <c r="L41" s="1">
        <f t="shared" si="1"/>
        <v>-7.7505819329441008E-3</v>
      </c>
      <c r="M41" s="1">
        <f t="shared" si="2"/>
        <v>4.1274412498110563E-3</v>
      </c>
      <c r="O41" s="1">
        <f t="shared" si="3"/>
        <v>-2.6923159922557928E-2</v>
      </c>
      <c r="P41" s="1">
        <f t="shared" si="4"/>
        <v>-3.0353750494750628E-2</v>
      </c>
      <c r="Q41" s="1">
        <f t="shared" si="5"/>
        <v>2.6539519863644709E-3</v>
      </c>
      <c r="R41" s="1"/>
      <c r="Y41" s="5"/>
    </row>
    <row r="42" spans="1:25">
      <c r="A42" t="s">
        <v>50</v>
      </c>
      <c r="B42">
        <v>-489.47908986450102</v>
      </c>
      <c r="C42">
        <v>-491.47669066586002</v>
      </c>
      <c r="D42">
        <v>-491.456305732499</v>
      </c>
      <c r="F42" t="s">
        <v>116</v>
      </c>
      <c r="G42">
        <v>-489.47900344355497</v>
      </c>
      <c r="H42">
        <v>-491.47670784483898</v>
      </c>
      <c r="I42">
        <v>-491.45630098019899</v>
      </c>
      <c r="K42" s="1">
        <f t="shared" si="0"/>
        <v>5.4229964643720305E-2</v>
      </c>
      <c r="L42" s="1">
        <f t="shared" si="1"/>
        <v>-1.0779972500645442E-2</v>
      </c>
      <c r="M42" s="1">
        <f t="shared" si="2"/>
        <v>2.9821134061641602E-3</v>
      </c>
      <c r="O42" s="1">
        <f t="shared" si="3"/>
        <v>-3.0881623079633942E-2</v>
      </c>
      <c r="P42" s="1">
        <f t="shared" si="4"/>
        <v>-3.412831406473181E-2</v>
      </c>
      <c r="Q42" s="1">
        <f t="shared" si="5"/>
        <v>7.4134524509979205E-4</v>
      </c>
      <c r="R42" s="1"/>
      <c r="Y42" s="5"/>
    </row>
    <row r="43" spans="1:25">
      <c r="A43" t="s">
        <v>51</v>
      </c>
      <c r="B43">
        <v>-324.843597050754</v>
      </c>
      <c r="C43">
        <v>-326.309479986729</v>
      </c>
      <c r="D43">
        <v>-326.30913305786402</v>
      </c>
      <c r="F43" t="s">
        <v>117</v>
      </c>
      <c r="G43">
        <v>-324.84342272526902</v>
      </c>
      <c r="H43">
        <v>-326.30952106333802</v>
      </c>
      <c r="I43">
        <v>-326.30913180456997</v>
      </c>
      <c r="K43" s="1">
        <f t="shared" ref="K43:K76" si="6">627.5095*(G43-B43)</f>
        <v>0.10939089791523077</v>
      </c>
      <c r="L43" s="1">
        <f t="shared" ref="L43:L76" si="7">627.5095*(H43-C43)</f>
        <v>-2.5775962389491612E-2</v>
      </c>
      <c r="M43" s="1">
        <f t="shared" ref="M43:M76" si="8">627.5095*(I43-D43)</f>
        <v>7.8645391924561637E-4</v>
      </c>
      <c r="O43" s="1">
        <f t="shared" si="3"/>
        <v>-6.1841294272709652E-2</v>
      </c>
      <c r="P43" s="1">
        <f t="shared" si="4"/>
        <v>-7.3325566032012707E-2</v>
      </c>
      <c r="Q43" s="1">
        <f t="shared" si="5"/>
        <v>2.8540189063022692E-4</v>
      </c>
      <c r="R43" s="1"/>
      <c r="Y43" s="5"/>
    </row>
    <row r="44" spans="1:25">
      <c r="A44" t="s">
        <v>52</v>
      </c>
      <c r="B44">
        <v>-392.80893449730098</v>
      </c>
      <c r="C44">
        <v>-394.78344245344101</v>
      </c>
      <c r="D44">
        <v>-394.82627785504002</v>
      </c>
      <c r="F44" t="s">
        <v>118</v>
      </c>
      <c r="G44">
        <v>-392.80896444330898</v>
      </c>
      <c r="H44">
        <v>-394.78344098745902</v>
      </c>
      <c r="I44">
        <v>-394.826283098273</v>
      </c>
      <c r="K44" s="1">
        <f t="shared" si="6"/>
        <v>-1.8791404506235267E-2</v>
      </c>
      <c r="L44" s="1">
        <f t="shared" si="7"/>
        <v>9.1991762891245794E-4</v>
      </c>
      <c r="M44" s="1">
        <f t="shared" si="8"/>
        <v>-3.2901785035809893E-3</v>
      </c>
      <c r="O44" s="1">
        <f t="shared" si="3"/>
        <v>9.4065698763726828E-3</v>
      </c>
      <c r="P44" s="1">
        <f t="shared" si="4"/>
        <v>1.030475225877504E-2</v>
      </c>
      <c r="Q44" s="1">
        <f t="shared" si="5"/>
        <v>-2.5350284622044916E-3</v>
      </c>
      <c r="R44" s="1"/>
      <c r="Y44" s="5"/>
    </row>
    <row r="45" spans="1:25">
      <c r="A45" t="s">
        <v>53</v>
      </c>
      <c r="B45">
        <v>-392.81082012637103</v>
      </c>
      <c r="C45">
        <v>-394.78905174292203</v>
      </c>
      <c r="D45">
        <v>-394.83089884848198</v>
      </c>
      <c r="F45" t="s">
        <v>119</v>
      </c>
      <c r="G45">
        <v>-392.81083239186398</v>
      </c>
      <c r="H45">
        <v>-394.78905122559399</v>
      </c>
      <c r="I45">
        <v>-394.83090107094898</v>
      </c>
      <c r="K45" s="1">
        <f t="shared" si="6"/>
        <v>-7.6967133517725304E-3</v>
      </c>
      <c r="L45" s="1">
        <f t="shared" si="7"/>
        <v>3.2462825523364811E-4</v>
      </c>
      <c r="M45" s="1">
        <f t="shared" si="8"/>
        <v>-1.394619158020504E-3</v>
      </c>
      <c r="O45" s="1">
        <f t="shared" si="3"/>
        <v>3.834825847679294E-3</v>
      </c>
      <c r="P45" s="1">
        <f t="shared" si="4"/>
        <v>4.1865157593268844E-3</v>
      </c>
      <c r="Q45" s="1">
        <f t="shared" si="5"/>
        <v>-1.0751817045354878E-3</v>
      </c>
      <c r="R45" s="1"/>
      <c r="Y45" s="5"/>
    </row>
    <row r="46" spans="1:25">
      <c r="A46" t="s">
        <v>54</v>
      </c>
      <c r="B46">
        <v>-392.81210428704497</v>
      </c>
      <c r="C46">
        <v>-394.79520749064801</v>
      </c>
      <c r="D46">
        <v>-394.83583670701802</v>
      </c>
      <c r="F46" t="s">
        <v>120</v>
      </c>
      <c r="G46">
        <v>-392.81209972981702</v>
      </c>
      <c r="H46">
        <v>-394.795207582518</v>
      </c>
      <c r="I46">
        <v>-394.83583582602898</v>
      </c>
      <c r="K46" s="1">
        <f t="shared" si="6"/>
        <v>2.8597038343161217E-3</v>
      </c>
      <c r="L46" s="1">
        <f t="shared" si="7"/>
        <v>-5.7649293060137555E-5</v>
      </c>
      <c r="M46" s="1">
        <f t="shared" si="8"/>
        <v>5.5282898861540276E-4</v>
      </c>
      <c r="O46" s="1">
        <f t="shared" si="3"/>
        <v>-1.3776333544047602E-3</v>
      </c>
      <c r="P46" s="1">
        <f t="shared" si="4"/>
        <v>-1.539719772971499E-3</v>
      </c>
      <c r="Q46" s="1">
        <f t="shared" si="5"/>
        <v>4.6666889794538162E-4</v>
      </c>
      <c r="R46" s="1"/>
      <c r="Y46" s="5"/>
    </row>
    <row r="47" spans="1:25">
      <c r="A47" t="s">
        <v>55</v>
      </c>
      <c r="B47">
        <v>-391.63655520646699</v>
      </c>
      <c r="C47">
        <v>-393.58788963214101</v>
      </c>
      <c r="D47">
        <v>-393.62218362037203</v>
      </c>
      <c r="F47" t="s">
        <v>121</v>
      </c>
      <c r="G47">
        <v>-391.636628735084</v>
      </c>
      <c r="H47">
        <v>-393.58788632076698</v>
      </c>
      <c r="I47">
        <v>-393.62219683569998</v>
      </c>
      <c r="K47" s="1">
        <f t="shared" si="6"/>
        <v>-4.6139905694618906E-2</v>
      </c>
      <c r="L47" s="1">
        <f t="shared" si="7"/>
        <v>2.0779186619350868E-3</v>
      </c>
      <c r="M47" s="1">
        <f t="shared" si="8"/>
        <v>-8.2927438365815072E-3</v>
      </c>
      <c r="O47" s="1">
        <f t="shared" si="3"/>
        <v>2.3093339272877763E-2</v>
      </c>
      <c r="P47" s="1">
        <f t="shared" si="4"/>
        <v>2.5124485083676228E-2</v>
      </c>
      <c r="Q47" s="1">
        <f t="shared" si="5"/>
        <v>-6.299703999136104E-3</v>
      </c>
      <c r="R47" s="1"/>
      <c r="Y47" s="5"/>
    </row>
    <row r="48" spans="1:25">
      <c r="A48" t="s">
        <v>56</v>
      </c>
      <c r="B48">
        <v>-390.46153571602798</v>
      </c>
      <c r="C48">
        <v>-392.38047705248101</v>
      </c>
      <c r="D48">
        <v>-392.40856168926302</v>
      </c>
      <c r="F48" t="s">
        <v>122</v>
      </c>
      <c r="G48">
        <v>-390.46157745307698</v>
      </c>
      <c r="H48">
        <v>-392.38047471303798</v>
      </c>
      <c r="I48">
        <v>-392.40856891407901</v>
      </c>
      <c r="K48" s="1">
        <f t="shared" si="6"/>
        <v>-2.6190394751145304E-2</v>
      </c>
      <c r="L48" s="1">
        <f t="shared" si="7"/>
        <v>1.4680227251751318E-3</v>
      </c>
      <c r="M48" s="1">
        <f t="shared" si="8"/>
        <v>-4.5336406683086639E-3</v>
      </c>
      <c r="O48" s="1">
        <f t="shared" si="3"/>
        <v>1.3307707948555248E-2</v>
      </c>
      <c r="P48" s="1">
        <f t="shared" si="4"/>
        <v>1.4350709527765189E-2</v>
      </c>
      <c r="Q48" s="1">
        <f t="shared" si="5"/>
        <v>-3.2831676864029553E-3</v>
      </c>
      <c r="R48" s="1"/>
      <c r="Y48" s="5"/>
    </row>
    <row r="49" spans="1:25">
      <c r="A49" t="s">
        <v>57</v>
      </c>
      <c r="B49">
        <v>-426.01241790787202</v>
      </c>
      <c r="C49">
        <v>-428.02741394308202</v>
      </c>
      <c r="D49">
        <v>-428.03543714082298</v>
      </c>
      <c r="F49" t="s">
        <v>123</v>
      </c>
      <c r="G49">
        <v>-426.012385667964</v>
      </c>
      <c r="H49">
        <v>-428.02741964118798</v>
      </c>
      <c r="I49">
        <v>-428.03543507092701</v>
      </c>
      <c r="K49" s="1">
        <f t="shared" si="6"/>
        <v>2.0230848563720087E-2</v>
      </c>
      <c r="L49" s="1">
        <f t="shared" si="7"/>
        <v>-3.5756156165876974E-3</v>
      </c>
      <c r="M49" s="1">
        <f t="shared" si="8"/>
        <v>1.2988793852998981E-3</v>
      </c>
      <c r="O49" s="1">
        <f t="shared" si="3"/>
        <v>-1.1118216736095175E-2</v>
      </c>
      <c r="P49" s="1">
        <f t="shared" si="4"/>
        <v>-1.2688247444212609E-2</v>
      </c>
      <c r="Q49" s="1">
        <f t="shared" si="5"/>
        <v>8.13049996472269E-4</v>
      </c>
      <c r="R49" s="1"/>
      <c r="Y49" s="5"/>
    </row>
    <row r="50" spans="1:25">
      <c r="A50" t="s">
        <v>58</v>
      </c>
      <c r="B50">
        <v>-427.188094119352</v>
      </c>
      <c r="C50">
        <v>-429.23434019701102</v>
      </c>
      <c r="D50">
        <v>-429.24878871099702</v>
      </c>
      <c r="F50" t="s">
        <v>124</v>
      </c>
      <c r="G50">
        <v>-427.188071803372</v>
      </c>
      <c r="H50">
        <v>-429.234343810322</v>
      </c>
      <c r="I50">
        <v>-429.24878708215903</v>
      </c>
      <c r="K50" s="1">
        <f t="shared" si="6"/>
        <v>1.4003489454539931E-2</v>
      </c>
      <c r="L50" s="1">
        <f t="shared" si="7"/>
        <v>-2.2673869665294716E-3</v>
      </c>
      <c r="M50" s="1">
        <f t="shared" si="8"/>
        <v>1.0221113142449383E-3</v>
      </c>
      <c r="O50" s="1">
        <f t="shared" si="3"/>
        <v>-7.5503925749864885E-3</v>
      </c>
      <c r="P50" s="1">
        <f t="shared" si="4"/>
        <v>-8.7204838460829132E-3</v>
      </c>
      <c r="Q50" s="1">
        <f t="shared" si="5"/>
        <v>7.7528949437419628E-4</v>
      </c>
      <c r="R50" s="1"/>
      <c r="Y50" s="5"/>
    </row>
    <row r="51" spans="1:25">
      <c r="A51" t="s">
        <v>59</v>
      </c>
      <c r="B51">
        <v>-609.03129475301</v>
      </c>
      <c r="C51">
        <v>-611.67378092368699</v>
      </c>
      <c r="D51">
        <v>-611.670918567694</v>
      </c>
      <c r="F51" t="s">
        <v>125</v>
      </c>
      <c r="G51">
        <v>-609.03139022218704</v>
      </c>
      <c r="H51">
        <v>-611.673770993414</v>
      </c>
      <c r="I51">
        <v>-611.67093145970705</v>
      </c>
      <c r="K51" s="1">
        <f t="shared" si="6"/>
        <v>-5.9907815549961357E-2</v>
      </c>
      <c r="L51" s="1">
        <f t="shared" si="7"/>
        <v>6.2313406419602299E-3</v>
      </c>
      <c r="M51" s="1">
        <f t="shared" si="8"/>
        <v>-8.0898606607646573E-3</v>
      </c>
      <c r="O51" s="1">
        <f t="shared" si="3"/>
        <v>3.1787345239741388E-2</v>
      </c>
      <c r="P51" s="1">
        <f t="shared" si="4"/>
        <v>3.4351810952180199E-2</v>
      </c>
      <c r="Q51" s="1">
        <f t="shared" si="5"/>
        <v>-5.1614158098228849E-3</v>
      </c>
      <c r="R51" s="1"/>
      <c r="Y51" s="5"/>
    </row>
    <row r="52" spans="1:25">
      <c r="A52" t="s">
        <v>60</v>
      </c>
      <c r="B52">
        <v>-607.85759741710206</v>
      </c>
      <c r="C52">
        <v>-610.47178487828796</v>
      </c>
      <c r="D52">
        <v>-610.46170478549095</v>
      </c>
      <c r="F52" t="s">
        <v>126</v>
      </c>
      <c r="G52">
        <v>-607.85760368102103</v>
      </c>
      <c r="H52">
        <v>-610.47178419091995</v>
      </c>
      <c r="I52">
        <v>-610.46170558241897</v>
      </c>
      <c r="K52" s="1">
        <f t="shared" si="6"/>
        <v>-3.9306686649221096E-3</v>
      </c>
      <c r="L52" s="1">
        <f t="shared" si="7"/>
        <v>4.3132995937793337E-4</v>
      </c>
      <c r="M52" s="1">
        <f t="shared" si="8"/>
        <v>-5.0007990365696746E-4</v>
      </c>
      <c r="O52" s="1">
        <f t="shared" si="3"/>
        <v>2.081318755263357E-3</v>
      </c>
      <c r="P52" s="1">
        <f t="shared" si="4"/>
        <v>2.2806798690366858E-3</v>
      </c>
      <c r="Q52" s="1">
        <f t="shared" si="5"/>
        <v>-3.3349552301770473E-4</v>
      </c>
      <c r="R52" s="1"/>
      <c r="Y52" s="5"/>
    </row>
    <row r="53" spans="1:25">
      <c r="A53" t="s">
        <v>61</v>
      </c>
      <c r="B53">
        <v>-609.03377369103498</v>
      </c>
      <c r="C53">
        <v>-611.67913354250197</v>
      </c>
      <c r="D53">
        <v>-611.67545785070104</v>
      </c>
      <c r="F53" t="s">
        <v>127</v>
      </c>
      <c r="G53">
        <v>-609.03375564740804</v>
      </c>
      <c r="H53">
        <v>-611.67913515384998</v>
      </c>
      <c r="I53">
        <v>-611.67545526921106</v>
      </c>
      <c r="K53" s="1">
        <f t="shared" si="6"/>
        <v>1.1322547317718033E-2</v>
      </c>
      <c r="L53" s="1">
        <f t="shared" si="7"/>
        <v>-1.0111361850006801E-3</v>
      </c>
      <c r="M53" s="1">
        <f t="shared" si="8"/>
        <v>1.6199094866063888E-3</v>
      </c>
      <c r="O53" s="1">
        <f t="shared" si="3"/>
        <v>-5.8820565832509355E-3</v>
      </c>
      <c r="P53" s="1">
        <f t="shared" si="4"/>
        <v>-6.4516269194677773E-3</v>
      </c>
      <c r="Q53" s="1">
        <f t="shared" si="5"/>
        <v>1.1540435575372147E-3</v>
      </c>
      <c r="R53" s="1"/>
      <c r="Y53" s="5"/>
    </row>
    <row r="54" spans="1:25">
      <c r="A54" t="s">
        <v>62</v>
      </c>
      <c r="B54">
        <v>-274.47005045502601</v>
      </c>
      <c r="C54">
        <v>-275.82739859632699</v>
      </c>
      <c r="D54">
        <v>-275.85865123344598</v>
      </c>
      <c r="F54" t="s">
        <v>128</v>
      </c>
      <c r="G54">
        <v>-274.46998557439201</v>
      </c>
      <c r="H54">
        <v>-275.82740320356697</v>
      </c>
      <c r="I54">
        <v>-275.85864120825403</v>
      </c>
      <c r="K54" s="1">
        <f t="shared" si="6"/>
        <v>4.0713214200749692E-2</v>
      </c>
      <c r="L54" s="1">
        <f t="shared" si="7"/>
        <v>-2.8910868605304643E-3</v>
      </c>
      <c r="M54" s="1">
        <f t="shared" si="8"/>
        <v>6.2909031909668444E-3</v>
      </c>
      <c r="O54" s="1">
        <f t="shared" si="3"/>
        <v>-2.0657134919715395E-2</v>
      </c>
      <c r="P54" s="1">
        <f t="shared" si="4"/>
        <v>-2.2947166141564761E-2</v>
      </c>
      <c r="Q54" s="1">
        <f t="shared" si="5"/>
        <v>4.8866436976909289E-3</v>
      </c>
      <c r="R54" s="1"/>
      <c r="Y54" s="5"/>
    </row>
    <row r="55" spans="1:25">
      <c r="A55" t="s">
        <v>63</v>
      </c>
      <c r="B55">
        <v>-273.25488811976902</v>
      </c>
      <c r="C55">
        <v>-274.58524519688399</v>
      </c>
      <c r="D55">
        <v>-274.610538124058</v>
      </c>
      <c r="F55" t="s">
        <v>129</v>
      </c>
      <c r="G55">
        <v>-273.25479410396798</v>
      </c>
      <c r="H55">
        <v>-274.58525749457402</v>
      </c>
      <c r="I55">
        <v>-274.610529460826</v>
      </c>
      <c r="K55" s="1">
        <f t="shared" si="6"/>
        <v>5.899580830233609E-2</v>
      </c>
      <c r="L55" s="1">
        <f t="shared" si="7"/>
        <v>-7.7169173245797825E-3</v>
      </c>
      <c r="M55" s="1">
        <f t="shared" si="8"/>
        <v>5.4362603774959269E-3</v>
      </c>
      <c r="O55" s="1">
        <f t="shared" si="3"/>
        <v>-3.0571987877837173E-2</v>
      </c>
      <c r="P55" s="1">
        <f t="shared" si="4"/>
        <v>-3.6140737749078701E-2</v>
      </c>
      <c r="Q55" s="1">
        <f t="shared" si="5"/>
        <v>5.1016488402946605E-3</v>
      </c>
      <c r="R55" s="1"/>
      <c r="Y55" s="5"/>
    </row>
    <row r="56" spans="1:25">
      <c r="A56" t="s">
        <v>64</v>
      </c>
      <c r="B56">
        <v>-443.50851195822798</v>
      </c>
      <c r="C56">
        <v>-445.55971951017699</v>
      </c>
      <c r="D56">
        <v>-445.58280829471499</v>
      </c>
      <c r="F56" t="s">
        <v>130</v>
      </c>
      <c r="G56">
        <v>-443.50862133087003</v>
      </c>
      <c r="H56">
        <v>-445.55971295948001</v>
      </c>
      <c r="I56">
        <v>-445.58282705445299</v>
      </c>
      <c r="K56" s="1">
        <f t="shared" si="6"/>
        <v>-6.8632371922446769E-2</v>
      </c>
      <c r="L56" s="1">
        <f t="shared" si="7"/>
        <v>4.1106245868297716E-3</v>
      </c>
      <c r="M56" s="1">
        <f t="shared" si="8"/>
        <v>-1.1771913811066355E-2</v>
      </c>
      <c r="O56" s="1">
        <f t="shared" si="3"/>
        <v>3.5112851192020886E-2</v>
      </c>
      <c r="P56" s="1">
        <f t="shared" si="4"/>
        <v>3.7630145317255656E-2</v>
      </c>
      <c r="Q56" s="1">
        <f t="shared" si="5"/>
        <v>-8.284735757837558E-3</v>
      </c>
      <c r="R56" s="1"/>
      <c r="Y56" s="5"/>
    </row>
    <row r="57" spans="1:25">
      <c r="A57" t="s">
        <v>65</v>
      </c>
      <c r="B57">
        <v>-461.565892196905</v>
      </c>
      <c r="C57">
        <v>-463.67064717425097</v>
      </c>
      <c r="D57">
        <v>-463.65985089076497</v>
      </c>
      <c r="F57" t="s">
        <v>131</v>
      </c>
      <c r="G57">
        <v>-461.56589344638201</v>
      </c>
      <c r="H57">
        <v>-463.67064691869399</v>
      </c>
      <c r="I57">
        <v>-463.65985092860001</v>
      </c>
      <c r="K57" s="1">
        <f t="shared" si="6"/>
        <v>-7.8405869315952264E-4</v>
      </c>
      <c r="L57" s="1">
        <f t="shared" si="7"/>
        <v>1.6036443498461495E-4</v>
      </c>
      <c r="M57" s="1">
        <f t="shared" si="8"/>
        <v>-2.3741844797172008E-5</v>
      </c>
      <c r="O57" s="1">
        <f t="shared" si="3"/>
        <v>4.3037412162763209E-4</v>
      </c>
      <c r="P57" s="1">
        <f t="shared" si="4"/>
        <v>5.1404900651650558E-4</v>
      </c>
      <c r="Q57" s="1">
        <f t="shared" si="5"/>
        <v>-2.3256473653274949E-5</v>
      </c>
      <c r="R57" s="1"/>
      <c r="Y57" s="5"/>
    </row>
    <row r="58" spans="1:25">
      <c r="A58" t="s">
        <v>66</v>
      </c>
      <c r="B58">
        <v>-493.56207851778697</v>
      </c>
      <c r="C58">
        <v>-495.746220578909</v>
      </c>
      <c r="D58">
        <v>-495.72719386807398</v>
      </c>
      <c r="F58" t="s">
        <v>132</v>
      </c>
      <c r="G58">
        <v>-493.56207142423398</v>
      </c>
      <c r="H58">
        <v>-495.746222054322</v>
      </c>
      <c r="I58">
        <v>-495.72719352601598</v>
      </c>
      <c r="K58" s="1">
        <f t="shared" si="6"/>
        <v>4.4512718929745464E-3</v>
      </c>
      <c r="L58" s="1">
        <f t="shared" si="7"/>
        <v>-9.2583567433905504E-4</v>
      </c>
      <c r="M58" s="1">
        <f t="shared" si="8"/>
        <v>2.1464464547909755E-4</v>
      </c>
      <c r="O58" s="1">
        <f t="shared" si="3"/>
        <v>-2.5568098076317763E-3</v>
      </c>
      <c r="P58" s="1">
        <f t="shared" si="4"/>
        <v>-2.8202977596818255E-3</v>
      </c>
      <c r="Q58" s="1">
        <f t="shared" si="5"/>
        <v>2.4868137256824768E-5</v>
      </c>
      <c r="R58" s="1"/>
      <c r="Y58" s="5"/>
    </row>
    <row r="59" spans="1:25">
      <c r="A59" t="s">
        <v>67</v>
      </c>
      <c r="B59">
        <v>-477.56432041096099</v>
      </c>
      <c r="C59">
        <v>-479.70863273770101</v>
      </c>
      <c r="D59">
        <v>-479.693735858948</v>
      </c>
      <c r="F59" t="s">
        <v>133</v>
      </c>
      <c r="G59">
        <v>-477.56432100956198</v>
      </c>
      <c r="H59">
        <v>-479.70863260989802</v>
      </c>
      <c r="I59">
        <v>-479.69373588275499</v>
      </c>
      <c r="K59" s="1">
        <f t="shared" si="6"/>
        <v>-3.7562780856035258E-4</v>
      </c>
      <c r="L59" s="1">
        <f t="shared" si="7"/>
        <v>8.0197591169792309E-5</v>
      </c>
      <c r="M59" s="1">
        <f t="shared" si="8"/>
        <v>-1.4939112489940953E-5</v>
      </c>
      <c r="O59" s="1">
        <f t="shared" si="3"/>
        <v>2.1496359646818719E-4</v>
      </c>
      <c r="P59" s="1">
        <f t="shared" si="4"/>
        <v>2.4086180326195772E-4</v>
      </c>
      <c r="Q59" s="1">
        <f t="shared" si="5"/>
        <v>-1.9800478116080303E-6</v>
      </c>
      <c r="R59" s="1"/>
      <c r="Y59" s="5"/>
    </row>
    <row r="60" spans="1:25">
      <c r="A60" t="s">
        <v>68</v>
      </c>
      <c r="B60">
        <v>-307.63450376565203</v>
      </c>
      <c r="C60">
        <v>-309.03119059435397</v>
      </c>
      <c r="D60">
        <v>-309.02922403382701</v>
      </c>
      <c r="F60" t="s">
        <v>134</v>
      </c>
      <c r="G60">
        <v>-307.63448039861203</v>
      </c>
      <c r="H60">
        <v>-309.03119600049803</v>
      </c>
      <c r="I60">
        <v>-309.029223114422</v>
      </c>
      <c r="K60" s="1">
        <f t="shared" si="6"/>
        <v>1.4663039587332633E-2</v>
      </c>
      <c r="L60" s="1">
        <f t="shared" si="7"/>
        <v>-3.3924067529354715E-3</v>
      </c>
      <c r="M60" s="1">
        <f t="shared" si="8"/>
        <v>5.7693537861882758E-4</v>
      </c>
      <c r="O60" s="1">
        <f t="shared" si="3"/>
        <v>-8.7466516149322156E-3</v>
      </c>
      <c r="P60" s="1">
        <f t="shared" si="4"/>
        <v>-9.3087947253358873E-3</v>
      </c>
      <c r="Q60" s="1">
        <f t="shared" si="5"/>
        <v>-3.4365888606428113E-4</v>
      </c>
      <c r="R60" s="1"/>
      <c r="Y60" s="5"/>
    </row>
    <row r="61" spans="1:25">
      <c r="A61" t="s">
        <v>69</v>
      </c>
      <c r="B61">
        <v>-153.70101752423099</v>
      </c>
      <c r="C61">
        <v>-154.38940783748799</v>
      </c>
      <c r="D61">
        <v>-154.39646688773399</v>
      </c>
      <c r="F61" t="s">
        <v>135</v>
      </c>
      <c r="G61">
        <v>-153.70101683805399</v>
      </c>
      <c r="H61">
        <v>-154.38940794550899</v>
      </c>
      <c r="I61">
        <v>-154.39646681993099</v>
      </c>
      <c r="K61" s="1">
        <f t="shared" si="6"/>
        <v>4.3058258820043703E-4</v>
      </c>
      <c r="L61" s="1">
        <f t="shared" si="7"/>
        <v>-6.7784202675639455E-5</v>
      </c>
      <c r="M61" s="1">
        <f t="shared" si="8"/>
        <v>4.254702697201651E-5</v>
      </c>
      <c r="O61" s="1">
        <f t="shared" si="3"/>
        <v>-2.4231298594946682E-4</v>
      </c>
      <c r="P61" s="1">
        <f t="shared" si="4"/>
        <v>-2.5605380492660964E-4</v>
      </c>
      <c r="Q61" s="1">
        <f t="shared" si="5"/>
        <v>1.5577314354980974E-5</v>
      </c>
      <c r="R61" s="1"/>
      <c r="Y61" s="5"/>
    </row>
    <row r="62" spans="1:25">
      <c r="A62" t="s">
        <v>70</v>
      </c>
      <c r="B62">
        <v>-458.69333984757702</v>
      </c>
      <c r="C62">
        <v>-460.64724750076698</v>
      </c>
      <c r="D62">
        <v>-460.6375437909</v>
      </c>
      <c r="F62" t="s">
        <v>136</v>
      </c>
      <c r="G62">
        <v>-458.69333115162402</v>
      </c>
      <c r="H62">
        <v>-460.647248999949</v>
      </c>
      <c r="I62">
        <v>-460.63754307127402</v>
      </c>
      <c r="K62" s="1">
        <f t="shared" si="6"/>
        <v>5.4567931187147279E-3</v>
      </c>
      <c r="L62" s="1">
        <f t="shared" si="7"/>
        <v>-9.407509594123837E-4</v>
      </c>
      <c r="M62" s="1">
        <f t="shared" si="8"/>
        <v>4.5157213452529278E-4</v>
      </c>
      <c r="O62" s="1">
        <f t="shared" si="3"/>
        <v>-3.0828829725728065E-3</v>
      </c>
      <c r="P62" s="1">
        <f t="shared" si="4"/>
        <v>-3.3146611055543053E-3</v>
      </c>
      <c r="Q62" s="1">
        <f t="shared" si="5"/>
        <v>1.5400964187408522E-4</v>
      </c>
      <c r="R62" s="1"/>
      <c r="Y62" s="5"/>
    </row>
    <row r="63" spans="1:25">
      <c r="A63" t="s">
        <v>71</v>
      </c>
      <c r="B63">
        <v>-438.85105062528999</v>
      </c>
      <c r="C63">
        <v>-440.77252979145999</v>
      </c>
      <c r="D63">
        <v>-440.76637899626297</v>
      </c>
      <c r="F63" t="s">
        <v>137</v>
      </c>
      <c r="G63">
        <v>-438.85107538397102</v>
      </c>
      <c r="H63">
        <v>-440.772526272579</v>
      </c>
      <c r="I63">
        <v>-440.766381725624</v>
      </c>
      <c r="K63" s="1">
        <f t="shared" si="6"/>
        <v>-1.5536307557571747E-2</v>
      </c>
      <c r="L63" s="1">
        <f t="shared" si="7"/>
        <v>2.2081312490164181E-3</v>
      </c>
      <c r="M63" s="1">
        <f t="shared" si="8"/>
        <v>-1.7126999744650959E-3</v>
      </c>
      <c r="O63" s="1">
        <f t="shared" si="3"/>
        <v>8.6189065209220928E-3</v>
      </c>
      <c r="P63" s="1">
        <f t="shared" si="4"/>
        <v>9.1255322856660728E-3</v>
      </c>
      <c r="Q63" s="1">
        <f t="shared" si="5"/>
        <v>-7.6770523131581767E-4</v>
      </c>
      <c r="R63" s="1"/>
      <c r="Y63" s="5"/>
    </row>
    <row r="64" spans="1:25">
      <c r="A64" t="s">
        <v>72</v>
      </c>
      <c r="B64">
        <v>-306.846683830985</v>
      </c>
      <c r="C64">
        <v>-308.19541375625698</v>
      </c>
      <c r="D64">
        <v>-308.190407428789</v>
      </c>
      <c r="F64" t="s">
        <v>138</v>
      </c>
      <c r="G64">
        <v>-306.84663466354698</v>
      </c>
      <c r="H64">
        <v>-308.19542140212099</v>
      </c>
      <c r="I64">
        <v>-308.190403092054</v>
      </c>
      <c r="K64" s="1">
        <f t="shared" si="6"/>
        <v>3.0853034449098204E-2</v>
      </c>
      <c r="L64" s="1">
        <f t="shared" si="7"/>
        <v>-4.7978522971953343E-3</v>
      </c>
      <c r="M64" s="1">
        <f t="shared" si="8"/>
        <v>2.7213424134325519E-3</v>
      </c>
      <c r="O64" s="1">
        <f t="shared" si="3"/>
        <v>-1.6903121607561453E-2</v>
      </c>
      <c r="P64" s="1">
        <f t="shared" si="4"/>
        <v>-1.8747765138732084E-2</v>
      </c>
      <c r="Q64" s="1">
        <f t="shared" si="5"/>
        <v>1.5489015198510946E-3</v>
      </c>
      <c r="R64" s="1"/>
      <c r="Y64" s="5"/>
    </row>
    <row r="65" spans="1:25">
      <c r="A65" t="s">
        <v>73</v>
      </c>
      <c r="B65">
        <v>-345.87744941854902</v>
      </c>
      <c r="C65">
        <v>-347.41241170928703</v>
      </c>
      <c r="D65">
        <v>-347.41201845957698</v>
      </c>
      <c r="F65" t="s">
        <v>139</v>
      </c>
      <c r="G65">
        <v>-345.87738010630102</v>
      </c>
      <c r="H65">
        <v>-347.41242291324102</v>
      </c>
      <c r="I65">
        <v>-347.41201300462302</v>
      </c>
      <c r="K65" s="1">
        <f t="shared" si="6"/>
        <v>4.3494094087329759E-2</v>
      </c>
      <c r="L65" s="1">
        <f t="shared" si="7"/>
        <v>-7.0305875653905612E-3</v>
      </c>
      <c r="M65" s="1">
        <f t="shared" si="8"/>
        <v>3.4230354345292824E-3</v>
      </c>
      <c r="O65" s="1">
        <f t="shared" si="3"/>
        <v>-2.3721414612073739E-2</v>
      </c>
      <c r="P65" s="1">
        <f t="shared" si="4"/>
        <v>-2.6803267040646582E-2</v>
      </c>
      <c r="Q65" s="1">
        <f t="shared" si="5"/>
        <v>2.1721624214960031E-3</v>
      </c>
      <c r="R65" s="1"/>
      <c r="Y65" s="5"/>
    </row>
    <row r="66" spans="1:25">
      <c r="A66" t="s">
        <v>74</v>
      </c>
      <c r="B66">
        <v>-326.039206082063</v>
      </c>
      <c r="C66">
        <v>-327.54337213034501</v>
      </c>
      <c r="D66">
        <v>-327.54642440095</v>
      </c>
      <c r="F66" t="s">
        <v>140</v>
      </c>
      <c r="G66">
        <v>-326.03912849917998</v>
      </c>
      <c r="H66">
        <v>-327.54338479876299</v>
      </c>
      <c r="I66">
        <v>-327.54641860171398</v>
      </c>
      <c r="K66" s="1">
        <f t="shared" si="6"/>
        <v>4.8683996134222071E-2</v>
      </c>
      <c r="L66" s="1">
        <f t="shared" si="7"/>
        <v>-7.9495526326853107E-3</v>
      </c>
      <c r="M66" s="1">
        <f t="shared" si="8"/>
        <v>3.6390756960298916E-3</v>
      </c>
      <c r="O66" s="1">
        <f t="shared" si="3"/>
        <v>-2.644077471011155E-2</v>
      </c>
      <c r="P66" s="1">
        <f t="shared" si="4"/>
        <v>-3.0192774056795831E-2</v>
      </c>
      <c r="Q66" s="1">
        <f t="shared" si="5"/>
        <v>2.4982871354598396E-3</v>
      </c>
      <c r="R66" s="1"/>
      <c r="Y66" s="5"/>
    </row>
    <row r="67" spans="1:25">
      <c r="A67" t="s">
        <v>75</v>
      </c>
      <c r="B67">
        <v>-477.889178224484</v>
      </c>
      <c r="C67">
        <v>-480.006228050885</v>
      </c>
      <c r="D67">
        <v>-480.00239110778199</v>
      </c>
      <c r="F67" t="s">
        <v>141</v>
      </c>
      <c r="G67">
        <v>-477.889161731581</v>
      </c>
      <c r="H67">
        <v>-480.00623100792399</v>
      </c>
      <c r="I67">
        <v>-480.00239008737901</v>
      </c>
      <c r="K67" s="1">
        <f t="shared" si="6"/>
        <v>1.0349453315488462E-2</v>
      </c>
      <c r="L67" s="1">
        <f t="shared" si="7"/>
        <v>-1.8555700562166066E-3</v>
      </c>
      <c r="M67" s="1">
        <f t="shared" si="8"/>
        <v>6.4031256147987397E-4</v>
      </c>
      <c r="O67" s="1">
        <f t="shared" si="3"/>
        <v>-5.6964084138894167E-3</v>
      </c>
      <c r="P67" s="1">
        <f t="shared" si="4"/>
        <v>-6.5086149578156517E-3</v>
      </c>
      <c r="Q67" s="1">
        <f t="shared" si="5"/>
        <v>3.9764047844485263E-4</v>
      </c>
      <c r="R67" s="1"/>
      <c r="Y67" s="5"/>
    </row>
    <row r="68" spans="1:25">
      <c r="A68" t="s">
        <v>76</v>
      </c>
      <c r="B68">
        <v>-493.56503101927802</v>
      </c>
      <c r="C68">
        <v>-495.74609871788999</v>
      </c>
      <c r="D68">
        <v>-495.72770660619</v>
      </c>
      <c r="F68" t="s">
        <v>142</v>
      </c>
      <c r="G68">
        <v>-493.56507914465999</v>
      </c>
      <c r="H68">
        <v>-495.74608914074702</v>
      </c>
      <c r="I68">
        <v>-495.72771099147701</v>
      </c>
      <c r="K68" s="1">
        <f t="shared" si="6"/>
        <v>-3.0199134374634781E-2</v>
      </c>
      <c r="L68" s="1">
        <f t="shared" si="7"/>
        <v>6.0097482000213351E-3</v>
      </c>
      <c r="M68" s="1">
        <f t="shared" si="8"/>
        <v>-2.7518092612102405E-3</v>
      </c>
      <c r="O68" s="1">
        <f t="shared" si="3"/>
        <v>1.8465385357110922E-2</v>
      </c>
      <c r="P68" s="1">
        <f t="shared" si="4"/>
        <v>1.7743497217545194E-2</v>
      </c>
      <c r="Q68" s="1">
        <f t="shared" si="5"/>
        <v>7.1861162305638868E-4</v>
      </c>
      <c r="R68" s="1"/>
      <c r="Y68" s="5"/>
    </row>
    <row r="69" spans="1:25">
      <c r="A69" t="s">
        <v>77</v>
      </c>
      <c r="B69">
        <v>-152.91499139072701</v>
      </c>
      <c r="C69">
        <v>-153.55537181714399</v>
      </c>
      <c r="D69">
        <v>-153.559165489582</v>
      </c>
      <c r="F69" t="s">
        <v>143</v>
      </c>
      <c r="G69">
        <v>-152.91501778619201</v>
      </c>
      <c r="H69">
        <v>-153.555370755875</v>
      </c>
      <c r="I69">
        <v>-153.55917444711901</v>
      </c>
      <c r="K69" s="1">
        <f t="shared" si="6"/>
        <v>-1.6563405044101073E-2</v>
      </c>
      <c r="L69" s="1">
        <f t="shared" si="7"/>
        <v>6.6595637273645996E-4</v>
      </c>
      <c r="M69" s="1">
        <f t="shared" si="8"/>
        <v>-5.6209395675350746E-3</v>
      </c>
      <c r="O69" s="1">
        <f t="shared" si="3"/>
        <v>1.1230117181121969E-2</v>
      </c>
      <c r="P69" s="1">
        <f t="shared" si="4"/>
        <v>5.9992442357155633E-3</v>
      </c>
      <c r="Q69" s="1">
        <f t="shared" si="5"/>
        <v>3.2314381383249241E-4</v>
      </c>
      <c r="R69" s="1"/>
      <c r="Y69" s="5"/>
    </row>
    <row r="70" spans="1:25">
      <c r="A70" t="s">
        <v>78</v>
      </c>
      <c r="B70">
        <v>-304.76210641076801</v>
      </c>
      <c r="C70">
        <v>-306.007911401439</v>
      </c>
      <c r="D70">
        <v>-306.006965661241</v>
      </c>
      <c r="F70" t="s">
        <v>144</v>
      </c>
      <c r="G70">
        <v>-304.76214510071702</v>
      </c>
      <c r="H70">
        <v>-306.00790657841497</v>
      </c>
      <c r="I70">
        <v>-306.00697211643597</v>
      </c>
      <c r="K70" s="1">
        <f t="shared" si="6"/>
        <v>-2.4278310557117464E-2</v>
      </c>
      <c r="L70" s="1">
        <f t="shared" si="7"/>
        <v>3.0264933963958358E-3</v>
      </c>
      <c r="M70" s="1">
        <f t="shared" si="8"/>
        <v>-4.0506961728348475E-3</v>
      </c>
      <c r="O70" s="1">
        <f t="shared" si="3"/>
        <v>1.4467096569153856E-2</v>
      </c>
      <c r="P70" s="1">
        <f t="shared" si="4"/>
        <v>1.2837707384359444E-2</v>
      </c>
      <c r="Q70" s="1">
        <f t="shared" si="5"/>
        <v>-4.8067302916521282E-4</v>
      </c>
      <c r="R70" s="1"/>
      <c r="Y70" s="5"/>
    </row>
    <row r="71" spans="1:25">
      <c r="A71" t="s">
        <v>79</v>
      </c>
      <c r="B71">
        <v>-424.31192585959502</v>
      </c>
      <c r="C71">
        <v>-426.19999179728802</v>
      </c>
      <c r="D71">
        <v>-426.217322017806</v>
      </c>
      <c r="F71" t="s">
        <v>145</v>
      </c>
      <c r="G71">
        <v>-424.31208222072598</v>
      </c>
      <c r="H71">
        <v>-426.19998612778801</v>
      </c>
      <c r="I71">
        <v>-426.21735200641399</v>
      </c>
      <c r="K71" s="1">
        <f t="shared" si="6"/>
        <v>-9.8118095109441986E-2</v>
      </c>
      <c r="L71" s="1">
        <f t="shared" si="7"/>
        <v>3.5576651181395674E-3</v>
      </c>
      <c r="M71" s="1">
        <f t="shared" si="8"/>
        <v>-1.8818136406458991E-2</v>
      </c>
      <c r="O71" s="1">
        <f t="shared" si="3"/>
        <v>4.9281869503978691E-2</v>
      </c>
      <c r="P71" s="1">
        <f t="shared" si="4"/>
        <v>5.2393890723602857E-2</v>
      </c>
      <c r="Q71" s="1">
        <f t="shared" si="5"/>
        <v>-1.3586927159868326E-2</v>
      </c>
      <c r="R71" s="1"/>
      <c r="Y71" s="5"/>
    </row>
    <row r="72" spans="1:25">
      <c r="A72" t="s">
        <v>80</v>
      </c>
      <c r="B72">
        <v>-404.46952978693798</v>
      </c>
      <c r="C72">
        <v>-406.32712663470602</v>
      </c>
      <c r="D72">
        <v>-406.34759516922901</v>
      </c>
      <c r="F72" t="s">
        <v>146</v>
      </c>
      <c r="G72">
        <v>-404.469524911929</v>
      </c>
      <c r="H72">
        <v>-406.32712689561498</v>
      </c>
      <c r="I72">
        <v>-406.34759429158601</v>
      </c>
      <c r="K72" s="1">
        <f t="shared" si="6"/>
        <v>3.059114449520024E-3</v>
      </c>
      <c r="L72" s="1">
        <f t="shared" si="7"/>
        <v>-1.6372285228445093E-4</v>
      </c>
      <c r="M72" s="1">
        <f t="shared" si="8"/>
        <v>5.5072932237069949E-4</v>
      </c>
      <c r="O72" s="1">
        <f t="shared" si="3"/>
        <v>-1.5680995788646679E-3</v>
      </c>
      <c r="P72" s="1">
        <f t="shared" si="4"/>
        <v>-1.6547377229398071E-3</v>
      </c>
      <c r="Q72" s="1">
        <f t="shared" si="5"/>
        <v>3.7437090360867981E-4</v>
      </c>
      <c r="R72" s="1"/>
      <c r="Y72" s="5"/>
    </row>
    <row r="73" spans="1:25">
      <c r="A73" t="s">
        <v>81</v>
      </c>
      <c r="B73">
        <v>-458.69031292821899</v>
      </c>
      <c r="C73">
        <v>-460.64617684284798</v>
      </c>
      <c r="D73">
        <v>-460.636093307789</v>
      </c>
      <c r="F73" t="s">
        <v>147</v>
      </c>
      <c r="G73">
        <v>-458.69024205525301</v>
      </c>
      <c r="H73">
        <v>-460.64618896593402</v>
      </c>
      <c r="I73">
        <v>-460.636087928839</v>
      </c>
      <c r="K73" s="1">
        <f t="shared" si="6"/>
        <v>4.4473459444209794E-2</v>
      </c>
      <c r="L73" s="1">
        <f t="shared" si="7"/>
        <v>-7.6073516577001496E-3</v>
      </c>
      <c r="M73" s="1">
        <f t="shared" si="8"/>
        <v>3.3753422206158064E-3</v>
      </c>
      <c r="O73" s="1">
        <f t="shared" si="3"/>
        <v>-2.4690987806189939E-2</v>
      </c>
      <c r="P73" s="1">
        <f t="shared" si="4"/>
        <v>-2.7389823295720008E-2</v>
      </c>
      <c r="Q73" s="1">
        <f t="shared" si="5"/>
        <v>1.6661558559367684E-3</v>
      </c>
      <c r="R73" s="1"/>
      <c r="Y73" s="5"/>
    </row>
    <row r="74" spans="1:25">
      <c r="A74" t="s">
        <v>82</v>
      </c>
      <c r="B74">
        <v>-325.17081243327101</v>
      </c>
      <c r="C74">
        <v>-326.60445505324498</v>
      </c>
      <c r="D74">
        <v>-326.61596298858399</v>
      </c>
      <c r="F74" t="s">
        <v>148</v>
      </c>
      <c r="G74">
        <v>-325.17085660708602</v>
      </c>
      <c r="H74">
        <v>-326.60445197312299</v>
      </c>
      <c r="I74">
        <v>-326.61597057140301</v>
      </c>
      <c r="K74" s="1">
        <f t="shared" si="6"/>
        <v>-2.7719488571888974E-2</v>
      </c>
      <c r="L74" s="1">
        <f t="shared" si="7"/>
        <v>1.932805806760058E-3</v>
      </c>
      <c r="M74" s="1">
        <f t="shared" si="8"/>
        <v>-4.758290973936056E-3</v>
      </c>
      <c r="O74" s="1">
        <f t="shared" si="3"/>
        <v>1.4563333449722216E-2</v>
      </c>
      <c r="P74" s="1">
        <f t="shared" si="4"/>
        <v>1.5088960928926816E-2</v>
      </c>
      <c r="Q74" s="1">
        <f t="shared" si="5"/>
        <v>-2.897204050176589E-3</v>
      </c>
      <c r="R74" s="1"/>
      <c r="Y74" s="5"/>
    </row>
    <row r="75" spans="1:25">
      <c r="A75" t="s">
        <v>83</v>
      </c>
      <c r="B75">
        <v>-323.63555190262701</v>
      </c>
      <c r="C75">
        <v>-325.06954222186999</v>
      </c>
      <c r="D75">
        <v>-325.06389779991298</v>
      </c>
      <c r="F75" t="s">
        <v>149</v>
      </c>
      <c r="G75">
        <v>-323.63560495089803</v>
      </c>
      <c r="H75">
        <v>-325.06953423858999</v>
      </c>
      <c r="I75">
        <v>-325.06390815976403</v>
      </c>
      <c r="K75" s="1">
        <f t="shared" si="6"/>
        <v>-3.3288294019399901E-2</v>
      </c>
      <c r="L75" s="1">
        <f t="shared" si="7"/>
        <v>5.0095840409935871E-3</v>
      </c>
      <c r="M75" s="1">
        <f t="shared" si="8"/>
        <v>-6.5009049501757376E-3</v>
      </c>
      <c r="O75" s="1">
        <f t="shared" si="3"/>
        <v>2.2119305311440025E-2</v>
      </c>
      <c r="P75" s="1">
        <f t="shared" si="4"/>
        <v>1.617857274895346E-2</v>
      </c>
      <c r="Q75" s="1">
        <f t="shared" si="5"/>
        <v>1.7170389319391133E-3</v>
      </c>
      <c r="R75" s="1"/>
      <c r="Y75" s="5"/>
    </row>
    <row r="76" spans="1:25">
      <c r="A76" t="s">
        <v>84</v>
      </c>
      <c r="B76">
        <v>-342.037770026023</v>
      </c>
      <c r="C76">
        <v>-343.58176992390003</v>
      </c>
      <c r="D76">
        <v>-343.580664692688</v>
      </c>
      <c r="F76" t="s">
        <v>150</v>
      </c>
      <c r="G76">
        <v>-342.037753236909</v>
      </c>
      <c r="H76">
        <v>-343.581772562141</v>
      </c>
      <c r="I76">
        <v>-343.58066314555202</v>
      </c>
      <c r="K76" s="1">
        <f t="shared" si="6"/>
        <v>1.0535328531265207E-2</v>
      </c>
      <c r="L76" s="1">
        <f t="shared" si="7"/>
        <v>-1.6555212728830498E-3</v>
      </c>
      <c r="M76" s="1">
        <f t="shared" si="8"/>
        <v>9.7084252537842986E-4</v>
      </c>
      <c r="O76" s="1">
        <f t="shared" ref="O76" si="9">(18*L76-15*M76-3*K76)/13</f>
        <v>-5.8436927989513054E-3</v>
      </c>
      <c r="P76" s="1">
        <f t="shared" ref="P76" si="10">(15*M76-5*L76-10*K76)/13</f>
        <v>-6.3471570051969522E-3</v>
      </c>
      <c r="Q76" s="1">
        <f t="shared" ref="Q76" si="11">1.29*O76+0.4*P76+K76</f>
        <v>4.5810201853924148E-4</v>
      </c>
      <c r="R76" s="1"/>
      <c r="Y76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76"/>
  <sheetViews>
    <sheetView workbookViewId="0">
      <selection activeCell="U28" sqref="U28"/>
    </sheetView>
  </sheetViews>
  <sheetFormatPr baseColWidth="10" defaultRowHeight="15" x14ac:dyDescent="0"/>
  <cols>
    <col min="1" max="1" width="19" customWidth="1"/>
    <col min="17" max="17" width="12.1640625" bestFit="1" customWidth="1"/>
    <col min="19" max="19" width="11.1640625" bestFit="1" customWidth="1"/>
    <col min="25" max="25" width="11.1640625" bestFit="1" customWidth="1"/>
  </cols>
  <sheetData>
    <row r="3" spans="1:25">
      <c r="A3" t="s">
        <v>156</v>
      </c>
    </row>
    <row r="5" spans="1:25" ht="17">
      <c r="R5" s="6" t="s">
        <v>85</v>
      </c>
    </row>
    <row r="6" spans="1:25" ht="17">
      <c r="R6" s="6" t="s">
        <v>86</v>
      </c>
    </row>
    <row r="8" spans="1:25">
      <c r="F8" t="s">
        <v>157</v>
      </c>
      <c r="K8" s="7" t="s">
        <v>163</v>
      </c>
    </row>
    <row r="9" spans="1:25">
      <c r="P9" t="s">
        <v>15</v>
      </c>
      <c r="Q9">
        <f>SQRT(SUMSQ(Q11:Q76)/66)</f>
        <v>3.7149734406173858E-3</v>
      </c>
      <c r="S9">
        <f>SQRT(SUMSQ(S11:S76)/66)</f>
        <v>3.5920686554174021E-3</v>
      </c>
    </row>
    <row r="10" spans="1:25">
      <c r="B10" t="s">
        <v>159</v>
      </c>
      <c r="C10" t="s">
        <v>160</v>
      </c>
      <c r="D10" t="s">
        <v>161</v>
      </c>
      <c r="G10" t="s">
        <v>159</v>
      </c>
      <c r="H10" t="s">
        <v>160</v>
      </c>
      <c r="I10" t="s">
        <v>161</v>
      </c>
      <c r="K10" t="s">
        <v>159</v>
      </c>
      <c r="L10" t="s">
        <v>160</v>
      </c>
      <c r="M10" t="s">
        <v>161</v>
      </c>
      <c r="O10" t="s">
        <v>88</v>
      </c>
      <c r="P10" t="s">
        <v>87</v>
      </c>
      <c r="Q10" t="s">
        <v>162</v>
      </c>
      <c r="S10" t="s">
        <v>158</v>
      </c>
    </row>
    <row r="11" spans="1:25">
      <c r="A11" t="s">
        <v>19</v>
      </c>
      <c r="B11">
        <v>-152.137742472035</v>
      </c>
      <c r="C11">
        <v>-152.738782618882</v>
      </c>
      <c r="D11">
        <v>-152.73986081870001</v>
      </c>
      <c r="F11" t="s">
        <v>90</v>
      </c>
      <c r="G11">
        <v>-152.137765992206</v>
      </c>
      <c r="H11">
        <v>-152.73878062232799</v>
      </c>
      <c r="I11">
        <v>-152.739866708932</v>
      </c>
      <c r="K11" s="1">
        <f t="shared" ref="K11:K42" si="0">627.5095*(G11-B11)</f>
        <v>-1.4759130743108698E-2</v>
      </c>
      <c r="L11" s="1">
        <f t="shared" ref="L11:L42" si="1">627.5095*(H11-C11)</f>
        <v>1.2528566052691446E-3</v>
      </c>
      <c r="M11" s="1">
        <f t="shared" ref="M11:M42" si="2">627.5095*(I11-D11)</f>
        <v>-3.6961765304705241E-3</v>
      </c>
      <c r="O11" s="1">
        <f>(18*L11-15*M11-3*K11)/13</f>
        <v>9.4054968524021967E-3</v>
      </c>
      <c r="P11" s="1">
        <f>(15*M11-5*L11-10*K11)/13</f>
        <v>6.6064904959756456E-3</v>
      </c>
      <c r="Q11" s="1">
        <f>1.29*O11+0.4*P11+K11</f>
        <v>1.6556394880393177E-5</v>
      </c>
      <c r="R11" s="1"/>
      <c r="S11" s="1">
        <f>'geometry comparison VDZ-F12'!Q11</f>
        <v>2.1048029146715497E-5</v>
      </c>
      <c r="Y11" s="5"/>
    </row>
    <row r="12" spans="1:25">
      <c r="A12" t="s">
        <v>20</v>
      </c>
      <c r="B12">
        <v>-191.171673223032</v>
      </c>
      <c r="C12">
        <v>-191.958154504681</v>
      </c>
      <c r="D12">
        <v>-191.96443024080699</v>
      </c>
      <c r="F12" t="s">
        <v>91</v>
      </c>
      <c r="G12">
        <v>-191.17170450005801</v>
      </c>
      <c r="H12">
        <v>-191.95815092443701</v>
      </c>
      <c r="I12">
        <v>-191.964436832752</v>
      </c>
      <c r="K12" s="1">
        <f t="shared" si="0"/>
        <v>-1.96266309535943E-2</v>
      </c>
      <c r="L12" s="1">
        <f t="shared" si="1"/>
        <v>2.246637121162152E-3</v>
      </c>
      <c r="M12" s="1">
        <f t="shared" si="2"/>
        <v>-4.1365081168787867E-3</v>
      </c>
      <c r="O12" s="1">
        <f t="shared" ref="O12:O75" si="3">(18*L12-15*M12-3*K12)/13</f>
        <v>1.2412844830375648E-2</v>
      </c>
      <c r="P12" s="1">
        <f t="shared" ref="P12:P75" si="4">(15*M12-5*L12-10*K12)/13</f>
        <v>9.4604232443808011E-3</v>
      </c>
      <c r="Q12" s="1">
        <f t="shared" ref="Q12:Q75" si="5">1.29*O12+0.4*P12+K12</f>
        <v>1.7010817534260717E-4</v>
      </c>
      <c r="R12" s="1"/>
      <c r="S12" s="1">
        <f>'geometry comparison VDZ-F12'!Q12</f>
        <v>2.5757217727967116E-4</v>
      </c>
      <c r="Y12" s="5"/>
    </row>
    <row r="13" spans="1:25">
      <c r="A13" t="s">
        <v>21</v>
      </c>
      <c r="B13">
        <v>-171.33461340974</v>
      </c>
      <c r="C13">
        <v>-172.089741268822</v>
      </c>
      <c r="D13">
        <v>-172.09901056040101</v>
      </c>
      <c r="F13" t="s">
        <v>92</v>
      </c>
      <c r="G13">
        <v>-171.334642984526</v>
      </c>
      <c r="H13">
        <v>-172.08973690489</v>
      </c>
      <c r="I13">
        <v>-172.09901532512399</v>
      </c>
      <c r="K13" s="1">
        <f t="shared" si="0"/>
        <v>-1.8558459174190391E-2</v>
      </c>
      <c r="L13" s="1">
        <f t="shared" si="1"/>
        <v>2.7384087827461629E-3</v>
      </c>
      <c r="M13" s="1">
        <f t="shared" si="2"/>
        <v>-2.9899089307425298E-3</v>
      </c>
      <c r="O13" s="1">
        <f t="shared" si="3"/>
        <v>1.1524259197933852E-2</v>
      </c>
      <c r="P13" s="1">
        <f t="shared" si="4"/>
        <v>9.7726087590027013E-3</v>
      </c>
      <c r="Q13" s="1">
        <f t="shared" si="5"/>
        <v>2.1687869474535867E-4</v>
      </c>
      <c r="R13" s="1"/>
      <c r="S13" s="1">
        <f>'geometry comparison VDZ-F12'!Q13</f>
        <v>2.8058560403979027E-4</v>
      </c>
      <c r="Y13" s="5"/>
    </row>
    <row r="14" spans="1:25">
      <c r="A14" t="s">
        <v>22</v>
      </c>
      <c r="B14">
        <v>-323.19346217235699</v>
      </c>
      <c r="C14">
        <v>-324.56342154553198</v>
      </c>
      <c r="D14">
        <v>-324.56683023775201</v>
      </c>
      <c r="F14" t="s">
        <v>93</v>
      </c>
      <c r="G14">
        <v>-323.19351751814003</v>
      </c>
      <c r="H14">
        <v>-324.56341784373302</v>
      </c>
      <c r="I14">
        <v>-324.56684551929999</v>
      </c>
      <c r="K14" s="1">
        <f t="shared" si="0"/>
        <v>-3.4730004642055064E-2</v>
      </c>
      <c r="L14" s="1">
        <f t="shared" si="1"/>
        <v>2.3229140143707807E-3</v>
      </c>
      <c r="M14" s="1">
        <f t="shared" si="2"/>
        <v>-9.5893165282025447E-3</v>
      </c>
      <c r="O14" s="1">
        <f t="shared" si="3"/>
        <v>2.2295554931375187E-2</v>
      </c>
      <c r="P14" s="1">
        <f t="shared" si="4"/>
        <v>1.4757363725050657E-2</v>
      </c>
      <c r="Q14" s="1">
        <f t="shared" si="5"/>
        <v>-6.5793290560806073E-5</v>
      </c>
      <c r="R14" s="1"/>
      <c r="S14" s="1">
        <f>'geometry comparison VDZ-F12'!Q14</f>
        <v>1.8326757063105714E-6</v>
      </c>
      <c r="Y14" s="5"/>
    </row>
    <row r="15" spans="1:25">
      <c r="A15" t="s">
        <v>23</v>
      </c>
      <c r="B15">
        <v>-230.20537496051099</v>
      </c>
      <c r="C15">
        <v>-231.176506354823</v>
      </c>
      <c r="D15">
        <v>-231.18803373479099</v>
      </c>
      <c r="F15" t="s">
        <v>94</v>
      </c>
      <c r="G15">
        <v>-230.20541182809899</v>
      </c>
      <c r="H15">
        <v>-231.17650254512</v>
      </c>
      <c r="I15">
        <v>-231.188041829349</v>
      </c>
      <c r="K15" s="1">
        <f t="shared" si="0"/>
        <v>-2.3134761708344997E-2</v>
      </c>
      <c r="L15" s="1">
        <f t="shared" si="1"/>
        <v>2.3906248264630677E-3</v>
      </c>
      <c r="M15" s="1">
        <f t="shared" si="2"/>
        <v>-5.0794120510300762E-3</v>
      </c>
      <c r="O15" s="1">
        <f t="shared" si="3"/>
        <v>1.4509747135909336E-2</v>
      </c>
      <c r="P15" s="1">
        <f t="shared" si="4"/>
        <v>1.1015639398898731E-2</v>
      </c>
      <c r="Q15" s="1">
        <f t="shared" si="5"/>
        <v>-1.0932143462462351E-5</v>
      </c>
      <c r="R15" s="1"/>
      <c r="S15" s="1">
        <f>'geometry comparison VDZ-F12'!Q15</f>
        <v>-3.6970362697032882E-5</v>
      </c>
      <c r="Y15" s="5"/>
    </row>
    <row r="16" spans="1:25">
      <c r="A16" t="s">
        <v>24</v>
      </c>
      <c r="B16">
        <v>-210.36779544381301</v>
      </c>
      <c r="C16">
        <v>-211.30874451784601</v>
      </c>
      <c r="D16">
        <v>-211.322991086755</v>
      </c>
      <c r="F16" t="s">
        <v>95</v>
      </c>
      <c r="G16">
        <v>-210.367833652678</v>
      </c>
      <c r="H16">
        <v>-211.308739764943</v>
      </c>
      <c r="I16">
        <v>-211.322997670782</v>
      </c>
      <c r="K16" s="1">
        <f t="shared" si="0"/>
        <v>-2.3976425767224002E-2</v>
      </c>
      <c r="L16" s="1">
        <f t="shared" si="1"/>
        <v>2.982491791247128E-3</v>
      </c>
      <c r="M16" s="1">
        <f t="shared" si="2"/>
        <v>-4.1315394941287874E-3</v>
      </c>
      <c r="O16" s="1">
        <f t="shared" si="3"/>
        <v>1.4429786304311703E-2</v>
      </c>
      <c r="P16" s="1">
        <f t="shared" si="4"/>
        <v>1.252913125415943E-2</v>
      </c>
      <c r="Q16" s="1">
        <f t="shared" si="5"/>
        <v>-3.5034893299813394E-4</v>
      </c>
      <c r="R16" s="1"/>
      <c r="S16" s="1">
        <f>'geometry comparison VDZ-F12'!Q16</f>
        <v>-3.0180407630317485E-4</v>
      </c>
      <c r="Y16" s="5"/>
    </row>
    <row r="17" spans="1:25">
      <c r="A17" t="s">
        <v>25</v>
      </c>
      <c r="B17">
        <v>-362.22674678541301</v>
      </c>
      <c r="C17">
        <v>-363.78169550841898</v>
      </c>
      <c r="D17">
        <v>-363.79030125802399</v>
      </c>
      <c r="F17" t="s">
        <v>96</v>
      </c>
      <c r="G17">
        <v>-362.22685115777603</v>
      </c>
      <c r="H17">
        <v>-363.78169075064397</v>
      </c>
      <c r="I17">
        <v>-363.79033182919</v>
      </c>
      <c r="K17" s="1">
        <f t="shared" si="0"/>
        <v>-6.5494649327392046E-2</v>
      </c>
      <c r="L17" s="1">
        <f t="shared" si="1"/>
        <v>2.9855490128794884E-3</v>
      </c>
      <c r="M17" s="1">
        <f t="shared" si="2"/>
        <v>-1.9183697095830895E-2</v>
      </c>
      <c r="O17" s="1">
        <f t="shared" si="3"/>
        <v>4.13830220501131E-2</v>
      </c>
      <c r="P17" s="1">
        <f t="shared" si="4"/>
        <v>2.7097176290158429E-2</v>
      </c>
      <c r="Q17" s="1">
        <f t="shared" si="5"/>
        <v>-1.2716803666827647E-3</v>
      </c>
      <c r="R17" s="1"/>
      <c r="S17" s="1">
        <f>'geometry comparison VDZ-F12'!Q17</f>
        <v>-1.5270682488746218E-3</v>
      </c>
      <c r="Y17" s="5"/>
    </row>
    <row r="18" spans="1:25">
      <c r="A18" t="s">
        <v>26</v>
      </c>
      <c r="B18">
        <v>-191.171471607244</v>
      </c>
      <c r="C18">
        <v>-191.957044081524</v>
      </c>
      <c r="D18">
        <v>-191.96340983520699</v>
      </c>
      <c r="F18" t="s">
        <v>97</v>
      </c>
      <c r="G18">
        <v>-191.17149925912</v>
      </c>
      <c r="H18">
        <v>-191.95704185823899</v>
      </c>
      <c r="I18">
        <v>-191.96341680599599</v>
      </c>
      <c r="K18" s="1">
        <f t="shared" si="0"/>
        <v>-1.7351814880356444E-2</v>
      </c>
      <c r="L18" s="1">
        <f t="shared" si="1"/>
        <v>1.395132464066549E-3</v>
      </c>
      <c r="M18" s="1">
        <f t="shared" si="2"/>
        <v>-4.3742363212664658E-3</v>
      </c>
      <c r="O18" s="1">
        <f t="shared" si="3"/>
        <v>1.0983182601020325E-2</v>
      </c>
      <c r="P18" s="1">
        <f t="shared" si="4"/>
        <v>7.7637647434026704E-3</v>
      </c>
      <c r="Q18" s="1">
        <f t="shared" si="5"/>
        <v>-7.8003427679156079E-5</v>
      </c>
      <c r="R18" s="1"/>
      <c r="S18" s="1">
        <f>'geometry comparison VDZ-F12'!Q18</f>
        <v>-1.5126404564468413E-4</v>
      </c>
      <c r="Y18" s="5"/>
    </row>
    <row r="19" spans="1:25">
      <c r="A19" t="s">
        <v>27</v>
      </c>
      <c r="B19">
        <v>-210.363157231504</v>
      </c>
      <c r="C19">
        <v>-211.30162186305</v>
      </c>
      <c r="D19">
        <v>-211.31651732626801</v>
      </c>
      <c r="F19" t="s">
        <v>98</v>
      </c>
      <c r="G19">
        <v>-210.36318973123099</v>
      </c>
      <c r="H19">
        <v>-211.301620504808</v>
      </c>
      <c r="I19">
        <v>-211.316524437635</v>
      </c>
      <c r="K19" s="1">
        <f t="shared" si="0"/>
        <v>-2.0393887430035604E-2</v>
      </c>
      <c r="L19" s="1">
        <f t="shared" si="1"/>
        <v>8.5230975982068455E-4</v>
      </c>
      <c r="M19" s="1">
        <f t="shared" si="2"/>
        <v>-4.462450339995286E-3</v>
      </c>
      <c r="O19" s="1">
        <f t="shared" si="3"/>
        <v>1.1035384082062184E-2</v>
      </c>
      <c r="P19" s="1">
        <f t="shared" si="4"/>
        <v>1.0210813107794101E-2</v>
      </c>
      <c r="Q19" s="1">
        <f t="shared" si="5"/>
        <v>-2.0739167210577433E-3</v>
      </c>
      <c r="R19" s="1"/>
      <c r="S19" s="1">
        <f>'geometry comparison VDZ-F12'!Q19</f>
        <v>-2.0640949479133371E-3</v>
      </c>
      <c r="Y19" s="5"/>
    </row>
    <row r="20" spans="1:25">
      <c r="A20" t="s">
        <v>28</v>
      </c>
      <c r="B20">
        <v>-190.52473919489199</v>
      </c>
      <c r="C20">
        <v>-191.43301963322301</v>
      </c>
      <c r="D20">
        <v>-191.45064690105599</v>
      </c>
      <c r="F20" t="s">
        <v>99</v>
      </c>
      <c r="G20">
        <v>-190.52480988479701</v>
      </c>
      <c r="H20">
        <v>-191.43301406072601</v>
      </c>
      <c r="I20">
        <v>-191.450659303761</v>
      </c>
      <c r="K20" s="1">
        <f t="shared" si="0"/>
        <v>-4.435858695151039E-2</v>
      </c>
      <c r="L20" s="1">
        <f t="shared" si="1"/>
        <v>3.4967948077927529E-3</v>
      </c>
      <c r="M20" s="1">
        <f t="shared" si="2"/>
        <v>-7.7828152198317754E-3</v>
      </c>
      <c r="O20" s="1">
        <f t="shared" si="3"/>
        <v>2.4058484284021336E-2</v>
      </c>
      <c r="P20" s="1">
        <f t="shared" si="4"/>
        <v>2.3796897475281811E-2</v>
      </c>
      <c r="Q20" s="1">
        <f t="shared" si="5"/>
        <v>-3.8043832350101378E-3</v>
      </c>
      <c r="R20" s="1"/>
      <c r="S20" s="1">
        <f>'geometry comparison VDZ-F12'!Q20</f>
        <v>-3.728614312608014E-3</v>
      </c>
      <c r="Y20" s="5"/>
    </row>
    <row r="21" spans="1:25">
      <c r="A21" t="s">
        <v>29</v>
      </c>
      <c r="B21">
        <v>-342.383080743763</v>
      </c>
      <c r="C21">
        <v>-343.90725317634002</v>
      </c>
      <c r="D21">
        <v>-343.91890379862201</v>
      </c>
      <c r="F21" t="s">
        <v>100</v>
      </c>
      <c r="G21">
        <v>-342.3832372736</v>
      </c>
      <c r="H21">
        <v>-343.90724446991101</v>
      </c>
      <c r="I21">
        <v>-343.91893610720899</v>
      </c>
      <c r="K21" s="1">
        <f t="shared" si="0"/>
        <v>-9.8223959750733517E-2</v>
      </c>
      <c r="L21" s="1">
        <f t="shared" si="1"/>
        <v>5.4633669174751556E-3</v>
      </c>
      <c r="M21" s="1">
        <f t="shared" si="2"/>
        <v>-2.0273945262084311E-2</v>
      </c>
      <c r="O21" s="1">
        <f t="shared" si="3"/>
        <v>5.3624743284462921E-2</v>
      </c>
      <c r="P21" s="1">
        <f t="shared" si="4"/>
        <v>5.0062583383745744E-2</v>
      </c>
      <c r="Q21" s="1">
        <f t="shared" si="5"/>
        <v>-9.0230075602780457E-3</v>
      </c>
      <c r="R21" s="1"/>
      <c r="S21" s="1">
        <f>'geometry comparison VDZ-F12'!Q21</f>
        <v>-9.4783304635533971E-3</v>
      </c>
      <c r="Y21" s="5"/>
    </row>
    <row r="22" spans="1:25">
      <c r="A22" t="s">
        <v>30</v>
      </c>
      <c r="B22">
        <v>-171.33443117676299</v>
      </c>
      <c r="C22">
        <v>-172.090419647343</v>
      </c>
      <c r="D22">
        <v>-172.09950178854001</v>
      </c>
      <c r="F22" t="s">
        <v>101</v>
      </c>
      <c r="G22">
        <v>-171.334464356127</v>
      </c>
      <c r="H22">
        <v>-172.09041456043801</v>
      </c>
      <c r="I22">
        <v>-172.099506786983</v>
      </c>
      <c r="K22" s="1">
        <f t="shared" si="0"/>
        <v>-2.0820366120257332E-2</v>
      </c>
      <c r="L22" s="1">
        <f t="shared" si="1"/>
        <v>3.1920812077374022E-3</v>
      </c>
      <c r="M22" s="1">
        <f t="shared" si="2"/>
        <v>-3.1365704609879969E-3</v>
      </c>
      <c r="O22" s="1">
        <f t="shared" si="3"/>
        <v>1.284362438575886E-2</v>
      </c>
      <c r="P22" s="1">
        <f t="shared" si="4"/>
        <v>1.1168822942235875E-2</v>
      </c>
      <c r="Q22" s="1">
        <f t="shared" si="5"/>
        <v>2.1543851426595109E-4</v>
      </c>
      <c r="R22" s="1"/>
      <c r="S22" s="1">
        <f>'geometry comparison VDZ-F12'!Q22</f>
        <v>3.2483982587348803E-4</v>
      </c>
      <c r="Y22" s="5"/>
    </row>
    <row r="23" spans="1:25">
      <c r="A23" t="s">
        <v>31</v>
      </c>
      <c r="B23">
        <v>-362.22422569493801</v>
      </c>
      <c r="C23">
        <v>-363.77908609343001</v>
      </c>
      <c r="D23">
        <v>-363.78798239084603</v>
      </c>
      <c r="F23" t="s">
        <v>151</v>
      </c>
      <c r="G23">
        <v>-362.22428340433999</v>
      </c>
      <c r="H23">
        <v>-363.779080762479</v>
      </c>
      <c r="I23">
        <v>-363.78799339032503</v>
      </c>
      <c r="K23" s="1">
        <f t="shared" si="0"/>
        <v>-3.6213197976627046E-2</v>
      </c>
      <c r="L23" s="1">
        <f t="shared" si="1"/>
        <v>3.3452224041797649E-3</v>
      </c>
      <c r="M23" s="1">
        <f t="shared" si="2"/>
        <v>-6.9022775689898883E-3</v>
      </c>
      <c r="O23" s="1">
        <f t="shared" si="3"/>
        <v>2.0952904672305019E-2</v>
      </c>
      <c r="P23" s="1">
        <f t="shared" si="4"/>
        <v>1.8605515708501792E-2</v>
      </c>
      <c r="Q23" s="1">
        <f t="shared" si="5"/>
        <v>-1.7417446659528518E-3</v>
      </c>
      <c r="R23" s="1"/>
      <c r="S23" s="1">
        <f>'geometry comparison VDZ-F12'!Q23</f>
        <v>-1.7964645106126123E-3</v>
      </c>
      <c r="Y23" s="5"/>
    </row>
    <row r="24" spans="1:25">
      <c r="A24" t="s">
        <v>32</v>
      </c>
      <c r="B24">
        <v>-342.38596778427399</v>
      </c>
      <c r="C24">
        <v>-343.91049990961301</v>
      </c>
      <c r="D24">
        <v>-343.92221123354102</v>
      </c>
      <c r="F24" t="s">
        <v>152</v>
      </c>
      <c r="G24">
        <v>-342.386033379666</v>
      </c>
      <c r="H24">
        <v>-343.91049150638003</v>
      </c>
      <c r="I24">
        <v>-343.922220860236</v>
      </c>
      <c r="K24" s="1">
        <f t="shared" si="0"/>
        <v>-4.116173164619738E-2</v>
      </c>
      <c r="L24" s="1">
        <f t="shared" si="1"/>
        <v>5.2731085271353209E-3</v>
      </c>
      <c r="M24" s="1">
        <f t="shared" si="2"/>
        <v>-6.0408425506628593E-3</v>
      </c>
      <c r="O24" s="1">
        <f t="shared" si="3"/>
        <v>2.3770291283613135E-2</v>
      </c>
      <c r="P24" s="1">
        <f t="shared" si="4"/>
        <v>2.2664548889719562E-2</v>
      </c>
      <c r="Q24" s="1">
        <f t="shared" si="5"/>
        <v>-1.4322363344486111E-3</v>
      </c>
      <c r="R24" s="1"/>
      <c r="S24" s="1">
        <f>'geometry comparison VDZ-F12'!Q24</f>
        <v>-1.2686586229048724E-3</v>
      </c>
      <c r="Y24" s="5"/>
    </row>
    <row r="25" spans="1:25">
      <c r="A25" t="s">
        <v>33</v>
      </c>
      <c r="B25">
        <v>-494.24433967698201</v>
      </c>
      <c r="C25">
        <v>-496.38403526382001</v>
      </c>
      <c r="D25">
        <v>-496.38982294158001</v>
      </c>
      <c r="F25" t="s">
        <v>153</v>
      </c>
      <c r="G25">
        <v>-494.244430250493</v>
      </c>
      <c r="H25">
        <v>-496.38402820743403</v>
      </c>
      <c r="I25">
        <v>-496.38984217832001</v>
      </c>
      <c r="K25" s="1">
        <f t="shared" si="0"/>
        <v>-5.6835738593436644E-2</v>
      </c>
      <c r="L25" s="1">
        <f t="shared" si="1"/>
        <v>4.4279492394947795E-3</v>
      </c>
      <c r="M25" s="1">
        <f t="shared" si="2"/>
        <v>-1.2071237100169326E-2</v>
      </c>
      <c r="O25" s="1">
        <f t="shared" si="3"/>
        <v>3.317529681490429E-2</v>
      </c>
      <c r="P25" s="1">
        <f t="shared" si="4"/>
        <v>2.8088391018027129E-2</v>
      </c>
      <c r="Q25" s="1">
        <f t="shared" si="5"/>
        <v>-2.8042492949992559E-3</v>
      </c>
      <c r="R25" s="1"/>
      <c r="S25" s="1">
        <f>'geometry comparison VDZ-F12'!Q25</f>
        <v>-2.5397397783238074E-3</v>
      </c>
      <c r="Y25" s="5"/>
    </row>
    <row r="26" spans="1:25">
      <c r="A26" t="s">
        <v>34</v>
      </c>
      <c r="B26">
        <v>-323.19019907776902</v>
      </c>
      <c r="C26">
        <v>-324.55885471736201</v>
      </c>
      <c r="D26">
        <v>-324.56271306157902</v>
      </c>
      <c r="F26" t="s">
        <v>154</v>
      </c>
      <c r="G26">
        <v>-323.19023738468502</v>
      </c>
      <c r="H26">
        <v>-324.55885207369801</v>
      </c>
      <c r="I26">
        <v>-324.56272157481499</v>
      </c>
      <c r="K26" s="1">
        <f t="shared" si="0"/>
        <v>-2.4037953703568378E-2</v>
      </c>
      <c r="L26" s="1">
        <f t="shared" si="1"/>
        <v>1.6589242774145703E-3</v>
      </c>
      <c r="M26" s="1">
        <f t="shared" si="2"/>
        <v>-5.3421364460515689E-3</v>
      </c>
      <c r="O26" s="1">
        <f t="shared" si="3"/>
        <v>1.4008195753456994E-2</v>
      </c>
      <c r="P26" s="1">
        <f t="shared" si="4"/>
        <v>1.1688682227525952E-2</v>
      </c>
      <c r="Q26" s="1">
        <f t="shared" si="5"/>
        <v>-1.2919082905984737E-3</v>
      </c>
      <c r="R26" s="1"/>
      <c r="S26" s="1">
        <f>'geometry comparison VDZ-F12'!Q26</f>
        <v>-1.3335466181274812E-3</v>
      </c>
      <c r="Y26" s="5"/>
    </row>
    <row r="27" spans="1:25">
      <c r="A27" t="s">
        <v>35</v>
      </c>
      <c r="B27">
        <v>-825.31938607551899</v>
      </c>
      <c r="C27">
        <v>-828.64879519962301</v>
      </c>
      <c r="D27">
        <v>-828.60374244533602</v>
      </c>
      <c r="F27" t="s">
        <v>155</v>
      </c>
      <c r="G27">
        <v>-825.31948643133705</v>
      </c>
      <c r="H27">
        <v>-828.64877971173098</v>
      </c>
      <c r="I27">
        <v>-828.60376879109697</v>
      </c>
      <c r="K27" s="1">
        <f t="shared" si="0"/>
        <v>-6.2974229214666416E-2</v>
      </c>
      <c r="L27" s="1">
        <f t="shared" si="1"/>
        <v>9.7187993828152346E-3</v>
      </c>
      <c r="M27" s="1">
        <f t="shared" si="2"/>
        <v>-1.6532215276783745E-2</v>
      </c>
      <c r="O27" s="1">
        <f t="shared" si="3"/>
        <v>4.7064946591263819E-2</v>
      </c>
      <c r="P27" s="1">
        <f t="shared" si="4"/>
        <v>2.5628082006217835E-2</v>
      </c>
      <c r="Q27" s="1">
        <f t="shared" si="5"/>
        <v>7.9907846905510477E-3</v>
      </c>
      <c r="R27" s="1"/>
      <c r="S27" s="1">
        <f>'geometry comparison VDZ-F12'!Q27</f>
        <v>7.269177277354405E-3</v>
      </c>
      <c r="Y27" s="5"/>
    </row>
    <row r="28" spans="1:25">
      <c r="A28" t="s">
        <v>36</v>
      </c>
      <c r="B28">
        <v>-322.86622810325503</v>
      </c>
      <c r="C28">
        <v>-324.264896709239</v>
      </c>
      <c r="D28">
        <v>-324.25652851951401</v>
      </c>
      <c r="F28" t="s">
        <v>102</v>
      </c>
      <c r="G28">
        <v>-322.86627013291798</v>
      </c>
      <c r="H28">
        <v>-324.26489045688999</v>
      </c>
      <c r="I28">
        <v>-324.25653473882198</v>
      </c>
      <c r="K28" s="1">
        <f t="shared" si="0"/>
        <v>-2.6374012782905253E-2</v>
      </c>
      <c r="L28" s="1">
        <f t="shared" si="1"/>
        <v>3.9234084011426657E-3</v>
      </c>
      <c r="M28" s="1">
        <f t="shared" si="2"/>
        <v>-3.9026748390323576E-3</v>
      </c>
      <c r="O28" s="1">
        <f t="shared" si="3"/>
        <v>1.602180862728993E-2</v>
      </c>
      <c r="P28" s="1">
        <f t="shared" si="4"/>
        <v>1.4275612556757987E-2</v>
      </c>
      <c r="Q28" s="1">
        <f t="shared" si="5"/>
        <v>4.3653690019532232E-6</v>
      </c>
      <c r="R28" s="1"/>
      <c r="S28" s="1">
        <f>'geometry comparison VDZ-F12'!Q28</f>
        <v>2.1536454074226261E-4</v>
      </c>
      <c r="Y28" s="5"/>
    </row>
    <row r="29" spans="1:25">
      <c r="A29" t="s">
        <v>37</v>
      </c>
      <c r="B29">
        <v>-361.89967079348099</v>
      </c>
      <c r="C29">
        <v>-363.48383949413699</v>
      </c>
      <c r="D29">
        <v>-363.48051912453798</v>
      </c>
      <c r="F29" t="s">
        <v>103</v>
      </c>
      <c r="G29">
        <v>-361.89972553088302</v>
      </c>
      <c r="H29">
        <v>-363.483831068852</v>
      </c>
      <c r="I29">
        <v>-363.48052718394899</v>
      </c>
      <c r="K29" s="1">
        <f t="shared" si="0"/>
        <v>-3.4348239775586077E-2</v>
      </c>
      <c r="L29" s="1">
        <f t="shared" si="1"/>
        <v>5.2869463706724388E-3</v>
      </c>
      <c r="M29" s="1">
        <f t="shared" si="2"/>
        <v>-5.0573569768773158E-3</v>
      </c>
      <c r="O29" s="1">
        <f t="shared" si="3"/>
        <v>2.1082316050155529E-2</v>
      </c>
      <c r="P29" s="1">
        <f t="shared" si="4"/>
        <v>1.8552870096102989E-2</v>
      </c>
      <c r="Q29" s="1">
        <f t="shared" si="5"/>
        <v>2.6909596755575471E-4</v>
      </c>
      <c r="R29" s="1"/>
      <c r="S29" s="1">
        <f>'geometry comparison VDZ-F12'!Q29</f>
        <v>4.6359950056898414E-4</v>
      </c>
      <c r="Y29" s="5"/>
    </row>
    <row r="30" spans="1:25">
      <c r="A30" t="s">
        <v>38</v>
      </c>
      <c r="B30">
        <v>-455.86105222421401</v>
      </c>
      <c r="C30">
        <v>-457.68181834857899</v>
      </c>
      <c r="D30">
        <v>-457.67386261293802</v>
      </c>
      <c r="F30" t="s">
        <v>104</v>
      </c>
      <c r="G30">
        <v>-455.86111924947301</v>
      </c>
      <c r="H30">
        <v>-457.68180814525903</v>
      </c>
      <c r="I30">
        <v>-457.67388569529999</v>
      </c>
      <c r="K30" s="1">
        <f t="shared" si="0"/>
        <v>-4.2058986762347504E-2</v>
      </c>
      <c r="L30" s="1">
        <f t="shared" si="1"/>
        <v>6.4026802061891031E-3</v>
      </c>
      <c r="M30" s="1">
        <f t="shared" si="2"/>
        <v>-1.4484401414305069E-2</v>
      </c>
      <c r="O30" s="1">
        <f t="shared" si="3"/>
        <v>3.5283940401001725E-2</v>
      </c>
      <c r="P30" s="1">
        <f t="shared" si="4"/>
        <v>1.3177726567534884E-2</v>
      </c>
      <c r="Q30" s="1">
        <f t="shared" si="5"/>
        <v>8.7283869819586787E-3</v>
      </c>
      <c r="R30" s="1"/>
      <c r="S30" s="1">
        <f>'geometry comparison VDZ-F12'!Q30</f>
        <v>7.9505715455365569E-3</v>
      </c>
      <c r="Y30" s="5"/>
    </row>
    <row r="31" spans="1:25">
      <c r="A31" t="s">
        <v>39</v>
      </c>
      <c r="B31">
        <v>-416.16988032567502</v>
      </c>
      <c r="C31">
        <v>-417.92596322514697</v>
      </c>
      <c r="D31">
        <v>-417.92470454136202</v>
      </c>
      <c r="F31" t="s">
        <v>105</v>
      </c>
      <c r="G31">
        <v>-416.16998920437999</v>
      </c>
      <c r="H31">
        <v>-417.92595471914802</v>
      </c>
      <c r="I31">
        <v>-417.92473379456902</v>
      </c>
      <c r="K31" s="1">
        <f t="shared" si="0"/>
        <v>-6.8322421712544101E-2</v>
      </c>
      <c r="L31" s="1">
        <f t="shared" si="1"/>
        <v>5.337595147330035E-3</v>
      </c>
      <c r="M31" s="1">
        <f t="shared" si="2"/>
        <v>-1.8356665300113376E-2</v>
      </c>
      <c r="O31" s="1">
        <f t="shared" si="3"/>
        <v>4.4337996714713349E-2</v>
      </c>
      <c r="P31" s="1">
        <f t="shared" si="4"/>
        <v>2.9322020145160783E-2</v>
      </c>
      <c r="Q31" s="1">
        <f t="shared" si="5"/>
        <v>6.0240210750042711E-4</v>
      </c>
      <c r="R31" s="1"/>
      <c r="S31" s="1">
        <f>'geometry comparison VDZ-F12'!Q31</f>
        <v>7.6265099800790215E-4</v>
      </c>
      <c r="Y31" s="5"/>
    </row>
    <row r="32" spans="1:25">
      <c r="A32" t="s">
        <v>40</v>
      </c>
      <c r="B32">
        <v>-640.59244518448497</v>
      </c>
      <c r="C32">
        <v>-643.16712263315105</v>
      </c>
      <c r="D32">
        <v>-643.14065728357104</v>
      </c>
      <c r="F32" t="s">
        <v>106</v>
      </c>
      <c r="G32">
        <v>-640.59252666594102</v>
      </c>
      <c r="H32">
        <v>-643.16710929071996</v>
      </c>
      <c r="I32">
        <v>-643.14068024568599</v>
      </c>
      <c r="K32" s="1">
        <f t="shared" si="0"/>
        <v>-5.1130387745153771E-2</v>
      </c>
      <c r="L32" s="1">
        <f t="shared" si="1"/>
        <v>8.3725022613541002E-3</v>
      </c>
      <c r="M32" s="1">
        <f t="shared" si="2"/>
        <v>-1.4408945265022396E-2</v>
      </c>
      <c r="O32" s="1">
        <f t="shared" si="3"/>
        <v>4.0017721762705467E-2</v>
      </c>
      <c r="P32" s="1">
        <f t="shared" si="4"/>
        <v>1.9485168243802406E-2</v>
      </c>
      <c r="Q32" s="1">
        <f t="shared" si="5"/>
        <v>8.2865406262572425E-3</v>
      </c>
      <c r="R32" s="1"/>
      <c r="S32" s="1">
        <f>'geometry comparison VDZ-F12'!Q32</f>
        <v>7.3480535763722488E-3</v>
      </c>
      <c r="Y32" s="5"/>
    </row>
    <row r="33" spans="1:25">
      <c r="A33" t="s">
        <v>41</v>
      </c>
      <c r="B33">
        <v>-620.74833539514896</v>
      </c>
      <c r="C33">
        <v>-623.29092089767096</v>
      </c>
      <c r="D33">
        <v>-623.26764446499703</v>
      </c>
      <c r="F33" t="s">
        <v>107</v>
      </c>
      <c r="G33">
        <v>-620.74842498588202</v>
      </c>
      <c r="H33">
        <v>-623.29090773482699</v>
      </c>
      <c r="I33">
        <v>-623.26766689792396</v>
      </c>
      <c r="K33" s="1">
        <f t="shared" si="0"/>
        <v>-5.6219036112566866E-2</v>
      </c>
      <c r="L33" s="1">
        <f t="shared" si="1"/>
        <v>8.2598096384117522E-3</v>
      </c>
      <c r="M33" s="1">
        <f t="shared" si="2"/>
        <v>-1.4076874758764461E-2</v>
      </c>
      <c r="O33" s="1">
        <f t="shared" si="3"/>
        <v>4.0652831016198383E-2</v>
      </c>
      <c r="P33" s="1">
        <f t="shared" si="4"/>
        <v>2.3826014734780229E-2</v>
      </c>
      <c r="Q33" s="1">
        <f t="shared" si="5"/>
        <v>5.7535217922411383E-3</v>
      </c>
      <c r="R33" s="1"/>
      <c r="S33" s="1">
        <f>'geometry comparison VDZ-F12'!Q33</f>
        <v>5.0669032572195766E-3</v>
      </c>
      <c r="Y33" s="5"/>
    </row>
    <row r="34" spans="1:25">
      <c r="A34" t="s">
        <v>42</v>
      </c>
      <c r="B34">
        <v>-461.58430392828802</v>
      </c>
      <c r="C34">
        <v>-463.70661995173299</v>
      </c>
      <c r="D34">
        <v>-463.695443282398</v>
      </c>
      <c r="F34" t="s">
        <v>108</v>
      </c>
      <c r="G34">
        <v>-461.58407682105201</v>
      </c>
      <c r="H34">
        <v>-463.70668638918198</v>
      </c>
      <c r="I34">
        <v>-463.69545274660902</v>
      </c>
      <c r="K34" s="1">
        <f t="shared" si="0"/>
        <v>0.14251194811783455</v>
      </c>
      <c r="L34" s="1">
        <f t="shared" si="1"/>
        <v>-4.1690130398828192E-2</v>
      </c>
      <c r="M34" s="1">
        <f t="shared" si="2"/>
        <v>-5.9388823240754786E-3</v>
      </c>
      <c r="O34" s="1">
        <f t="shared" si="3"/>
        <v>-8.3759612051636831E-2</v>
      </c>
      <c r="P34" s="1">
        <f t="shared" si="4"/>
        <v>-0.10044246646502589</v>
      </c>
      <c r="Q34" s="1">
        <f t="shared" si="5"/>
        <v>-5.714938014787313E-3</v>
      </c>
      <c r="R34" s="1"/>
      <c r="S34" s="1">
        <f>'geometry comparison VDZ-F12'!Q34</f>
        <v>-5.7224822866933089E-3</v>
      </c>
      <c r="Y34" s="5"/>
    </row>
    <row r="35" spans="1:25">
      <c r="A35" t="s">
        <v>43</v>
      </c>
      <c r="B35">
        <v>-493.58200991551502</v>
      </c>
      <c r="C35">
        <v>-495.78611150889702</v>
      </c>
      <c r="D35">
        <v>-495.766767884633</v>
      </c>
      <c r="F35" t="s">
        <v>109</v>
      </c>
      <c r="G35">
        <v>-493.58179094230701</v>
      </c>
      <c r="H35">
        <v>-495.786177445752</v>
      </c>
      <c r="I35">
        <v>-495.76677836061299</v>
      </c>
      <c r="K35" s="1">
        <f t="shared" si="0"/>
        <v>0.13740776826980625</v>
      </c>
      <c r="L35" s="1">
        <f t="shared" si="1"/>
        <v>-4.1376002900363459E-2</v>
      </c>
      <c r="M35" s="1">
        <f t="shared" si="2"/>
        <v>-6.5737769661891148E-3</v>
      </c>
      <c r="O35" s="1">
        <f t="shared" si="3"/>
        <v>-8.1414207886394183E-2</v>
      </c>
      <c r="P35" s="1">
        <f t="shared" si="4"/>
        <v>-9.7369563283775523E-2</v>
      </c>
      <c r="Q35" s="1">
        <f t="shared" si="5"/>
        <v>-6.5643852171524408E-3</v>
      </c>
      <c r="R35" s="1"/>
      <c r="S35" s="1">
        <f>'geometry comparison VDZ-F12'!Q35</f>
        <v>-6.4777762117523841E-3</v>
      </c>
      <c r="Y35" s="5"/>
    </row>
    <row r="36" spans="1:25">
      <c r="A36" t="s">
        <v>44</v>
      </c>
      <c r="B36">
        <v>-825.30056057518198</v>
      </c>
      <c r="C36">
        <v>-828.64005259022895</v>
      </c>
      <c r="D36">
        <v>-828.59365643861702</v>
      </c>
      <c r="F36" t="s">
        <v>110</v>
      </c>
      <c r="G36">
        <v>-825.30050947161305</v>
      </c>
      <c r="H36">
        <v>-828.64006061500504</v>
      </c>
      <c r="I36">
        <v>-828.59365127648698</v>
      </c>
      <c r="K36" s="1">
        <f t="shared" si="0"/>
        <v>3.2067974982122334E-2</v>
      </c>
      <c r="L36" s="1">
        <f t="shared" si="1"/>
        <v>-5.0356232339858597E-3</v>
      </c>
      <c r="M36" s="1">
        <f t="shared" si="2"/>
        <v>3.2392856385822597E-3</v>
      </c>
      <c r="O36" s="1">
        <f t="shared" si="3"/>
        <v>-1.8110340595142028E-2</v>
      </c>
      <c r="P36" s="1">
        <f t="shared" si="4"/>
        <v>-1.8993257620966163E-2</v>
      </c>
      <c r="Q36" s="1">
        <f t="shared" si="5"/>
        <v>1.1083325660026511E-3</v>
      </c>
      <c r="R36" s="1"/>
      <c r="S36" s="1">
        <f>'geometry comparison VDZ-F12'!Q36</f>
        <v>1.1816256104920098E-3</v>
      </c>
      <c r="Y36" s="5"/>
    </row>
    <row r="37" spans="1:25">
      <c r="A37" t="s">
        <v>45</v>
      </c>
      <c r="B37">
        <v>-477.58319683597801</v>
      </c>
      <c r="C37">
        <v>-479.74650221032499</v>
      </c>
      <c r="D37">
        <v>-479.73121364959798</v>
      </c>
      <c r="F37" t="s">
        <v>111</v>
      </c>
      <c r="G37">
        <v>-477.58299403287299</v>
      </c>
      <c r="H37">
        <v>-479.74656160274702</v>
      </c>
      <c r="I37">
        <v>-479.73122190512998</v>
      </c>
      <c r="K37" s="1">
        <f t="shared" si="0"/>
        <v>0.12726087503321895</v>
      </c>
      <c r="L37" s="1">
        <f t="shared" si="1"/>
        <v>-3.7269309052539425E-2</v>
      </c>
      <c r="M37" s="1">
        <f t="shared" si="2"/>
        <v>-5.1804247632743737E-3</v>
      </c>
      <c r="O37" s="1">
        <f t="shared" si="3"/>
        <v>-7.4994139738173149E-2</v>
      </c>
      <c r="P37" s="1">
        <f t="shared" si="4"/>
        <v>-8.953604434758522E-2</v>
      </c>
      <c r="Q37" s="1">
        <f t="shared" si="5"/>
        <v>-5.2959829680584991E-3</v>
      </c>
      <c r="R37" s="1"/>
      <c r="S37" s="1">
        <f>'geometry comparison VDZ-F12'!Q37</f>
        <v>-5.0792475048560271E-3</v>
      </c>
      <c r="Y37" s="5"/>
    </row>
    <row r="38" spans="1:25">
      <c r="A38" t="s">
        <v>46</v>
      </c>
      <c r="B38">
        <v>-643.44111734334797</v>
      </c>
      <c r="C38">
        <v>-646.17314478528704</v>
      </c>
      <c r="D38">
        <v>-646.14423677816501</v>
      </c>
      <c r="F38" t="s">
        <v>112</v>
      </c>
      <c r="G38">
        <v>-643.44099102680798</v>
      </c>
      <c r="H38">
        <v>-646.17317261378298</v>
      </c>
      <c r="I38">
        <v>-646.14423309909102</v>
      </c>
      <c r="K38" s="1">
        <f t="shared" si="0"/>
        <v>7.9264828851176167E-2</v>
      </c>
      <c r="L38" s="1">
        <f t="shared" si="1"/>
        <v>-1.7462645576173431E-2</v>
      </c>
      <c r="M38" s="1">
        <f t="shared" si="2"/>
        <v>2.3086538762449324E-3</v>
      </c>
      <c r="O38" s="1">
        <f t="shared" si="3"/>
        <v>-4.5134762697563405E-2</v>
      </c>
      <c r="P38" s="1">
        <f t="shared" si="4"/>
        <v>-5.1592711729786189E-2</v>
      </c>
      <c r="Q38" s="1">
        <f t="shared" si="5"/>
        <v>4.039002794049007E-4</v>
      </c>
      <c r="R38" s="1"/>
      <c r="S38" s="1">
        <f>'geometry comparison VDZ-F12'!Q38</f>
        <v>4.2532308208254044E-4</v>
      </c>
      <c r="Y38" s="5"/>
    </row>
    <row r="39" spans="1:25">
      <c r="A39" t="s">
        <v>47</v>
      </c>
      <c r="B39">
        <v>-659.44143167573395</v>
      </c>
      <c r="C39">
        <v>-662.21354952047898</v>
      </c>
      <c r="D39">
        <v>-662.18065372583601</v>
      </c>
      <c r="F39" t="s">
        <v>113</v>
      </c>
      <c r="G39">
        <v>-659.44132690372305</v>
      </c>
      <c r="H39">
        <v>-662.21357222992401</v>
      </c>
      <c r="I39">
        <v>-662.18065000908803</v>
      </c>
      <c r="K39" s="1">
        <f t="shared" si="0"/>
        <v>6.5745432173839963E-2</v>
      </c>
      <c r="L39" s="1">
        <f t="shared" si="1"/>
        <v>-1.4250392498435589E-2</v>
      </c>
      <c r="M39" s="1">
        <f t="shared" si="2"/>
        <v>2.3322946685402145E-3</v>
      </c>
      <c r="O39" s="1">
        <f t="shared" si="3"/>
        <v>-3.7594444732420282E-2</v>
      </c>
      <c r="P39" s="1">
        <f t="shared" si="4"/>
        <v>-4.2401379939855273E-2</v>
      </c>
      <c r="Q39" s="1">
        <f t="shared" si="5"/>
        <v>2.8804649307569152E-4</v>
      </c>
      <c r="R39" s="1"/>
      <c r="S39" s="1">
        <f>'geometry comparison VDZ-F12'!Q39</f>
        <v>2.8777349964168031E-4</v>
      </c>
      <c r="Y39" s="5"/>
    </row>
    <row r="40" spans="1:25">
      <c r="A40" t="s">
        <v>48</v>
      </c>
      <c r="B40">
        <v>-308.86061401697202</v>
      </c>
      <c r="C40">
        <v>-310.29470088801202</v>
      </c>
      <c r="D40">
        <v>-310.29893953323102</v>
      </c>
      <c r="F40" t="s">
        <v>114</v>
      </c>
      <c r="G40">
        <v>-308.86039653319102</v>
      </c>
      <c r="H40">
        <v>-310.294751619556</v>
      </c>
      <c r="I40">
        <v>-310.298938369322</v>
      </c>
      <c r="K40" s="1">
        <f t="shared" si="0"/>
        <v>0.13647313867359692</v>
      </c>
      <c r="L40" s="1">
        <f t="shared" si="1"/>
        <v>-3.1834525796524529E-2</v>
      </c>
      <c r="M40" s="1">
        <f t="shared" si="2"/>
        <v>7.3036396652173606E-4</v>
      </c>
      <c r="O40" s="1">
        <f t="shared" si="3"/>
        <v>-7.6415103065850642E-2</v>
      </c>
      <c r="P40" s="1">
        <f t="shared" si="4"/>
        <v>-9.1892561404270809E-2</v>
      </c>
      <c r="Q40" s="1">
        <f t="shared" si="5"/>
        <v>1.1406311569412686E-3</v>
      </c>
      <c r="R40" s="1"/>
      <c r="S40" s="1">
        <f>'geometry comparison VDZ-F12'!Q40</f>
        <v>1.0474423733449478E-3</v>
      </c>
      <c r="Y40" s="5"/>
    </row>
    <row r="41" spans="1:25">
      <c r="A41" t="s">
        <v>49</v>
      </c>
      <c r="B41">
        <v>-490.71888184664698</v>
      </c>
      <c r="C41">
        <v>-492.759374818894</v>
      </c>
      <c r="D41">
        <v>-492.74655470861302</v>
      </c>
      <c r="F41" t="s">
        <v>115</v>
      </c>
      <c r="G41">
        <v>-490.71880257474902</v>
      </c>
      <c r="H41">
        <v>-492.759386288423</v>
      </c>
      <c r="I41">
        <v>-492.74654724096399</v>
      </c>
      <c r="K41" s="1">
        <f t="shared" si="0"/>
        <v>4.9743869052706571E-2</v>
      </c>
      <c r="L41" s="1">
        <f t="shared" si="1"/>
        <v>-7.1972384076750585E-3</v>
      </c>
      <c r="M41" s="1">
        <f t="shared" si="2"/>
        <v>4.6860207072014926E-3</v>
      </c>
      <c r="O41" s="1">
        <f t="shared" si="3"/>
        <v>-2.6851708392637934E-2</v>
      </c>
      <c r="P41" s="1">
        <f t="shared" si="4"/>
        <v>-3.0089399067743695E-2</v>
      </c>
      <c r="Q41" s="1">
        <f t="shared" si="5"/>
        <v>3.0694055991061578E-3</v>
      </c>
      <c r="R41" s="1"/>
      <c r="S41" s="1">
        <f>'geometry comparison VDZ-F12'!Q41</f>
        <v>2.6539519863644709E-3</v>
      </c>
      <c r="Y41" s="5"/>
    </row>
    <row r="42" spans="1:25">
      <c r="A42" t="s">
        <v>50</v>
      </c>
      <c r="B42">
        <v>-489.504330369314</v>
      </c>
      <c r="C42">
        <v>-491.51725391740598</v>
      </c>
      <c r="D42">
        <v>-491.49840682555902</v>
      </c>
      <c r="F42" t="s">
        <v>116</v>
      </c>
      <c r="G42">
        <v>-489.50424384635699</v>
      </c>
      <c r="H42">
        <v>-491.51727058107502</v>
      </c>
      <c r="I42">
        <v>-491.49840157975598</v>
      </c>
      <c r="K42" s="1">
        <f t="shared" si="0"/>
        <v>5.4293977497826038E-2</v>
      </c>
      <c r="L42" s="1">
        <f t="shared" si="1"/>
        <v>-1.0456610629800991E-2</v>
      </c>
      <c r="M42" s="1">
        <f t="shared" si="2"/>
        <v>3.2917912415859119E-3</v>
      </c>
      <c r="O42" s="1">
        <f t="shared" si="3"/>
        <v>-3.0805984034898818E-2</v>
      </c>
      <c r="P42" s="1">
        <f t="shared" si="4"/>
        <v>-3.394460409272821E-2</v>
      </c>
      <c r="Q42" s="1">
        <f t="shared" si="5"/>
        <v>9.764164557152788E-4</v>
      </c>
      <c r="R42" s="1"/>
      <c r="S42" s="1">
        <f>'geometry comparison VDZ-F12'!Q42</f>
        <v>7.4134524509979205E-4</v>
      </c>
      <c r="Y42" s="5"/>
    </row>
    <row r="43" spans="1:25">
      <c r="A43" t="s">
        <v>51</v>
      </c>
      <c r="B43">
        <v>-324.85934946582</v>
      </c>
      <c r="C43">
        <v>-326.334236962928</v>
      </c>
      <c r="D43">
        <v>-326.33439202841799</v>
      </c>
      <c r="F43" t="s">
        <v>117</v>
      </c>
      <c r="G43">
        <v>-324.85917422631701</v>
      </c>
      <c r="H43">
        <v>-326.33427880559202</v>
      </c>
      <c r="I43">
        <v>-326.33439120594102</v>
      </c>
      <c r="K43" s="1">
        <f t="shared" ref="K43:K76" si="6">627.5095*(G43-B43)</f>
        <v>0.10996445290396198</v>
      </c>
      <c r="L43" s="1">
        <f t="shared" ref="L43:L76" si="7">627.5095*(H43-C43)</f>
        <v>-2.6256669176651429E-2</v>
      </c>
      <c r="M43" s="1">
        <f t="shared" ref="M43:M76" si="8">627.5095*(I43-D43)</f>
        <v>5.1611211671888672E-4</v>
      </c>
      <c r="O43" s="1">
        <f t="shared" si="3"/>
        <v>-6.2327314280184232E-2</v>
      </c>
      <c r="P43" s="1">
        <f t="shared" si="4"/>
        <v>-7.3893807800429173E-2</v>
      </c>
      <c r="Q43" s="1">
        <f t="shared" si="5"/>
        <v>4.6943623526474187E-6</v>
      </c>
      <c r="R43" s="1"/>
      <c r="S43" s="1">
        <f>'geometry comparison VDZ-F12'!Q43</f>
        <v>2.8540189063022692E-4</v>
      </c>
      <c r="Y43" s="5"/>
    </row>
    <row r="44" spans="1:25">
      <c r="A44" t="s">
        <v>52</v>
      </c>
      <c r="B44">
        <v>-392.82843544230701</v>
      </c>
      <c r="C44">
        <v>-394.81460214082398</v>
      </c>
      <c r="D44">
        <v>-394.85818801599999</v>
      </c>
      <c r="F44" t="s">
        <v>118</v>
      </c>
      <c r="G44">
        <v>-392.828465530264</v>
      </c>
      <c r="H44">
        <v>-394.81460076108601</v>
      </c>
      <c r="I44">
        <v>-394.85819333638801</v>
      </c>
      <c r="K44" s="1">
        <f t="shared" si="6"/>
        <v>-1.8880478844516886E-2</v>
      </c>
      <c r="L44" s="1">
        <f t="shared" si="7"/>
        <v>8.6579868151753206E-4</v>
      </c>
      <c r="M44" s="1">
        <f t="shared" si="8"/>
        <v>-3.338594030647755E-3</v>
      </c>
      <c r="O44" s="1">
        <f t="shared" si="3"/>
        <v>9.4080556354294281E-3</v>
      </c>
      <c r="P44" s="1">
        <f t="shared" si="4"/>
        <v>1.0338221890604989E-2</v>
      </c>
      <c r="Q44" s="1">
        <f t="shared" si="5"/>
        <v>-2.608798318570929E-3</v>
      </c>
      <c r="R44" s="1"/>
      <c r="S44" s="1">
        <f>'geometry comparison VDZ-F12'!Q44</f>
        <v>-2.5350284622044916E-3</v>
      </c>
      <c r="Y44" s="5"/>
    </row>
    <row r="45" spans="1:25">
      <c r="A45" t="s">
        <v>53</v>
      </c>
      <c r="B45">
        <v>-392.83029142972998</v>
      </c>
      <c r="C45">
        <v>-394.820223825737</v>
      </c>
      <c r="D45">
        <v>-394.86282722234</v>
      </c>
      <c r="F45" t="s">
        <v>119</v>
      </c>
      <c r="G45">
        <v>-392.830303777501</v>
      </c>
      <c r="H45">
        <v>-394.82022340030301</v>
      </c>
      <c r="I45">
        <v>-394.86282953286099</v>
      </c>
      <c r="K45" s="1">
        <f t="shared" si="6"/>
        <v>-7.7483436182437518E-3</v>
      </c>
      <c r="L45" s="1">
        <f t="shared" si="7"/>
        <v>2.6696387385430852E-4</v>
      </c>
      <c r="M45" s="1">
        <f t="shared" si="8"/>
        <v>-1.4498738670506838E-3</v>
      </c>
      <c r="O45" s="1">
        <f t="shared" si="3"/>
        <v>3.8306529684514661E-3</v>
      </c>
      <c r="P45" s="1">
        <f t="shared" si="4"/>
        <v>4.1846545236465934E-3</v>
      </c>
      <c r="Q45" s="1">
        <f t="shared" si="5"/>
        <v>-1.132939479482723E-3</v>
      </c>
      <c r="R45" s="1"/>
      <c r="S45" s="1">
        <f>'geometry comparison VDZ-F12'!Q45</f>
        <v>-1.0751817045354878E-3</v>
      </c>
      <c r="Y45" s="5"/>
    </row>
    <row r="46" spans="1:25">
      <c r="A46" t="s">
        <v>54</v>
      </c>
      <c r="B46">
        <v>-392.83152085560698</v>
      </c>
      <c r="C46">
        <v>-394.82639370332902</v>
      </c>
      <c r="D46">
        <v>-394.86778137651999</v>
      </c>
      <c r="F46" t="s">
        <v>120</v>
      </c>
      <c r="G46">
        <v>-392.83151626323598</v>
      </c>
      <c r="H46">
        <v>-394.82639375567197</v>
      </c>
      <c r="I46">
        <v>-394.86778045759797</v>
      </c>
      <c r="K46" s="1">
        <f t="shared" si="6"/>
        <v>2.8817564294188005E-3</v>
      </c>
      <c r="L46" s="1">
        <f t="shared" si="7"/>
        <v>-3.2845701432307807E-5</v>
      </c>
      <c r="M46" s="1">
        <f t="shared" si="8"/>
        <v>5.7663229245272869E-4</v>
      </c>
      <c r="O46" s="1">
        <f t="shared" si="3"/>
        <v>-1.3758443308329903E-3</v>
      </c>
      <c r="P46" s="1">
        <f t="shared" si="4"/>
        <v>-1.5387578000181181E-3</v>
      </c>
      <c r="Q46" s="1">
        <f t="shared" si="5"/>
        <v>4.9141412263699552E-4</v>
      </c>
      <c r="R46" s="1"/>
      <c r="S46" s="1">
        <f>'geometry comparison VDZ-F12'!Q46</f>
        <v>4.6666889794538162E-4</v>
      </c>
      <c r="Y46" s="5"/>
    </row>
    <row r="47" spans="1:25">
      <c r="A47" t="s">
        <v>55</v>
      </c>
      <c r="B47">
        <v>-391.65570124280401</v>
      </c>
      <c r="C47">
        <v>-393.61867672201299</v>
      </c>
      <c r="D47">
        <v>-393.65372255350098</v>
      </c>
      <c r="F47" t="s">
        <v>121</v>
      </c>
      <c r="G47">
        <v>-391.65577526445401</v>
      </c>
      <c r="H47">
        <v>-393.61867393308802</v>
      </c>
      <c r="I47">
        <v>-393.65373626846201</v>
      </c>
      <c r="K47" s="1">
        <f t="shared" si="6"/>
        <v>-4.6449288576585618E-2</v>
      </c>
      <c r="L47" s="1">
        <f t="shared" si="7"/>
        <v>1.7500769157394701E-3</v>
      </c>
      <c r="M47" s="1">
        <f t="shared" si="8"/>
        <v>-8.6062683373249339E-3</v>
      </c>
      <c r="O47" s="1">
        <f t="shared" si="3"/>
        <v>2.3072559636380101E-2</v>
      </c>
      <c r="P47" s="1">
        <f t="shared" si="4"/>
        <v>2.5126805855944991E-2</v>
      </c>
      <c r="Q47" s="1">
        <f t="shared" si="5"/>
        <v>-6.6349643032772923E-3</v>
      </c>
      <c r="R47" s="1"/>
      <c r="S47" s="1">
        <f>'geometry comparison VDZ-F12'!Q47</f>
        <v>-6.299703999136104E-3</v>
      </c>
      <c r="Y47" s="5"/>
    </row>
    <row r="48" spans="1:25">
      <c r="A48" t="s">
        <v>56</v>
      </c>
      <c r="B48">
        <v>-390.48041243914503</v>
      </c>
      <c r="C48">
        <v>-392.41086412885301</v>
      </c>
      <c r="D48">
        <v>-392.43969632542797</v>
      </c>
      <c r="F48" t="s">
        <v>122</v>
      </c>
      <c r="G48">
        <v>-390.48045443610602</v>
      </c>
      <c r="H48">
        <v>-392.41086200649102</v>
      </c>
      <c r="I48">
        <v>-392.43970376262502</v>
      </c>
      <c r="K48" s="1">
        <f t="shared" si="6"/>
        <v>-2.6353491991064543E-2</v>
      </c>
      <c r="L48" s="1">
        <f t="shared" si="7"/>
        <v>1.3318023118174835E-3</v>
      </c>
      <c r="M48" s="1">
        <f t="shared" si="8"/>
        <v>-4.6669117968044134E-3</v>
      </c>
      <c r="O48" s="1">
        <f t="shared" si="3"/>
        <v>1.3310507272151887E-2</v>
      </c>
      <c r="P48" s="1">
        <f t="shared" si="4"/>
        <v>1.4374787030730139E-2</v>
      </c>
      <c r="Q48" s="1">
        <f t="shared" si="5"/>
        <v>-3.433022797696552E-3</v>
      </c>
      <c r="R48" s="1"/>
      <c r="S48" s="1">
        <f>'geometry comparison VDZ-F12'!Q48</f>
        <v>-3.2831676864029553E-3</v>
      </c>
      <c r="Y48" s="5"/>
    </row>
    <row r="49" spans="1:25">
      <c r="A49" t="s">
        <v>57</v>
      </c>
      <c r="B49">
        <v>-426.03287740233998</v>
      </c>
      <c r="C49">
        <v>-428.05985586701303</v>
      </c>
      <c r="D49">
        <v>-428.06852426390901</v>
      </c>
      <c r="F49" t="s">
        <v>123</v>
      </c>
      <c r="G49">
        <v>-426.03284491543798</v>
      </c>
      <c r="H49">
        <v>-428.05986130940403</v>
      </c>
      <c r="I49">
        <v>-428.06852194883402</v>
      </c>
      <c r="K49" s="1">
        <f t="shared" si="6"/>
        <v>2.0385839630900363E-2</v>
      </c>
      <c r="L49" s="1">
        <f t="shared" si="7"/>
        <v>-3.4151520552696013E-3</v>
      </c>
      <c r="M49" s="1">
        <f t="shared" si="8"/>
        <v>1.4527315519038098E-3</v>
      </c>
      <c r="O49" s="1">
        <f t="shared" si="3"/>
        <v>-1.1109325320470081E-2</v>
      </c>
      <c r="P49" s="1">
        <f t="shared" si="4"/>
        <v>-1.2691666365699884E-2</v>
      </c>
      <c r="Q49" s="1">
        <f t="shared" si="5"/>
        <v>9.7814342121400194E-4</v>
      </c>
      <c r="R49" s="1"/>
      <c r="S49" s="1">
        <f>'geometry comparison VDZ-F12'!Q49</f>
        <v>8.13049996472269E-4</v>
      </c>
    </row>
    <row r="50" spans="1:25">
      <c r="A50" t="s">
        <v>58</v>
      </c>
      <c r="B50">
        <v>-427.208835453017</v>
      </c>
      <c r="C50">
        <v>-429.267175196403</v>
      </c>
      <c r="D50">
        <v>-429.282279144001</v>
      </c>
      <c r="F50" t="s">
        <v>124</v>
      </c>
      <c r="G50">
        <v>-427.20881296743897</v>
      </c>
      <c r="H50">
        <v>-429.26717857821899</v>
      </c>
      <c r="I50">
        <v>-429.28227730057603</v>
      </c>
      <c r="K50" s="1">
        <f t="shared" si="6"/>
        <v>1.4109913826103139E-2</v>
      </c>
      <c r="L50" s="1">
        <f t="shared" si="7"/>
        <v>-2.1221216586918674E-3</v>
      </c>
      <c r="M50" s="1">
        <f t="shared" si="8"/>
        <v>1.1567666801006737E-3</v>
      </c>
      <c r="O50" s="1">
        <f t="shared" si="3"/>
        <v>-7.5291870412517786E-3</v>
      </c>
      <c r="P50" s="1">
        <f t="shared" si="4"/>
        <v>-8.7028484435432256E-3</v>
      </c>
      <c r="Q50" s="1">
        <f t="shared" si="5"/>
        <v>9.1612316547105485E-4</v>
      </c>
      <c r="R50" s="1"/>
      <c r="S50" s="1">
        <f>'geometry comparison VDZ-F12'!Q50</f>
        <v>7.7528949437419628E-4</v>
      </c>
      <c r="Y50" s="5"/>
    </row>
    <row r="51" spans="1:25">
      <c r="A51" t="s">
        <v>59</v>
      </c>
      <c r="B51">
        <v>-609.06262201024197</v>
      </c>
      <c r="C51">
        <v>-611.72441893744099</v>
      </c>
      <c r="D51">
        <v>-611.72339518323099</v>
      </c>
      <c r="F51" t="s">
        <v>125</v>
      </c>
      <c r="G51">
        <v>-609.06271804427399</v>
      </c>
      <c r="H51">
        <v>-611.72440811176705</v>
      </c>
      <c r="I51">
        <v>-611.72340713842596</v>
      </c>
      <c r="K51" s="1">
        <f t="shared" si="6"/>
        <v>-6.026226741973352E-2</v>
      </c>
      <c r="L51" s="1">
        <f t="shared" si="7"/>
        <v>6.7932132409433167E-3</v>
      </c>
      <c r="M51" s="1">
        <f t="shared" si="8"/>
        <v>-7.5019984141211464E-3</v>
      </c>
      <c r="O51" s="1">
        <f t="shared" si="3"/>
        <v>3.1968816677538266E-2</v>
      </c>
      <c r="P51" s="1">
        <f t="shared" si="4"/>
        <v>3.5086663983138568E-2</v>
      </c>
      <c r="Q51" s="1">
        <f t="shared" si="5"/>
        <v>-4.9878283124537293E-3</v>
      </c>
      <c r="R51" s="1"/>
      <c r="S51" s="1">
        <f>'geometry comparison VDZ-F12'!Q51</f>
        <v>-5.1614158098228849E-3</v>
      </c>
      <c r="Y51" s="5"/>
    </row>
    <row r="52" spans="1:25">
      <c r="A52" t="s">
        <v>60</v>
      </c>
      <c r="B52">
        <v>-607.88860829636303</v>
      </c>
      <c r="C52">
        <v>-610.52203345398902</v>
      </c>
      <c r="D52">
        <v>-610.51378902991598</v>
      </c>
      <c r="F52" t="s">
        <v>126</v>
      </c>
      <c r="G52">
        <v>-607.88861460590397</v>
      </c>
      <c r="H52">
        <v>-610.52203152025197</v>
      </c>
      <c r="I52">
        <v>-610.51378861779801</v>
      </c>
      <c r="K52" s="1">
        <f t="shared" si="6"/>
        <v>-3.9592968779442687E-3</v>
      </c>
      <c r="L52" s="1">
        <f t="shared" si="7"/>
        <v>1.2134383713537887E-3</v>
      </c>
      <c r="M52" s="1">
        <f t="shared" si="8"/>
        <v>2.5860794127834195E-4</v>
      </c>
      <c r="O52" s="1">
        <f t="shared" si="3"/>
        <v>2.2954355537712213E-3</v>
      </c>
      <c r="P52" s="1">
        <f t="shared" si="4"/>
        <v>2.8772996955268365E-3</v>
      </c>
      <c r="Q52" s="1">
        <f t="shared" si="5"/>
        <v>1.5273486463134121E-4</v>
      </c>
      <c r="R52" s="1"/>
      <c r="S52" s="1">
        <f>'geometry comparison VDZ-F12'!Q52</f>
        <v>-3.3349552301770473E-4</v>
      </c>
    </row>
    <row r="53" spans="1:25">
      <c r="A53" t="s">
        <v>61</v>
      </c>
      <c r="B53">
        <v>-609.065072352161</v>
      </c>
      <c r="C53">
        <v>-611.72980792721103</v>
      </c>
      <c r="D53">
        <v>-611.72797117417497</v>
      </c>
      <c r="F53" t="s">
        <v>127</v>
      </c>
      <c r="G53">
        <v>-609.065054220045</v>
      </c>
      <c r="H53">
        <v>-611.72980794124101</v>
      </c>
      <c r="I53">
        <v>-611.72796708894396</v>
      </c>
      <c r="K53" s="1">
        <f t="shared" si="6"/>
        <v>1.1378075043285264E-2</v>
      </c>
      <c r="L53" s="1">
        <f t="shared" si="7"/>
        <v>-8.8039450799328732E-6</v>
      </c>
      <c r="M53" s="1">
        <f t="shared" si="8"/>
        <v>2.5635212698130092E-3</v>
      </c>
      <c r="O53" s="1">
        <f t="shared" si="3"/>
        <v>-5.5958088606530556E-3</v>
      </c>
      <c r="P53" s="1">
        <f t="shared" si="4"/>
        <v>-5.7910701277121418E-3</v>
      </c>
      <c r="Q53" s="1">
        <f t="shared" si="5"/>
        <v>1.8430535619579653E-3</v>
      </c>
      <c r="R53" s="1"/>
      <c r="S53" s="1">
        <f>'geometry comparison VDZ-F12'!Q53</f>
        <v>1.1540435575372147E-3</v>
      </c>
    </row>
    <row r="54" spans="1:25">
      <c r="A54" t="s">
        <v>62</v>
      </c>
      <c r="B54">
        <v>-274.48378602580402</v>
      </c>
      <c r="C54">
        <v>-275.84906019454502</v>
      </c>
      <c r="D54">
        <v>-275.88080137890199</v>
      </c>
      <c r="F54" t="s">
        <v>128</v>
      </c>
      <c r="G54">
        <v>-274.48372087755803</v>
      </c>
      <c r="H54">
        <v>-275.84906452536899</v>
      </c>
      <c r="I54">
        <v>-275.880791091167</v>
      </c>
      <c r="K54" s="1">
        <f t="shared" si="6"/>
        <v>4.0881143269792121E-2</v>
      </c>
      <c r="L54" s="1">
        <f t="shared" si="7"/>
        <v>-2.7176331837938223E-3</v>
      </c>
      <c r="M54" s="1">
        <f t="shared" si="8"/>
        <v>6.4556514425706838E-3</v>
      </c>
      <c r="O54" s="1">
        <f t="shared" si="3"/>
        <v>-2.0645815288940418E-2</v>
      </c>
      <c r="P54" s="1">
        <f t="shared" si="4"/>
        <v>-2.2952961164645527E-2</v>
      </c>
      <c r="Q54" s="1">
        <f t="shared" si="5"/>
        <v>5.0668570812007693E-3</v>
      </c>
      <c r="R54" s="1"/>
      <c r="S54" s="1">
        <f>'geometry comparison VDZ-F12'!Q54</f>
        <v>4.8866436976909289E-3</v>
      </c>
      <c r="Y54" s="5"/>
    </row>
    <row r="55" spans="1:25">
      <c r="A55" t="s">
        <v>63</v>
      </c>
      <c r="B55">
        <v>-273.26828471716601</v>
      </c>
      <c r="C55">
        <v>-274.606312286773</v>
      </c>
      <c r="D55">
        <v>-274.63205622582097</v>
      </c>
      <c r="F55" t="s">
        <v>129</v>
      </c>
      <c r="G55">
        <v>-273.26819055770898</v>
      </c>
      <c r="H55">
        <v>-274.606325085251</v>
      </c>
      <c r="I55">
        <v>-274.63204789802899</v>
      </c>
      <c r="K55" s="1">
        <f t="shared" si="6"/>
        <v>5.9085953804271694E-2</v>
      </c>
      <c r="L55" s="1">
        <f t="shared" si="7"/>
        <v>-8.0311665283521166E-3</v>
      </c>
      <c r="M55" s="1">
        <f t="shared" si="8"/>
        <v>5.2257685867759278E-3</v>
      </c>
      <c r="O55" s="1">
        <f t="shared" si="3"/>
        <v>-3.0785029824984007E-2</v>
      </c>
      <c r="P55" s="1">
        <f t="shared" si="4"/>
        <v>-3.633209050763981E-2</v>
      </c>
      <c r="Q55" s="1">
        <f t="shared" si="5"/>
        <v>4.8404291269864008E-3</v>
      </c>
      <c r="R55" s="1"/>
      <c r="S55" s="1">
        <f>'geometry comparison VDZ-F12'!Q55</f>
        <v>5.1016488402946605E-3</v>
      </c>
      <c r="Y55" s="5"/>
    </row>
    <row r="56" spans="1:25">
      <c r="A56" t="s">
        <v>64</v>
      </c>
      <c r="B56">
        <v>-443.53126688070103</v>
      </c>
      <c r="C56">
        <v>-445.596546666248</v>
      </c>
      <c r="D56">
        <v>-445.62083981404999</v>
      </c>
      <c r="F56" t="s">
        <v>130</v>
      </c>
      <c r="G56">
        <v>-443.53137688446799</v>
      </c>
      <c r="H56">
        <v>-445.596539902541</v>
      </c>
      <c r="I56">
        <v>-445.62085824166797</v>
      </c>
      <c r="K56" s="1">
        <f t="shared" si="6"/>
        <v>-6.9028408805080113E-2</v>
      </c>
      <c r="L56" s="1">
        <f t="shared" si="7"/>
        <v>4.2442904015003932E-3</v>
      </c>
      <c r="M56" s="1">
        <f t="shared" si="8"/>
        <v>-1.156350534982937E-2</v>
      </c>
      <c r="O56" s="1">
        <f t="shared" si="3"/>
        <v>3.5148848760745227E-2</v>
      </c>
      <c r="P56" s="1">
        <f t="shared" si="4"/>
        <v>3.8123850445835279E-2</v>
      </c>
      <c r="Q56" s="1">
        <f t="shared" si="5"/>
        <v>-8.4368537253846562E-3</v>
      </c>
      <c r="R56" s="1"/>
      <c r="S56" s="1">
        <f>'geometry comparison VDZ-F12'!Q56</f>
        <v>-8.284735757837558E-3</v>
      </c>
      <c r="Y56" s="5"/>
    </row>
    <row r="57" spans="1:25">
      <c r="A57" t="s">
        <v>65</v>
      </c>
      <c r="B57">
        <v>-461.58799304633601</v>
      </c>
      <c r="C57">
        <v>-463.70512523427197</v>
      </c>
      <c r="D57">
        <v>-463.69489089024802</v>
      </c>
      <c r="F57" t="s">
        <v>131</v>
      </c>
      <c r="G57">
        <v>-461.587994306366</v>
      </c>
      <c r="H57">
        <v>-463.70512496822897</v>
      </c>
      <c r="I57">
        <v>-463.69489092011401</v>
      </c>
      <c r="K57" s="1">
        <f t="shared" si="6"/>
        <v>-7.9068078880931126E-4</v>
      </c>
      <c r="L57" s="1">
        <f t="shared" si="7"/>
        <v>1.6694451162726408E-4</v>
      </c>
      <c r="M57" s="1">
        <f t="shared" si="8"/>
        <v>-1.8741190579930844E-5</v>
      </c>
      <c r="O57" s="1">
        <f t="shared" si="3"/>
        <v>4.3524318726289614E-4</v>
      </c>
      <c r="P57" s="1">
        <f t="shared" si="4"/>
        <v>5.2238211317367925E-4</v>
      </c>
      <c r="Q57" s="1">
        <f t="shared" si="5"/>
        <v>-2.0264231970703477E-5</v>
      </c>
      <c r="R57" s="1"/>
      <c r="S57" s="1">
        <f>'geometry comparison VDZ-F12'!Q57</f>
        <v>-2.3256473653274949E-5</v>
      </c>
      <c r="Y57" s="5"/>
    </row>
    <row r="58" spans="1:25">
      <c r="A58" t="s">
        <v>66</v>
      </c>
      <c r="B58">
        <v>-493.58565535624302</v>
      </c>
      <c r="C58">
        <v>-495.78357662978698</v>
      </c>
      <c r="D58">
        <v>-495.765355042696</v>
      </c>
      <c r="F58" t="s">
        <v>132</v>
      </c>
      <c r="G58">
        <v>-493.58564822429099</v>
      </c>
      <c r="H58">
        <v>-495.78357808520201</v>
      </c>
      <c r="I58">
        <v>-495.76535467771401</v>
      </c>
      <c r="K58" s="1">
        <f t="shared" si="6"/>
        <v>4.4753676533819372E-3</v>
      </c>
      <c r="L58" s="1">
        <f t="shared" si="7"/>
        <v>-9.1328675849547381E-4</v>
      </c>
      <c r="M58" s="1">
        <f t="shared" si="8"/>
        <v>2.2902966352344835E-4</v>
      </c>
      <c r="O58" s="1">
        <f t="shared" si="3"/>
        <v>-2.5615930435320049E-3</v>
      </c>
      <c r="P58" s="1">
        <f t="shared" si="4"/>
        <v>-2.8270613683454059E-3</v>
      </c>
      <c r="Q58" s="1">
        <f t="shared" si="5"/>
        <v>4.0088079887488741E-5</v>
      </c>
      <c r="R58" s="1"/>
      <c r="S58" s="1">
        <f>'geometry comparison VDZ-F12'!Q58</f>
        <v>2.4868137256824768E-5</v>
      </c>
      <c r="Y58" s="5"/>
    </row>
    <row r="59" spans="1:25">
      <c r="A59" t="s">
        <v>67</v>
      </c>
      <c r="B59">
        <v>-477.58715164011602</v>
      </c>
      <c r="C59">
        <v>-479.74453704183298</v>
      </c>
      <c r="D59">
        <v>-479.73032567356898</v>
      </c>
      <c r="F59" t="s">
        <v>133</v>
      </c>
      <c r="G59">
        <v>-477.58715224268599</v>
      </c>
      <c r="H59">
        <v>-479.74453689749498</v>
      </c>
      <c r="I59">
        <v>-479.73032564936199</v>
      </c>
      <c r="K59" s="1">
        <f t="shared" si="6"/>
        <v>-3.7811837998268062E-4</v>
      </c>
      <c r="L59" s="1">
        <f t="shared" si="7"/>
        <v>9.0573468020210154E-5</v>
      </c>
      <c r="M59" s="1">
        <f t="shared" si="8"/>
        <v>1.519012076943227E-5</v>
      </c>
      <c r="O59" s="1">
        <f t="shared" si="3"/>
        <v>1.9514044252079546E-4</v>
      </c>
      <c r="P59" s="1">
        <f t="shared" si="4"/>
        <v>2.7355140548209535E-4</v>
      </c>
      <c r="Q59" s="1">
        <f t="shared" si="5"/>
        <v>-1.6966646938016273E-5</v>
      </c>
      <c r="R59" s="1"/>
      <c r="S59" s="1">
        <f>'geometry comparison VDZ-F12'!Q59</f>
        <v>-1.9800478116080303E-6</v>
      </c>
    </row>
    <row r="60" spans="1:25">
      <c r="A60" t="s">
        <v>68</v>
      </c>
      <c r="B60">
        <v>-307.64914137331402</v>
      </c>
      <c r="C60">
        <v>-309.05385261088497</v>
      </c>
      <c r="D60">
        <v>-309.052253808736</v>
      </c>
      <c r="F60" t="s">
        <v>134</v>
      </c>
      <c r="G60">
        <v>-307.64911773641398</v>
      </c>
      <c r="H60">
        <v>-309.05385801081599</v>
      </c>
      <c r="I60">
        <v>-309.052252853673</v>
      </c>
      <c r="K60" s="1">
        <f t="shared" si="6"/>
        <v>1.4832379325045992E-2</v>
      </c>
      <c r="L60" s="1">
        <f t="shared" si="7"/>
        <v>-3.3885080097271897E-3</v>
      </c>
      <c r="M60" s="1">
        <f t="shared" si="8"/>
        <v>5.9931110630697044E-4</v>
      </c>
      <c r="O60" s="1">
        <f t="shared" si="3"/>
        <v>-8.8061499034486103E-3</v>
      </c>
      <c r="P60" s="1">
        <f t="shared" si="4"/>
        <v>-9.4147374313245692E-3</v>
      </c>
      <c r="Q60" s="1">
        <f t="shared" si="5"/>
        <v>-2.934490229325442E-4</v>
      </c>
      <c r="R60" s="1"/>
      <c r="S60" s="1">
        <f>'geometry comparison VDZ-F12'!Q60</f>
        <v>-3.4365888606428113E-4</v>
      </c>
      <c r="Y60" s="5"/>
    </row>
    <row r="61" spans="1:25">
      <c r="A61" t="s">
        <v>69</v>
      </c>
      <c r="B61">
        <v>-153.708237810534</v>
      </c>
      <c r="C61">
        <v>-154.40024759784299</v>
      </c>
      <c r="D61">
        <v>-154.40748140672699</v>
      </c>
      <c r="F61" t="s">
        <v>135</v>
      </c>
      <c r="G61">
        <v>-153.70823712003099</v>
      </c>
      <c r="H61">
        <v>-154.40024770544599</v>
      </c>
      <c r="I61">
        <v>-154.407481337429</v>
      </c>
      <c r="K61" s="1">
        <f t="shared" si="6"/>
        <v>4.3329720154453353E-4</v>
      </c>
      <c r="L61" s="1">
        <f t="shared" si="7"/>
        <v>-6.7521904909085604E-5</v>
      </c>
      <c r="M61" s="1">
        <f t="shared" si="8"/>
        <v>4.3485142326659343E-5</v>
      </c>
      <c r="O61" s="1">
        <f t="shared" si="3"/>
        <v>-2.436586944536178E-4</v>
      </c>
      <c r="P61" s="1">
        <f t="shared" si="4"/>
        <v>-2.5716041200000127E-4</v>
      </c>
      <c r="Q61" s="1">
        <f t="shared" si="5"/>
        <v>1.6113320899366053E-5</v>
      </c>
      <c r="R61" s="1"/>
      <c r="S61" s="1">
        <f>'geometry comparison VDZ-F12'!Q61</f>
        <v>1.5577314354980974E-5</v>
      </c>
      <c r="Y61" s="5"/>
    </row>
    <row r="62" spans="1:25">
      <c r="A62" t="s">
        <v>70</v>
      </c>
      <c r="B62">
        <v>-458.71688003770703</v>
      </c>
      <c r="C62">
        <v>-460.68548634089899</v>
      </c>
      <c r="D62">
        <v>-460.67704838773</v>
      </c>
      <c r="F62" t="s">
        <v>136</v>
      </c>
      <c r="G62">
        <v>-458.71687125870801</v>
      </c>
      <c r="H62">
        <v>-460.68548765143601</v>
      </c>
      <c r="I62">
        <v>-460.67704746921902</v>
      </c>
      <c r="K62" s="1">
        <f t="shared" si="6"/>
        <v>5.5089052839859959E-3</v>
      </c>
      <c r="L62" s="1">
        <f t="shared" si="7"/>
        <v>-8.2237442751446107E-4</v>
      </c>
      <c r="M62" s="1">
        <f t="shared" si="8"/>
        <v>5.7637436423487994E-4</v>
      </c>
      <c r="O62" s="1">
        <f t="shared" si="3"/>
        <v>-3.0750054623647294E-3</v>
      </c>
      <c r="P62" s="1">
        <f t="shared" si="4"/>
        <v>-3.2562742491357272E-3</v>
      </c>
      <c r="Q62" s="1">
        <f t="shared" si="5"/>
        <v>2.3963853788120347E-4</v>
      </c>
      <c r="R62" s="1"/>
      <c r="S62" s="1">
        <f>'geometry comparison VDZ-F12'!Q62</f>
        <v>1.5400964187408522E-4</v>
      </c>
      <c r="Y62" s="5"/>
    </row>
    <row r="63" spans="1:25">
      <c r="A63" t="s">
        <v>71</v>
      </c>
      <c r="B63">
        <v>-438.87319325764201</v>
      </c>
      <c r="C63">
        <v>-440.80796611115898</v>
      </c>
      <c r="D63">
        <v>-440.80283285253699</v>
      </c>
      <c r="F63" t="s">
        <v>137</v>
      </c>
      <c r="G63">
        <v>-438.87321823642299</v>
      </c>
      <c r="H63">
        <v>-440.80796262021801</v>
      </c>
      <c r="I63">
        <v>-440.80283557249101</v>
      </c>
      <c r="K63" s="1">
        <f t="shared" si="6"/>
        <v>-1.5674422357559423E-2</v>
      </c>
      <c r="L63" s="1">
        <f t="shared" si="7"/>
        <v>2.1905986221036357E-3</v>
      </c>
      <c r="M63" s="1">
        <f t="shared" si="8"/>
        <v>-1.7067969816879156E-3</v>
      </c>
      <c r="O63" s="1">
        <f t="shared" si="3"/>
        <v>8.6196920766048041E-3</v>
      </c>
      <c r="P63" s="1">
        <f t="shared" si="4"/>
        <v>9.2453289030582537E-3</v>
      </c>
      <c r="Q63" s="1">
        <f t="shared" si="5"/>
        <v>-8.5688801751592283E-4</v>
      </c>
      <c r="R63" s="1"/>
      <c r="S63" s="1">
        <f>'geometry comparison VDZ-F12'!Q63</f>
        <v>-7.6770523131581767E-4</v>
      </c>
    </row>
    <row r="64" spans="1:25">
      <c r="A64" t="s">
        <v>72</v>
      </c>
      <c r="B64">
        <v>-306.86224818340997</v>
      </c>
      <c r="C64">
        <v>-308.22066913586201</v>
      </c>
      <c r="D64">
        <v>-308.21630011616497</v>
      </c>
      <c r="F64" t="s">
        <v>138</v>
      </c>
      <c r="G64">
        <v>-306.86219848537598</v>
      </c>
      <c r="H64">
        <v>-308.22067637364302</v>
      </c>
      <c r="I64">
        <v>-308.21629540423601</v>
      </c>
      <c r="K64" s="1">
        <f t="shared" si="6"/>
        <v>3.1185988460269414E-2</v>
      </c>
      <c r="L64" s="1">
        <f t="shared" si="7"/>
        <v>-4.5417763399601086E-3</v>
      </c>
      <c r="M64" s="1">
        <f t="shared" si="8"/>
        <v>2.9567801895634886E-3</v>
      </c>
      <c r="O64" s="1">
        <f t="shared" si="3"/>
        <v>-1.6897049411041733E-2</v>
      </c>
      <c r="P64" s="1">
        <f t="shared" si="4"/>
        <v>-1.8830715389187791E-2</v>
      </c>
      <c r="Q64" s="1">
        <f t="shared" si="5"/>
        <v>1.856508564350462E-3</v>
      </c>
      <c r="R64" s="1"/>
      <c r="S64" s="1">
        <f>'geometry comparison VDZ-F12'!Q64</f>
        <v>1.5489015198510946E-3</v>
      </c>
      <c r="Y64" s="5"/>
    </row>
    <row r="65" spans="1:25">
      <c r="A65" t="s">
        <v>73</v>
      </c>
      <c r="B65">
        <v>-345.89493679117999</v>
      </c>
      <c r="C65">
        <v>-347.44076819819998</v>
      </c>
      <c r="D65">
        <v>-347.44111903804998</v>
      </c>
      <c r="F65" t="s">
        <v>139</v>
      </c>
      <c r="G65">
        <v>-345.89486690897297</v>
      </c>
      <c r="H65">
        <v>-347.440779102541</v>
      </c>
      <c r="I65">
        <v>-347.44111328312903</v>
      </c>
      <c r="K65" s="1">
        <f t="shared" si="6"/>
        <v>4.3851748782798072E-2</v>
      </c>
      <c r="L65" s="1">
        <f t="shared" si="7"/>
        <v>-6.8425775843003293E-3</v>
      </c>
      <c r="M65" s="1">
        <f t="shared" si="8"/>
        <v>3.6112675670426598E-3</v>
      </c>
      <c r="O65" s="1">
        <f t="shared" si="3"/>
        <v>-2.3760819720880007E-2</v>
      </c>
      <c r="P65" s="1">
        <f t="shared" si="4"/>
        <v>-2.6933506646218401E-2</v>
      </c>
      <c r="Q65" s="1">
        <f t="shared" si="5"/>
        <v>2.4268886843755028E-3</v>
      </c>
      <c r="R65" s="1"/>
      <c r="S65" s="1">
        <f>'geometry comparison VDZ-F12'!Q65</f>
        <v>2.1721624214960031E-3</v>
      </c>
      <c r="Y65" s="5"/>
    </row>
    <row r="66" spans="1:25">
      <c r="A66" t="s">
        <v>74</v>
      </c>
      <c r="B66">
        <v>-326.05515343097801</v>
      </c>
      <c r="C66">
        <v>-327.56877632504597</v>
      </c>
      <c r="D66">
        <v>-327.57232439083998</v>
      </c>
      <c r="F66" t="s">
        <v>140</v>
      </c>
      <c r="G66">
        <v>-326.05507517078797</v>
      </c>
      <c r="H66">
        <v>-327.56878853077598</v>
      </c>
      <c r="I66">
        <v>-327.57231807379401</v>
      </c>
      <c r="K66" s="1">
        <f t="shared" si="6"/>
        <v>4.9109012719942398E-2</v>
      </c>
      <c r="L66" s="1">
        <f t="shared" si="7"/>
        <v>-7.659211530579654E-3</v>
      </c>
      <c r="M66" s="1">
        <f t="shared" si="8"/>
        <v>3.9640063597037173E-3</v>
      </c>
      <c r="O66" s="1">
        <f t="shared" si="3"/>
        <v>-2.6511764700447436E-2</v>
      </c>
      <c r="P66" s="1">
        <f t="shared" si="4"/>
        <v>-3.025645955007461E-2</v>
      </c>
      <c r="Q66" s="1">
        <f t="shared" si="5"/>
        <v>2.8062524363353589E-3</v>
      </c>
      <c r="R66" s="1"/>
      <c r="S66" s="1">
        <f>'geometry comparison VDZ-F12'!Q66</f>
        <v>2.4982871354598396E-3</v>
      </c>
      <c r="Y66" s="5"/>
    </row>
    <row r="67" spans="1:25">
      <c r="A67" t="s">
        <v>75</v>
      </c>
      <c r="B67">
        <v>-477.91320803532199</v>
      </c>
      <c r="C67">
        <v>-480.04469984174102</v>
      </c>
      <c r="D67">
        <v>-480.04196841400397</v>
      </c>
      <c r="F67" t="s">
        <v>141</v>
      </c>
      <c r="G67">
        <v>-477.91319139945199</v>
      </c>
      <c r="H67">
        <v>-480.04470240739101</v>
      </c>
      <c r="I67">
        <v>-480.04196699360398</v>
      </c>
      <c r="K67" s="1">
        <f t="shared" si="6"/>
        <v>1.0439166463955872E-2</v>
      </c>
      <c r="L67" s="1">
        <f t="shared" si="7"/>
        <v>-1.6099697442214164E-3</v>
      </c>
      <c r="M67" s="1">
        <f t="shared" si="8"/>
        <v>8.9131449174939808E-4</v>
      </c>
      <c r="O67" s="1">
        <f t="shared" si="3"/>
        <v>-5.6666670895456992E-3</v>
      </c>
      <c r="P67" s="1">
        <f t="shared" si="4"/>
        <v>-6.3824691186315889E-3</v>
      </c>
      <c r="Q67" s="1">
        <f t="shared" si="5"/>
        <v>5.761782709892832E-4</v>
      </c>
      <c r="R67" s="1"/>
      <c r="S67" s="1">
        <f>'geometry comparison VDZ-F12'!Q67</f>
        <v>3.9764047844485263E-4</v>
      </c>
      <c r="Y67" s="5"/>
    </row>
    <row r="68" spans="1:25">
      <c r="A68" t="s">
        <v>76</v>
      </c>
      <c r="B68">
        <v>-493.58862342168902</v>
      </c>
      <c r="C68">
        <v>-495.78344615603697</v>
      </c>
      <c r="D68">
        <v>-495.765863899095</v>
      </c>
      <c r="F68" t="s">
        <v>142</v>
      </c>
      <c r="G68">
        <v>-493.58867179645102</v>
      </c>
      <c r="H68">
        <v>-495.783436755916</v>
      </c>
      <c r="I68">
        <v>-495.76586836601001</v>
      </c>
      <c r="K68" s="1">
        <f t="shared" si="6"/>
        <v>-3.035562271672481E-2</v>
      </c>
      <c r="L68" s="1">
        <f t="shared" si="7"/>
        <v>5.8986652118125848E-3</v>
      </c>
      <c r="M68" s="1">
        <f t="shared" si="8"/>
        <v>-2.8030316080162264E-3</v>
      </c>
      <c r="O68" s="1">
        <f t="shared" si="3"/>
        <v>1.8406793544849566E-2</v>
      </c>
      <c r="P68" s="1">
        <f t="shared" si="4"/>
        <v>1.784749438368783E-2</v>
      </c>
      <c r="Q68" s="1">
        <f t="shared" si="5"/>
        <v>5.2813870960626008E-4</v>
      </c>
      <c r="R68" s="1"/>
      <c r="S68" s="1">
        <f>'geometry comparison VDZ-F12'!Q68</f>
        <v>7.1861162305638868E-4</v>
      </c>
    </row>
    <row r="69" spans="1:25">
      <c r="A69" t="s">
        <v>77</v>
      </c>
      <c r="B69">
        <v>-152.92314391632101</v>
      </c>
      <c r="C69">
        <v>-153.56875613412799</v>
      </c>
      <c r="D69">
        <v>-153.57300644403799</v>
      </c>
      <c r="F69" t="s">
        <v>143</v>
      </c>
      <c r="G69">
        <v>-152.92317041003699</v>
      </c>
      <c r="H69">
        <v>-153.56875481367001</v>
      </c>
      <c r="I69">
        <v>-153.573015081823</v>
      </c>
      <c r="K69" s="1">
        <f t="shared" si="6"/>
        <v>-1.6625058466750303E-2</v>
      </c>
      <c r="L69" s="1">
        <f t="shared" si="7"/>
        <v>8.2859992865586213E-4</v>
      </c>
      <c r="M69" s="1">
        <f t="shared" si="8"/>
        <v>-5.4202921560289209E-3</v>
      </c>
      <c r="O69" s="1">
        <f t="shared" si="3"/>
        <v>1.1238027419730019E-2</v>
      </c>
      <c r="P69" s="1">
        <f t="shared" si="4"/>
        <v>6.2156309756761464E-3</v>
      </c>
      <c r="Q69" s="1">
        <f t="shared" si="5"/>
        <v>3.5824929497188171E-4</v>
      </c>
      <c r="R69" s="1"/>
      <c r="S69" s="1">
        <f>'geometry comparison VDZ-F12'!Q69</f>
        <v>3.2314381383249241E-4</v>
      </c>
      <c r="Y69" s="5"/>
    </row>
    <row r="70" spans="1:25">
      <c r="A70" t="s">
        <v>78</v>
      </c>
      <c r="B70">
        <v>-304.77824587009201</v>
      </c>
      <c r="C70">
        <v>-306.03433917348701</v>
      </c>
      <c r="D70">
        <v>-306.03446951233798</v>
      </c>
      <c r="F70" t="s">
        <v>144</v>
      </c>
      <c r="G70">
        <v>-304.77828458234899</v>
      </c>
      <c r="H70">
        <v>-306.034334025558</v>
      </c>
      <c r="I70">
        <v>-306.03447555914698</v>
      </c>
      <c r="K70" s="1">
        <f t="shared" si="6"/>
        <v>-2.4292309021698003E-2</v>
      </c>
      <c r="L70" s="1">
        <f t="shared" si="7"/>
        <v>3.2303743631182159E-3</v>
      </c>
      <c r="M70" s="1">
        <f t="shared" si="8"/>
        <v>-3.7944300956437188E-3</v>
      </c>
      <c r="O70" s="1">
        <f t="shared" si="3"/>
        <v>1.4456932079682898E-2</v>
      </c>
      <c r="P70" s="1">
        <f t="shared" si="4"/>
        <v>1.306575130513332E-2</v>
      </c>
      <c r="Q70" s="1">
        <f t="shared" si="5"/>
        <v>-4.1656611685373518E-4</v>
      </c>
      <c r="R70" s="1"/>
      <c r="S70" s="1">
        <f>'geometry comparison VDZ-F12'!Q70</f>
        <v>-4.8067302916521282E-4</v>
      </c>
      <c r="Y70" s="5"/>
    </row>
    <row r="71" spans="1:25">
      <c r="A71" t="s">
        <v>79</v>
      </c>
      <c r="B71">
        <v>-424.33419260487801</v>
      </c>
      <c r="C71">
        <v>-426.23657186055101</v>
      </c>
      <c r="D71">
        <v>-426.25526435498199</v>
      </c>
      <c r="F71" t="s">
        <v>145</v>
      </c>
      <c r="G71">
        <v>-424.33434979607898</v>
      </c>
      <c r="H71">
        <v>-426.23656566220302</v>
      </c>
      <c r="I71">
        <v>-426.25529370595399</v>
      </c>
      <c r="K71" s="1">
        <f t="shared" si="6"/>
        <v>-9.8638971924748034E-2</v>
      </c>
      <c r="L71" s="1">
        <f t="shared" si="7"/>
        <v>3.8895222477415528E-3</v>
      </c>
      <c r="M71" s="1">
        <f t="shared" si="8"/>
        <v>-1.8418013763932779E-2</v>
      </c>
      <c r="O71" s="1">
        <f t="shared" si="3"/>
        <v>4.9399886360967975E-2</v>
      </c>
      <c r="P71" s="1">
        <f t="shared" si="4"/>
        <v>5.3128607811521608E-2</v>
      </c>
      <c r="Q71" s="1">
        <f t="shared" si="5"/>
        <v>-1.3661675394490688E-2</v>
      </c>
      <c r="R71" s="1"/>
      <c r="S71" s="1">
        <f>'geometry comparison VDZ-F12'!Q71</f>
        <v>-1.3586927159868326E-2</v>
      </c>
      <c r="Y71" s="5"/>
    </row>
    <row r="72" spans="1:25">
      <c r="A72" t="s">
        <v>80</v>
      </c>
      <c r="B72">
        <v>-404.49038012198099</v>
      </c>
      <c r="C72">
        <v>-406.36088939328801</v>
      </c>
      <c r="D72">
        <v>-406.38246673087002</v>
      </c>
      <c r="F72" t="s">
        <v>146</v>
      </c>
      <c r="G72">
        <v>-404.49037522317298</v>
      </c>
      <c r="H72">
        <v>-406.36088916248502</v>
      </c>
      <c r="I72">
        <v>-406.38246536105902</v>
      </c>
      <c r="K72" s="1">
        <f t="shared" si="6"/>
        <v>3.0740485682400165E-3</v>
      </c>
      <c r="L72" s="1">
        <f t="shared" si="7"/>
        <v>1.4483106387078238E-4</v>
      </c>
      <c r="M72" s="1">
        <f t="shared" si="8"/>
        <v>8.595694172137769E-4</v>
      </c>
      <c r="O72" s="1">
        <f t="shared" si="3"/>
        <v>-1.5006713702502017E-3</v>
      </c>
      <c r="P72" s="1">
        <f t="shared" si="4"/>
        <v>-1.4285461341190327E-3</v>
      </c>
      <c r="Q72" s="1">
        <f t="shared" si="5"/>
        <v>5.6676404696964344E-4</v>
      </c>
      <c r="R72" s="1"/>
      <c r="S72" s="1">
        <f>'geometry comparison VDZ-F12'!Q72</f>
        <v>3.7437090360867981E-4</v>
      </c>
      <c r="Y72" s="5"/>
    </row>
    <row r="73" spans="1:25">
      <c r="A73" t="s">
        <v>81</v>
      </c>
      <c r="B73">
        <v>-458.71384903379197</v>
      </c>
      <c r="C73">
        <v>-460.68443218158001</v>
      </c>
      <c r="D73">
        <v>-460.675608234028</v>
      </c>
      <c r="F73" t="s">
        <v>147</v>
      </c>
      <c r="G73">
        <v>-458.713777573512</v>
      </c>
      <c r="H73">
        <v>-460.68444432279301</v>
      </c>
      <c r="I73">
        <v>-460.67560283196201</v>
      </c>
      <c r="K73" s="1">
        <f t="shared" si="6"/>
        <v>4.4842004553182165E-2</v>
      </c>
      <c r="L73" s="1">
        <f t="shared" si="7"/>
        <v>-7.6187265025590136E-3</v>
      </c>
      <c r="M73" s="1">
        <f t="shared" si="8"/>
        <v>3.3898477311950616E-3</v>
      </c>
      <c r="O73" s="1">
        <f t="shared" si="3"/>
        <v>-2.4808523590271896E-2</v>
      </c>
      <c r="P73" s="1">
        <f t="shared" si="4"/>
        <v>-2.7652207465469279E-2</v>
      </c>
      <c r="Q73" s="1">
        <f t="shared" si="5"/>
        <v>1.7781261355436992E-3</v>
      </c>
      <c r="R73" s="1"/>
      <c r="S73" s="1">
        <f>'geometry comparison VDZ-F12'!Q73</f>
        <v>1.6661558559367684E-3</v>
      </c>
      <c r="Y73" s="5"/>
    </row>
    <row r="74" spans="1:25">
      <c r="A74" t="s">
        <v>82</v>
      </c>
      <c r="B74">
        <v>-325.18779837866498</v>
      </c>
      <c r="C74">
        <v>-326.63177104422402</v>
      </c>
      <c r="D74">
        <v>-326.64422793505901</v>
      </c>
      <c r="F74" t="s">
        <v>148</v>
      </c>
      <c r="G74">
        <v>-325.18784275097403</v>
      </c>
      <c r="H74">
        <v>-326.63176797473699</v>
      </c>
      <c r="I74">
        <v>-326.64423547785299</v>
      </c>
      <c r="K74" s="1">
        <f t="shared" si="6"/>
        <v>-2.7844045464814941E-2</v>
      </c>
      <c r="L74" s="1">
        <f t="shared" si="7"/>
        <v>1.926132275279798E-3</v>
      </c>
      <c r="M74" s="1">
        <f t="shared" si="8"/>
        <v>-4.7331748793187954E-3</v>
      </c>
      <c r="O74" s="1">
        <f t="shared" si="3"/>
        <v>1.4553856964558702E-2</v>
      </c>
      <c r="P74" s="1">
        <f t="shared" si="4"/>
        <v>1.5216320775536038E-2</v>
      </c>
      <c r="Q74" s="1">
        <f t="shared" si="5"/>
        <v>-2.9830416703197984E-3</v>
      </c>
      <c r="R74" s="1"/>
      <c r="S74" s="1">
        <f>'geometry comparison VDZ-F12'!Q74</f>
        <v>-2.897204050176589E-3</v>
      </c>
      <c r="Y74" s="5"/>
    </row>
    <row r="75" spans="1:25">
      <c r="A75" t="s">
        <v>83</v>
      </c>
      <c r="B75">
        <v>-323.650960444764</v>
      </c>
      <c r="C75">
        <v>-325.09364049656199</v>
      </c>
      <c r="D75">
        <v>-325.088488702039</v>
      </c>
      <c r="F75" t="s">
        <v>149</v>
      </c>
      <c r="G75">
        <v>-323.65101390023301</v>
      </c>
      <c r="H75">
        <v>-325.09363262773201</v>
      </c>
      <c r="I75">
        <v>-325.08849907292699</v>
      </c>
      <c r="K75" s="1">
        <f t="shared" si="6"/>
        <v>-3.3543814633747046E-2</v>
      </c>
      <c r="L75" s="1">
        <f t="shared" si="7"/>
        <v>4.9377655677602375E-3</v>
      </c>
      <c r="M75" s="1">
        <f t="shared" si="8"/>
        <v>-6.507830738377976E-3</v>
      </c>
      <c r="O75" s="1">
        <f t="shared" si="3"/>
        <v>2.2086821938199622E-2</v>
      </c>
      <c r="P75" s="1">
        <f t="shared" si="4"/>
        <v>1.6394758263307666E-2</v>
      </c>
      <c r="Q75" s="1">
        <f t="shared" si="5"/>
        <v>1.5060889718535309E-3</v>
      </c>
      <c r="R75" s="1"/>
      <c r="S75" s="1">
        <f>'geometry comparison VDZ-F12'!Q75</f>
        <v>1.7170389319391133E-3</v>
      </c>
      <c r="Y75" s="5"/>
    </row>
    <row r="76" spans="1:25">
      <c r="A76" t="s">
        <v>84</v>
      </c>
      <c r="B76">
        <v>-342.05448193644997</v>
      </c>
      <c r="C76">
        <v>-343.60861942954801</v>
      </c>
      <c r="D76">
        <v>-343.60813928931901</v>
      </c>
      <c r="F76" t="s">
        <v>150</v>
      </c>
      <c r="G76">
        <v>-342.05446509464599</v>
      </c>
      <c r="H76">
        <v>-343.60862217756301</v>
      </c>
      <c r="I76">
        <v>-343.608137849375</v>
      </c>
      <c r="K76" s="1">
        <f t="shared" si="6"/>
        <v>1.0568391996737063E-2</v>
      </c>
      <c r="L76" s="1">
        <f t="shared" si="7"/>
        <v>-1.7244055139039177E-3</v>
      </c>
      <c r="M76" s="1">
        <f t="shared" si="8"/>
        <v>9.0357854868719305E-4</v>
      </c>
      <c r="O76" s="1">
        <f t="shared" ref="O76" si="9">(18*L76-15*M76-3*K76)/13</f>
        <v>-5.8690887285222778E-3</v>
      </c>
      <c r="P76" s="1">
        <f t="shared" ref="P76" si="10">(15*M76-5*L76-10*K76)/13</f>
        <v>-6.4237087821187033E-3</v>
      </c>
      <c r="Q76" s="1">
        <f t="shared" ref="Q76" si="11">1.29*O76+0.4*P76+K76</f>
        <v>4.2778402409584214E-4</v>
      </c>
      <c r="R76" s="1"/>
      <c r="S76" s="1">
        <f>'geometry comparison VDZ-F12'!Q76</f>
        <v>4.5810201853924148E-4</v>
      </c>
      <c r="Y76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Weizmann data</vt:lpstr>
      <vt:lpstr>Hobza S66x8 data</vt:lpstr>
      <vt:lpstr>geometry comparison VDZ-F12</vt:lpstr>
      <vt:lpstr>geometry comparison VTZ-F12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Gershom (Jan) Martin</dc:creator>
  <cp:lastModifiedBy>Manoj Kumar Kesharwani</cp:lastModifiedBy>
  <dcterms:created xsi:type="dcterms:W3CDTF">2016-02-02T13:39:17Z</dcterms:created>
  <dcterms:modified xsi:type="dcterms:W3CDTF">2016-02-29T16:45:25Z</dcterms:modified>
</cp:coreProperties>
</file>