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ashayzende/Desktop/work/"/>
    </mc:Choice>
  </mc:AlternateContent>
  <xr:revisionPtr revIDLastSave="0" documentId="13_ncr:1_{F2FA21FA-3436-2E47-B3E8-DDC51AFCA994}" xr6:coauthVersionLast="47" xr6:coauthVersionMax="47" xr10:uidLastSave="{00000000-0000-0000-0000-000000000000}"/>
  <bookViews>
    <workbookView xWindow="32080" yWindow="1280" windowWidth="29400" windowHeight="17240" xr2:uid="{00000000-000D-0000-FFFF-FFFF00000000}"/>
  </bookViews>
  <sheets>
    <sheet name="Sheet1" sheetId="2" r:id="rId1"/>
  </sheets>
  <definedNames>
    <definedName name="a">#REF!</definedName>
    <definedName name="nanan">#REF!</definedName>
    <definedName name="x">#REF!</definedName>
    <definedName name="xx">#REF!</definedName>
    <definedName name="xxx">#REF!</definedName>
    <definedName name="yy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2" i="2" l="1"/>
  <c r="BI22" i="2" s="1"/>
  <c r="AZ22" i="2"/>
  <c r="AY22" i="2"/>
  <c r="AX22" i="2"/>
  <c r="AV22" i="2"/>
  <c r="AM22" i="2"/>
  <c r="S22" i="2"/>
  <c r="K22" i="2" s="1"/>
  <c r="L22" i="2"/>
  <c r="F22" i="2"/>
  <c r="E22" i="2"/>
  <c r="BC21" i="2"/>
  <c r="BI21" i="2" s="1"/>
  <c r="AZ21" i="2"/>
  <c r="AY21" i="2"/>
  <c r="AX21" i="2"/>
  <c r="AV21" i="2"/>
  <c r="AM21" i="2"/>
  <c r="S21" i="2"/>
  <c r="K21" i="2" s="1"/>
  <c r="L21" i="2"/>
  <c r="F21" i="2"/>
  <c r="E21" i="2"/>
  <c r="BC20" i="2"/>
  <c r="BI20" i="2" s="1"/>
  <c r="AZ20" i="2"/>
  <c r="AY20" i="2"/>
  <c r="AX20" i="2"/>
  <c r="AV20" i="2"/>
  <c r="AM20" i="2"/>
  <c r="L20" i="2"/>
  <c r="K20" i="2"/>
  <c r="F20" i="2"/>
  <c r="E20" i="2"/>
  <c r="AZ19" i="2"/>
  <c r="BB19" i="2" s="1"/>
  <c r="AY19" i="2"/>
  <c r="AX19" i="2"/>
  <c r="BE19" i="2" s="1"/>
  <c r="AV19" i="2"/>
  <c r="AM19" i="2"/>
  <c r="L19" i="2"/>
  <c r="K19" i="2"/>
  <c r="F19" i="2"/>
  <c r="E19" i="2"/>
  <c r="BC18" i="2"/>
  <c r="BI18" i="2" s="1"/>
  <c r="BC17" i="2"/>
  <c r="BG17" i="2" s="1"/>
  <c r="BC16" i="2"/>
  <c r="BI16" i="2" s="1"/>
  <c r="BC15" i="2"/>
  <c r="BI15" i="2" s="1"/>
  <c r="BC14" i="2"/>
  <c r="BI14" i="2" s="1"/>
  <c r="BC13" i="2"/>
  <c r="BG13" i="2" s="1"/>
  <c r="BC12" i="2"/>
  <c r="BI12" i="2" s="1"/>
  <c r="BC11" i="2"/>
  <c r="BI11" i="2" s="1"/>
  <c r="BC10" i="2"/>
  <c r="BI10" i="2" s="1"/>
  <c r="BC9" i="2"/>
  <c r="BG9" i="2" s="1"/>
  <c r="BC8" i="2"/>
  <c r="BI8" i="2" s="1"/>
  <c r="BC7" i="2"/>
  <c r="BG7" i="2" s="1"/>
  <c r="BC6" i="2"/>
  <c r="BI6" i="2" s="1"/>
  <c r="BC5" i="2"/>
  <c r="BG5" i="2" s="1"/>
  <c r="BC4" i="2"/>
  <c r="BI4" i="2" s="1"/>
  <c r="BC3" i="2"/>
  <c r="BI3" i="2" s="1"/>
  <c r="BC2" i="2"/>
  <c r="BI2" i="2" s="1"/>
  <c r="BI17" i="2" l="1"/>
  <c r="BA19" i="2"/>
  <c r="BG11" i="2"/>
  <c r="BC19" i="2"/>
  <c r="BI9" i="2"/>
  <c r="BG22" i="2"/>
  <c r="BI5" i="2"/>
  <c r="BF19" i="2"/>
  <c r="BG20" i="2"/>
  <c r="BG3" i="2"/>
  <c r="BG15" i="2"/>
  <c r="BI7" i="2"/>
  <c r="BG21" i="2"/>
  <c r="BI13" i="2"/>
  <c r="BG4" i="2"/>
  <c r="BG8" i="2"/>
  <c r="BG12" i="2"/>
  <c r="BG16" i="2"/>
  <c r="BD19" i="2"/>
  <c r="BG2" i="2"/>
  <c r="BG6" i="2"/>
  <c r="BG14" i="2"/>
  <c r="BG10" i="2"/>
  <c r="BG18" i="2"/>
  <c r="BI19" i="2" l="1"/>
  <c r="BG19" i="2"/>
</calcChain>
</file>

<file path=xl/sharedStrings.xml><?xml version="1.0" encoding="utf-8"?>
<sst xmlns="http://schemas.openxmlformats.org/spreadsheetml/2006/main" count="82" uniqueCount="76">
  <si>
    <t>July'20</t>
  </si>
  <si>
    <t>Aug'20</t>
  </si>
  <si>
    <t>Sept'20</t>
  </si>
  <si>
    <t>Oct'20</t>
  </si>
  <si>
    <t>Nov'20</t>
  </si>
  <si>
    <t>Dec'20</t>
  </si>
  <si>
    <t>Jan'21</t>
  </si>
  <si>
    <t>Feb'21</t>
  </si>
  <si>
    <t>Mar'21</t>
  </si>
  <si>
    <t>Apr'21</t>
  </si>
  <si>
    <t>May'21</t>
  </si>
  <si>
    <t>Jun'21</t>
  </si>
  <si>
    <t>Jul'21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</si>
  <si>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</si>
  <si>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</si>
  <si>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</si>
  <si>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</si>
  <si>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</si>
  <si>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</si>
  <si>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</si>
  <si>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</si>
  <si>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Customer Analysis</t>
  </si>
  <si>
    <t>Top-Line Metrics</t>
  </si>
  <si>
    <t>Shipped Transactions</t>
  </si>
  <si>
    <t xml:space="preserve">Checkout GMV </t>
  </si>
  <si>
    <t>Mobiles</t>
  </si>
  <si>
    <t>Electronic Devices</t>
  </si>
  <si>
    <t>Large &amp; Small Appliances</t>
  </si>
  <si>
    <t>Fashion</t>
  </si>
  <si>
    <t>Home (Home Décor/Home Furnishings/ Kitchenware/Furniture/Home Improvement)</t>
  </si>
  <si>
    <t>Books and General Merchandise</t>
  </si>
  <si>
    <t>Category - Shipped Units for the month</t>
  </si>
  <si>
    <t>Category - ASP</t>
  </si>
  <si>
    <t>Top-line share metrics</t>
  </si>
  <si>
    <t>Payment Method - % Share of Transactions</t>
  </si>
  <si>
    <t>% COD</t>
  </si>
  <si>
    <t>% Prepaid</t>
  </si>
  <si>
    <t>Share of Amazon pay in electronic payment</t>
  </si>
  <si>
    <t>Supply chain</t>
  </si>
  <si>
    <t>Orders shipped per day</t>
  </si>
  <si>
    <t>Total FCs</t>
  </si>
  <si>
    <t>Returns(RTO+RVP)</t>
  </si>
  <si>
    <t>Shipment Split by 3PL and Captive</t>
  </si>
  <si>
    <t>% share of Captive</t>
  </si>
  <si>
    <t>% share of 3PL</t>
  </si>
  <si>
    <t>GMV split by City/Tier</t>
  </si>
  <si>
    <t>Metro</t>
  </si>
  <si>
    <t>Tier-I</t>
  </si>
  <si>
    <t>Others</t>
  </si>
  <si>
    <t>P&amp;L Parameters</t>
  </si>
  <si>
    <t xml:space="preserve">Shipped out GMV </t>
  </si>
  <si>
    <t xml:space="preserve">Fulfilled GMV </t>
  </si>
  <si>
    <t>Revenue from Operations (Take Rate + Delivery Charges )</t>
  </si>
  <si>
    <t>Other Revenue (Includes Advertising revenue and others )</t>
  </si>
  <si>
    <t>Supply Chain Costs (Fixed and Variable Included)</t>
  </si>
  <si>
    <t>Payment Gateway Costs (Only on the Pre-paid orders)</t>
  </si>
  <si>
    <t xml:space="preserve">Marketing Expediture </t>
  </si>
  <si>
    <t>Contribution Margin (as % of Fulfilled GMV)</t>
  </si>
  <si>
    <t xml:space="preserve">Tech &amp; Admin/Emplyee Costs and other costs </t>
  </si>
  <si>
    <t>Cash Burn</t>
  </si>
  <si>
    <t>Time</t>
  </si>
  <si>
    <t>Total transacting customers (Mn)</t>
  </si>
  <si>
    <t>Gross Transactions (Mn)</t>
  </si>
  <si>
    <t>Total Revenue USD$ Mn</t>
  </si>
  <si>
    <t>Checkout GMV (USD$ Mn)</t>
  </si>
  <si>
    <t>Shipped GMV (USD$ Mn)</t>
  </si>
  <si>
    <t>Fulfilled GMV i.e. GMV post Return (USD$ Mn)</t>
  </si>
  <si>
    <t>Average Order Value per transaction (USD$)</t>
  </si>
  <si>
    <t>ASP per item (USD$)</t>
  </si>
  <si>
    <t>Category - Shipped GMV (USD$ Mn)</t>
  </si>
  <si>
    <t>Mobiles Shipped GMV (USD$ Mn)</t>
  </si>
  <si>
    <t>Electronic Devices Shipped GMV(USD$ Mn)</t>
  </si>
  <si>
    <t>Large &amp; Small Appliances Shipped GMV (USD$ Mn)</t>
  </si>
  <si>
    <t>Fashion Shipped GMV (USD$ Mn)</t>
  </si>
  <si>
    <t>Home (Décor/ Kitchenware/Furniture) (USD$ Mn)</t>
  </si>
  <si>
    <t>Books and General Merchandise Shipped GMV (USD$ 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</si>
</sst>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sz val="10"/>
      <color rgb="FF3A383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262626"/>
      <name val="Arial"/>
      <family val="2"/>
    </font>
    <font>
      <b/>
      <sz val="10"/>
      <color rgb="FF3A383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3" fillId="3" borderId="1" xfId="0" applyNumberFormat="1" applyFont="1" applyFill="1" applyBorder="1" applyAlignment="1">
      <alignment horizontal="left" vertical="center"/>
    </xf>
    <xf numFmtId="17" fontId="3" fillId="3" borderId="1" xfId="0" applyNumberFormat="1" applyFont="1" applyFill="1" applyBorder="1" applyAlignment="1">
      <alignment horizontal="right" vertical="center"/>
    </xf>
    <xf numFmtId="17" fontId="4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7" fontId="4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 wrapText="1"/>
    </xf>
    <xf numFmtId="9" fontId="1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left" vertical="center" readingOrder="1"/>
    </xf>
    <xf numFmtId="0" fontId="2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AE24-6ED3-B746-85BB-14C8A9CDC4DD}">
  <dimension ref="A1:BI22"/>
  <sheetViews>
    <sheetView tabSelected="1" workbookViewId="0">
      <selection activeCell="H22" sqref="H22"/>
    </sheetView>
  </sheetViews>
  <sheetFormatPr baseColWidth="10" defaultRowHeight="14" x14ac:dyDescent="0.15"/>
  <sheetData>
    <row r="1" spans="1:61" ht="70" x14ac:dyDescent="0.15">
      <c r="A1" s="1" t="s">
        <v>60</v>
      </c>
      <c r="B1" s="3" t="s">
        <v>21</v>
      </c>
      <c r="C1" s="5" t="s">
        <v>61</v>
      </c>
      <c r="D1" s="3" t="s">
        <v>22</v>
      </c>
      <c r="E1" s="9" t="s">
        <v>62</v>
      </c>
      <c r="F1" s="9" t="s">
        <v>23</v>
      </c>
      <c r="G1" s="9" t="s">
        <v>64</v>
      </c>
      <c r="H1" s="9" t="s">
        <v>65</v>
      </c>
      <c r="I1" s="9" t="s">
        <v>66</v>
      </c>
      <c r="J1" s="9" t="s">
        <v>67</v>
      </c>
      <c r="K1" s="9" t="s">
        <v>68</v>
      </c>
      <c r="L1" s="3" t="s">
        <v>69</v>
      </c>
      <c r="M1" s="16" t="s">
        <v>70</v>
      </c>
      <c r="N1" s="16" t="s">
        <v>71</v>
      </c>
      <c r="O1" s="16" t="s">
        <v>72</v>
      </c>
      <c r="P1" s="16" t="s">
        <v>73</v>
      </c>
      <c r="Q1" s="16" t="s">
        <v>74</v>
      </c>
      <c r="R1" s="16" t="s">
        <v>75</v>
      </c>
      <c r="S1" s="3" t="s">
        <v>31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29</v>
      </c>
      <c r="Y1" s="16" t="s">
        <v>30</v>
      </c>
      <c r="Z1" s="3" t="s">
        <v>32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23" t="s">
        <v>33</v>
      </c>
      <c r="AH1" s="5" t="s">
        <v>34</v>
      </c>
      <c r="AI1" s="27" t="s">
        <v>35</v>
      </c>
      <c r="AJ1" s="27" t="s">
        <v>36</v>
      </c>
      <c r="AK1" s="27" t="s">
        <v>37</v>
      </c>
      <c r="AL1" s="5" t="s">
        <v>38</v>
      </c>
      <c r="AM1" s="27" t="s">
        <v>39</v>
      </c>
      <c r="AN1" s="27" t="s">
        <v>40</v>
      </c>
      <c r="AO1" s="27" t="s">
        <v>41</v>
      </c>
      <c r="AP1" s="5" t="s">
        <v>42</v>
      </c>
      <c r="AQ1" s="27" t="s">
        <v>43</v>
      </c>
      <c r="AR1" s="27" t="s">
        <v>44</v>
      </c>
      <c r="AS1" s="5" t="s">
        <v>45</v>
      </c>
      <c r="AT1" s="27" t="s">
        <v>46</v>
      </c>
      <c r="AU1" s="27" t="s">
        <v>47</v>
      </c>
      <c r="AV1" s="27" t="s">
        <v>48</v>
      </c>
      <c r="AW1" s="23" t="s">
        <v>49</v>
      </c>
      <c r="AX1" s="37" t="s">
        <v>24</v>
      </c>
      <c r="AY1" s="37" t="s">
        <v>50</v>
      </c>
      <c r="AZ1" s="37" t="s">
        <v>51</v>
      </c>
      <c r="BA1" s="38" t="s">
        <v>52</v>
      </c>
      <c r="BB1" s="38" t="s">
        <v>53</v>
      </c>
      <c r="BC1" s="39" t="s">
        <v>63</v>
      </c>
      <c r="BD1" s="40" t="s">
        <v>54</v>
      </c>
      <c r="BE1" s="40" t="s">
        <v>55</v>
      </c>
      <c r="BF1" s="40" t="s">
        <v>56</v>
      </c>
      <c r="BG1" s="41" t="s">
        <v>57</v>
      </c>
      <c r="BH1" s="40" t="s">
        <v>58</v>
      </c>
      <c r="BI1" s="41" t="s">
        <v>59</v>
      </c>
    </row>
    <row r="2" spans="1:61" x14ac:dyDescent="0.15">
      <c r="A2" s="2" t="s">
        <v>0</v>
      </c>
      <c r="B2" s="4"/>
      <c r="C2" s="6">
        <v>15.1</v>
      </c>
      <c r="D2" s="8"/>
      <c r="E2" s="10">
        <v>37.901527709332022</v>
      </c>
      <c r="F2" s="10">
        <v>35.143785871799849</v>
      </c>
      <c r="G2" s="10">
        <v>1087.7142857142858</v>
      </c>
      <c r="H2" s="10">
        <v>1008.5999999999999</v>
      </c>
      <c r="I2" s="10">
        <v>838.14285714285711</v>
      </c>
      <c r="J2" s="12">
        <v>28.698428571428572</v>
      </c>
      <c r="K2" s="10">
        <v>14.975966214844584</v>
      </c>
      <c r="L2" s="14">
        <v>1008.5999999999999</v>
      </c>
      <c r="M2" s="17">
        <v>396.6952380952381</v>
      </c>
      <c r="N2" s="17">
        <v>203.83809523809524</v>
      </c>
      <c r="O2" s="17">
        <v>59.409523809523805</v>
      </c>
      <c r="P2" s="17">
        <v>70.838095238095235</v>
      </c>
      <c r="Q2" s="17">
        <v>96.123809523809513</v>
      </c>
      <c r="R2" s="17">
        <v>181.6952380952381</v>
      </c>
      <c r="S2" s="14">
        <v>67.347908343987058</v>
      </c>
      <c r="T2" s="6">
        <v>1.7488768526682623</v>
      </c>
      <c r="U2" s="6">
        <v>6.8171720464032317</v>
      </c>
      <c r="V2" s="6">
        <v>0.6078400894670315</v>
      </c>
      <c r="W2" s="6">
        <v>7.3624156234436366</v>
      </c>
      <c r="X2" s="6">
        <v>11.789852043174202</v>
      </c>
      <c r="Y2" s="6">
        <v>39.021751688830697</v>
      </c>
      <c r="Z2" s="20">
        <v>14.975966214844584</v>
      </c>
      <c r="AA2" s="21">
        <v>226.82857142857142</v>
      </c>
      <c r="AB2" s="21">
        <v>29.900682255135553</v>
      </c>
      <c r="AC2" s="21">
        <v>97.738738919993693</v>
      </c>
      <c r="AD2" s="21">
        <v>9.6215833037909917</v>
      </c>
      <c r="AE2" s="21">
        <v>8.1530971866149002</v>
      </c>
      <c r="AF2" s="21">
        <v>4.6562552994576416</v>
      </c>
      <c r="AG2" s="8"/>
      <c r="AH2" s="25"/>
      <c r="AI2" s="28">
        <v>0.2</v>
      </c>
      <c r="AJ2" s="30">
        <v>0.8</v>
      </c>
      <c r="AK2" s="32">
        <v>22.44</v>
      </c>
      <c r="AL2" s="6"/>
      <c r="AM2" s="32">
        <v>11.337026273054978</v>
      </c>
      <c r="AN2" s="34">
        <v>83</v>
      </c>
      <c r="AO2" s="30">
        <v>0.16899999999999998</v>
      </c>
      <c r="AP2" s="30"/>
      <c r="AQ2" s="28">
        <v>0.85</v>
      </c>
      <c r="AR2" s="28">
        <v>0.15</v>
      </c>
      <c r="AS2" s="28"/>
      <c r="AT2" s="28">
        <v>0.56999999999999995</v>
      </c>
      <c r="AU2" s="28">
        <v>0.2</v>
      </c>
      <c r="AV2" s="28">
        <v>0.22999999999999998</v>
      </c>
      <c r="AW2" s="8"/>
      <c r="AX2" s="12">
        <v>1087.7142857142858</v>
      </c>
      <c r="AY2" s="12">
        <v>1008.5999999999999</v>
      </c>
      <c r="AZ2" s="12">
        <v>838.14285714285711</v>
      </c>
      <c r="BA2" s="6">
        <v>103.79379238714286</v>
      </c>
      <c r="BB2" s="6">
        <v>9.5864610857142871</v>
      </c>
      <c r="BC2" s="12">
        <f t="shared" ref="BC2:BC18" si="0">BA2+BB2</f>
        <v>113.38025347285715</v>
      </c>
      <c r="BD2" s="6">
        <v>-148.92165512664482</v>
      </c>
      <c r="BE2" s="6">
        <v>-13.052571428571429</v>
      </c>
      <c r="BF2" s="6">
        <v>-20.785942857142857</v>
      </c>
      <c r="BG2" s="42">
        <f t="shared" ref="BG2:BG18" si="1">(BC2+SUM(BD2:BF2))/AZ2</f>
        <v>-8.2778150941965875E-2</v>
      </c>
      <c r="BH2" s="6">
        <v>-21</v>
      </c>
      <c r="BI2" s="12">
        <f t="shared" ref="BI2:BI22" si="2">BC2+BD2+BE2+BF2+BH2</f>
        <v>-90.379915939501956</v>
      </c>
    </row>
    <row r="3" spans="1:61" x14ac:dyDescent="0.15">
      <c r="A3" s="2" t="s">
        <v>1</v>
      </c>
      <c r="B3" s="4"/>
      <c r="C3" s="6">
        <v>17.39</v>
      </c>
      <c r="D3" s="8"/>
      <c r="E3" s="10">
        <v>47.547826086956526</v>
      </c>
      <c r="F3" s="10">
        <v>43.317391304347829</v>
      </c>
      <c r="G3" s="10">
        <v>1562.2857142857142</v>
      </c>
      <c r="H3" s="10">
        <v>1423.2857142857142</v>
      </c>
      <c r="I3" s="10">
        <v>1149</v>
      </c>
      <c r="J3" s="12">
        <v>32.857142857142854</v>
      </c>
      <c r="K3" s="10">
        <v>18.34</v>
      </c>
      <c r="L3" s="14">
        <v>1423.2857142857142</v>
      </c>
      <c r="M3" s="17">
        <v>552.39771089999999</v>
      </c>
      <c r="N3" s="17">
        <v>322.53786830000001</v>
      </c>
      <c r="O3" s="17">
        <v>93.628720340000001</v>
      </c>
      <c r="P3" s="17">
        <v>91.54285714285713</v>
      </c>
      <c r="Q3" s="17">
        <v>149.15714285714284</v>
      </c>
      <c r="R3" s="17">
        <v>214.02141474571431</v>
      </c>
      <c r="S3" s="14">
        <v>77.598739192573433</v>
      </c>
      <c r="T3" s="6">
        <v>2.3892634554498269</v>
      </c>
      <c r="U3" s="6">
        <v>8.9345669889196682</v>
      </c>
      <c r="V3" s="6">
        <v>0.95442120632008165</v>
      </c>
      <c r="W3" s="6">
        <v>9.0636492220650631</v>
      </c>
      <c r="X3" s="6">
        <v>17.343853820598007</v>
      </c>
      <c r="Y3" s="6">
        <v>38.912984499220784</v>
      </c>
      <c r="Z3" s="14">
        <v>18.341608756730025</v>
      </c>
      <c r="AA3" s="21">
        <v>231.2</v>
      </c>
      <c r="AB3" s="21">
        <v>36.1</v>
      </c>
      <c r="AC3" s="21">
        <v>98.1</v>
      </c>
      <c r="AD3" s="21">
        <v>10.1</v>
      </c>
      <c r="AE3" s="21">
        <v>8.6</v>
      </c>
      <c r="AF3" s="21">
        <v>5.5</v>
      </c>
      <c r="AG3" s="8"/>
      <c r="AH3" s="25"/>
      <c r="AI3" s="28">
        <v>0.27</v>
      </c>
      <c r="AJ3" s="30">
        <v>0.73</v>
      </c>
      <c r="AK3" s="32">
        <v>22.44</v>
      </c>
      <c r="AL3" s="6"/>
      <c r="AM3" s="32">
        <v>13.973352033660591</v>
      </c>
      <c r="AN3" s="34">
        <v>83</v>
      </c>
      <c r="AO3" s="30">
        <v>0.18</v>
      </c>
      <c r="AP3" s="30"/>
      <c r="AQ3" s="28">
        <v>0.85</v>
      </c>
      <c r="AR3" s="28">
        <v>0.15</v>
      </c>
      <c r="AS3" s="28"/>
      <c r="AT3" s="28">
        <v>0.57999999999999996</v>
      </c>
      <c r="AU3" s="28">
        <v>0.21</v>
      </c>
      <c r="AV3" s="28">
        <v>0.21000000000000008</v>
      </c>
      <c r="AW3" s="8"/>
      <c r="AX3" s="12">
        <v>1562.2857142857142</v>
      </c>
      <c r="AY3" s="12">
        <v>1423.2857142857142</v>
      </c>
      <c r="AZ3" s="12">
        <v>1149</v>
      </c>
      <c r="BA3" s="6">
        <v>126.39</v>
      </c>
      <c r="BB3" s="6">
        <v>22.98</v>
      </c>
      <c r="BC3" s="12">
        <f t="shared" si="0"/>
        <v>149.37</v>
      </c>
      <c r="BD3" s="6">
        <v>-114.9</v>
      </c>
      <c r="BE3" s="6">
        <v>-28.725000000000001</v>
      </c>
      <c r="BF3" s="6">
        <v>-48.258000000000003</v>
      </c>
      <c r="BG3" s="42">
        <f t="shared" si="1"/>
        <v>-3.7000000000000005E-2</v>
      </c>
      <c r="BH3" s="6">
        <v>-21</v>
      </c>
      <c r="BI3" s="12">
        <f t="shared" si="2"/>
        <v>-63.513000000000005</v>
      </c>
    </row>
    <row r="4" spans="1:61" x14ac:dyDescent="0.15">
      <c r="A4" s="2" t="s">
        <v>2</v>
      </c>
      <c r="B4" s="4"/>
      <c r="C4" s="6">
        <v>16.5</v>
      </c>
      <c r="D4" s="8"/>
      <c r="E4" s="10">
        <v>39.082728293266825</v>
      </c>
      <c r="F4" s="10">
        <v>36.151523671271825</v>
      </c>
      <c r="G4" s="10">
        <v>1119.4410032571427</v>
      </c>
      <c r="H4" s="10">
        <v>1035.4829280128572</v>
      </c>
      <c r="I4" s="10">
        <v>855.20535024581875</v>
      </c>
      <c r="J4" s="12">
        <v>28.642857142857142</v>
      </c>
      <c r="K4" s="10">
        <v>15.197151709632099</v>
      </c>
      <c r="L4" s="14">
        <v>1035.4829280128572</v>
      </c>
      <c r="M4" s="17">
        <v>397.71428571428572</v>
      </c>
      <c r="N4" s="17">
        <v>201.59975977999997</v>
      </c>
      <c r="O4" s="17">
        <v>59.485853947142864</v>
      </c>
      <c r="P4" s="17">
        <v>78.742857142857147</v>
      </c>
      <c r="Q4" s="17">
        <v>105.08714285714288</v>
      </c>
      <c r="R4" s="17">
        <v>192.85302857142858</v>
      </c>
      <c r="S4" s="14">
        <v>68.136644800127797</v>
      </c>
      <c r="T4" s="6">
        <v>1.9094650205761319</v>
      </c>
      <c r="U4" s="6">
        <v>6.758667608975065</v>
      </c>
      <c r="V4" s="6">
        <v>0.62017126430657143</v>
      </c>
      <c r="W4" s="6">
        <v>7.2113567978549442</v>
      </c>
      <c r="X4" s="6">
        <v>12.523189545772256</v>
      </c>
      <c r="Y4" s="6">
        <v>39.11379456264283</v>
      </c>
      <c r="Z4" s="14">
        <v>15.197151709632099</v>
      </c>
      <c r="AA4" s="21">
        <v>208.28571428571428</v>
      </c>
      <c r="AB4" s="21">
        <v>29.828328813254373</v>
      </c>
      <c r="AC4" s="21">
        <v>95.918429909285535</v>
      </c>
      <c r="AD4" s="21">
        <v>10.919284588203931</v>
      </c>
      <c r="AE4" s="21">
        <v>8.3914040007978308</v>
      </c>
      <c r="AF4" s="21">
        <v>4.9305630079578231</v>
      </c>
      <c r="AG4" s="8"/>
      <c r="AH4" s="25"/>
      <c r="AI4" s="28">
        <v>0.28999999999999998</v>
      </c>
      <c r="AJ4" s="30">
        <v>0.71</v>
      </c>
      <c r="AK4" s="32">
        <v>22.44</v>
      </c>
      <c r="AL4" s="6"/>
      <c r="AM4" s="32">
        <v>12.050507890423942</v>
      </c>
      <c r="AN4" s="34">
        <v>83</v>
      </c>
      <c r="AO4" s="30">
        <v>0.1741</v>
      </c>
      <c r="AP4" s="30"/>
      <c r="AQ4" s="28">
        <v>0.85</v>
      </c>
      <c r="AR4" s="28">
        <v>0.15</v>
      </c>
      <c r="AS4" s="28"/>
      <c r="AT4" s="28">
        <v>0.56000000000000005</v>
      </c>
      <c r="AU4" s="28">
        <v>0.22</v>
      </c>
      <c r="AV4" s="28">
        <v>0.22</v>
      </c>
      <c r="AW4" s="8"/>
      <c r="AX4" s="12">
        <v>1119.4410032571427</v>
      </c>
      <c r="AY4" s="12">
        <v>1035.4829280128572</v>
      </c>
      <c r="AZ4" s="12">
        <v>855.20535024581875</v>
      </c>
      <c r="BA4" s="6">
        <v>92.789780501671331</v>
      </c>
      <c r="BB4" s="6">
        <v>9.7486285714285703</v>
      </c>
      <c r="BC4" s="12">
        <f t="shared" si="0"/>
        <v>102.5384090730999</v>
      </c>
      <c r="BD4" s="6">
        <v>-103.65088844979323</v>
      </c>
      <c r="BE4" s="6">
        <v>-11.922046684688569</v>
      </c>
      <c r="BF4" s="6">
        <v>-30.78739260884948</v>
      </c>
      <c r="BG4" s="42">
        <f t="shared" si="1"/>
        <v>-5.1241399106817194E-2</v>
      </c>
      <c r="BH4" s="6">
        <v>-21</v>
      </c>
      <c r="BI4" s="12">
        <f t="shared" si="2"/>
        <v>-64.821918670231383</v>
      </c>
    </row>
    <row r="5" spans="1:61" x14ac:dyDescent="0.15">
      <c r="A5" s="2" t="s">
        <v>3</v>
      </c>
      <c r="B5" s="4"/>
      <c r="C5" s="7">
        <v>21.8</v>
      </c>
      <c r="D5" s="4"/>
      <c r="E5" s="11">
        <v>58.597038391224864</v>
      </c>
      <c r="F5" s="11">
        <v>52.256855575868379</v>
      </c>
      <c r="G5" s="11">
        <v>2289.4699999999998</v>
      </c>
      <c r="H5" s="11">
        <v>2041.75</v>
      </c>
      <c r="I5" s="11">
        <v>1612.98</v>
      </c>
      <c r="J5" s="13">
        <v>39.071428571428569</v>
      </c>
      <c r="K5" s="11">
        <v>21.048497203010228</v>
      </c>
      <c r="L5" s="15">
        <v>2041.6599999999999</v>
      </c>
      <c r="M5" s="18">
        <v>869.14</v>
      </c>
      <c r="N5" s="18">
        <v>385.45</v>
      </c>
      <c r="O5" s="18">
        <v>154.71</v>
      </c>
      <c r="P5" s="18">
        <v>158</v>
      </c>
      <c r="Q5" s="18">
        <v>224.36</v>
      </c>
      <c r="R5" s="18">
        <v>250</v>
      </c>
      <c r="S5" s="15">
        <v>97.002174564177494</v>
      </c>
      <c r="T5" s="7">
        <v>3.6812367640830157</v>
      </c>
      <c r="U5" s="7">
        <v>10.45146420824295</v>
      </c>
      <c r="V5" s="7">
        <v>1.0989487143060095</v>
      </c>
      <c r="W5" s="7">
        <v>13.090306545153272</v>
      </c>
      <c r="X5" s="7">
        <v>23.22567287784679</v>
      </c>
      <c r="Y5" s="7">
        <v>45.454545454545453</v>
      </c>
      <c r="Z5" s="15">
        <v>21.047569388758596</v>
      </c>
      <c r="AA5" s="19">
        <v>236.1</v>
      </c>
      <c r="AB5" s="19">
        <v>36.880000000000003</v>
      </c>
      <c r="AC5" s="19">
        <v>140.78</v>
      </c>
      <c r="AD5" s="19">
        <v>12.07</v>
      </c>
      <c r="AE5" s="19">
        <v>9.66</v>
      </c>
      <c r="AF5" s="19">
        <v>5.5</v>
      </c>
      <c r="AG5" s="24"/>
      <c r="AH5" s="26"/>
      <c r="AI5" s="29">
        <v>0.3</v>
      </c>
      <c r="AJ5" s="31">
        <v>0.7</v>
      </c>
      <c r="AK5" s="33">
        <v>33.33</v>
      </c>
      <c r="AL5" s="7"/>
      <c r="AM5" s="33">
        <v>16.857050185763992</v>
      </c>
      <c r="AN5" s="35">
        <v>83</v>
      </c>
      <c r="AO5" s="31">
        <v>0.21</v>
      </c>
      <c r="AP5" s="31"/>
      <c r="AQ5" s="29">
        <v>0.81</v>
      </c>
      <c r="AR5" s="29">
        <v>0.18999999999999995</v>
      </c>
      <c r="AS5" s="29"/>
      <c r="AT5" s="29">
        <v>0.55000000000000004</v>
      </c>
      <c r="AU5" s="29">
        <v>0.2</v>
      </c>
      <c r="AV5" s="29">
        <v>0.25</v>
      </c>
      <c r="AW5" s="24"/>
      <c r="AX5" s="13">
        <v>2289.4699999999998</v>
      </c>
      <c r="AY5" s="13">
        <v>2041.75</v>
      </c>
      <c r="AZ5" s="13">
        <v>1612.98</v>
      </c>
      <c r="BA5" s="7">
        <v>175.00833</v>
      </c>
      <c r="BB5" s="7">
        <v>9.7486285714285703</v>
      </c>
      <c r="BC5" s="13">
        <f t="shared" si="0"/>
        <v>184.75695857142858</v>
      </c>
      <c r="BD5" s="7">
        <v>-195.49317599999998</v>
      </c>
      <c r="BE5" s="7">
        <v>-24.039434999999994</v>
      </c>
      <c r="BF5" s="7">
        <v>-58.067280000000011</v>
      </c>
      <c r="BG5" s="42">
        <f t="shared" si="1"/>
        <v>-5.7559878255509289E-2</v>
      </c>
      <c r="BH5" s="7">
        <v>-21</v>
      </c>
      <c r="BI5" s="12">
        <f t="shared" si="2"/>
        <v>-113.8429324285714</v>
      </c>
    </row>
    <row r="6" spans="1:61" x14ac:dyDescent="0.15">
      <c r="A6" s="2" t="s">
        <v>4</v>
      </c>
      <c r="B6" s="4"/>
      <c r="C6" s="7">
        <v>19.86</v>
      </c>
      <c r="D6" s="4"/>
      <c r="E6" s="11">
        <v>48.050471844691955</v>
      </c>
      <c r="F6" s="11">
        <v>44.007490636704119</v>
      </c>
      <c r="G6" s="11">
        <v>1282.9475982532751</v>
      </c>
      <c r="H6" s="11">
        <v>1175</v>
      </c>
      <c r="I6" s="11">
        <v>940.14400000000012</v>
      </c>
      <c r="J6" s="13">
        <v>26.7</v>
      </c>
      <c r="K6" s="11">
        <v>15.848121717132111</v>
      </c>
      <c r="L6" s="15">
        <v>1175</v>
      </c>
      <c r="M6" s="19">
        <v>397</v>
      </c>
      <c r="N6" s="19">
        <v>210</v>
      </c>
      <c r="O6" s="19">
        <v>100</v>
      </c>
      <c r="P6" s="19">
        <v>127</v>
      </c>
      <c r="Q6" s="19">
        <v>149</v>
      </c>
      <c r="R6" s="19">
        <v>192</v>
      </c>
      <c r="S6" s="15">
        <v>74.141278125710215</v>
      </c>
      <c r="T6" s="7">
        <v>1.8018543733385204</v>
      </c>
      <c r="U6" s="7">
        <v>6.5720000000000001</v>
      </c>
      <c r="V6" s="7">
        <v>0.73059429116589658</v>
      </c>
      <c r="W6" s="7">
        <v>11.392831861558193</v>
      </c>
      <c r="X6" s="7">
        <v>16.203997599647604</v>
      </c>
      <c r="Y6" s="7">
        <v>37.44</v>
      </c>
      <c r="Z6" s="15">
        <v>15.848121717132111</v>
      </c>
      <c r="AA6" s="19">
        <v>220.32857142857142</v>
      </c>
      <c r="AB6" s="22">
        <v>31.953743152769324</v>
      </c>
      <c r="AC6" s="19">
        <v>136.87487188055911</v>
      </c>
      <c r="AD6" s="19">
        <v>11.147360159726807</v>
      </c>
      <c r="AE6" s="19">
        <v>9.1952617916482762</v>
      </c>
      <c r="AF6" s="22">
        <v>5.1282051282051286</v>
      </c>
      <c r="AG6" s="24"/>
      <c r="AH6" s="26"/>
      <c r="AI6" s="29">
        <v>0.34</v>
      </c>
      <c r="AJ6" s="31">
        <v>0.65999999999999992</v>
      </c>
      <c r="AK6" s="33">
        <v>26.41</v>
      </c>
      <c r="AL6" s="7"/>
      <c r="AM6" s="33">
        <v>14.195964721517457</v>
      </c>
      <c r="AN6" s="35">
        <v>83</v>
      </c>
      <c r="AO6" s="31">
        <v>0.2</v>
      </c>
      <c r="AP6" s="31"/>
      <c r="AQ6" s="29">
        <v>0.85</v>
      </c>
      <c r="AR6" s="29">
        <v>0.15000000000000002</v>
      </c>
      <c r="AS6" s="29"/>
      <c r="AT6" s="29">
        <v>0.55000000000000004</v>
      </c>
      <c r="AU6" s="29">
        <v>0.21</v>
      </c>
      <c r="AV6" s="29">
        <v>0.24</v>
      </c>
      <c r="AW6" s="24"/>
      <c r="AX6" s="13">
        <v>1282.9475982532751</v>
      </c>
      <c r="AY6" s="13">
        <v>1175</v>
      </c>
      <c r="AZ6" s="13">
        <v>940.14400000000012</v>
      </c>
      <c r="BA6" s="7">
        <v>114.69756800000002</v>
      </c>
      <c r="BB6" s="7">
        <v>11.187713600000002</v>
      </c>
      <c r="BC6" s="13">
        <f t="shared" si="0"/>
        <v>125.88528160000001</v>
      </c>
      <c r="BD6" s="7">
        <v>-131.62016000000003</v>
      </c>
      <c r="BE6" s="7">
        <v>-19.244213973799127</v>
      </c>
      <c r="BF6" s="7">
        <v>-38.545904000000007</v>
      </c>
      <c r="BG6" s="42">
        <f t="shared" si="1"/>
        <v>-6.7569432314410496E-2</v>
      </c>
      <c r="BH6" s="7">
        <v>-21</v>
      </c>
      <c r="BI6" s="12">
        <f t="shared" si="2"/>
        <v>-84.524996373799155</v>
      </c>
    </row>
    <row r="7" spans="1:61" x14ac:dyDescent="0.15">
      <c r="A7" s="2" t="s">
        <v>5</v>
      </c>
      <c r="B7" s="4"/>
      <c r="C7" s="7">
        <v>16.399999999999999</v>
      </c>
      <c r="D7" s="4"/>
      <c r="E7" s="11">
        <v>37.610804540474689</v>
      </c>
      <c r="F7" s="11">
        <v>34.489107763615294</v>
      </c>
      <c r="G7" s="11">
        <v>927.37498052656167</v>
      </c>
      <c r="H7" s="11">
        <v>850.4028571428571</v>
      </c>
      <c r="I7" s="11">
        <v>680.32228571428573</v>
      </c>
      <c r="J7" s="13">
        <v>24.657142857142858</v>
      </c>
      <c r="K7" s="11">
        <v>16.025584189353324</v>
      </c>
      <c r="L7" s="15">
        <v>850.4028571428571</v>
      </c>
      <c r="M7" s="19">
        <v>267.28571428571428</v>
      </c>
      <c r="N7" s="19">
        <v>162</v>
      </c>
      <c r="O7" s="19">
        <v>60</v>
      </c>
      <c r="P7" s="19">
        <v>95</v>
      </c>
      <c r="Q7" s="19">
        <v>102</v>
      </c>
      <c r="R7" s="19">
        <v>164.11714285714288</v>
      </c>
      <c r="S7" s="15">
        <v>53.065326486370864</v>
      </c>
      <c r="T7" s="7">
        <v>1.2566324131909463</v>
      </c>
      <c r="U7" s="7">
        <v>5.5425973316760571</v>
      </c>
      <c r="V7" s="7">
        <v>0.4917116274991824</v>
      </c>
      <c r="W7" s="7">
        <v>9.0268035731384888</v>
      </c>
      <c r="X7" s="7">
        <v>12.472633544016903</v>
      </c>
      <c r="Y7" s="7">
        <v>24.274947996849281</v>
      </c>
      <c r="Z7" s="15">
        <v>16.025584189353324</v>
      </c>
      <c r="AA7" s="19">
        <v>212.7</v>
      </c>
      <c r="AB7" s="22">
        <v>29.228174140337906</v>
      </c>
      <c r="AC7" s="19">
        <v>122.02273984277454</v>
      </c>
      <c r="AD7" s="19">
        <v>10.524212610840038</v>
      </c>
      <c r="AE7" s="19">
        <v>8.1779040200318551</v>
      </c>
      <c r="AF7" s="22">
        <v>6.7607618718047977</v>
      </c>
      <c r="AG7" s="24"/>
      <c r="AH7" s="26"/>
      <c r="AI7" s="29">
        <v>0.35299999999999998</v>
      </c>
      <c r="AJ7" s="31">
        <v>0.64700000000000002</v>
      </c>
      <c r="AK7" s="33">
        <v>23</v>
      </c>
      <c r="AL7" s="7"/>
      <c r="AM7" s="33">
        <v>11.125518633424289</v>
      </c>
      <c r="AN7" s="35">
        <v>83</v>
      </c>
      <c r="AO7" s="31">
        <v>0.2</v>
      </c>
      <c r="AP7" s="31"/>
      <c r="AQ7" s="29">
        <v>0.88</v>
      </c>
      <c r="AR7" s="29">
        <v>0.12</v>
      </c>
      <c r="AS7" s="29"/>
      <c r="AT7" s="29">
        <v>0.57999999999999996</v>
      </c>
      <c r="AU7" s="29">
        <v>0.2</v>
      </c>
      <c r="AV7" s="29">
        <v>0.21999999999999997</v>
      </c>
      <c r="AW7" s="24"/>
      <c r="AX7" s="13">
        <v>927.37498052656167</v>
      </c>
      <c r="AY7" s="13">
        <v>850.4028571428571</v>
      </c>
      <c r="AZ7" s="13">
        <v>680.32228571428573</v>
      </c>
      <c r="BA7" s="7">
        <v>82.999318857142853</v>
      </c>
      <c r="BB7" s="7">
        <v>8.0958352000000016</v>
      </c>
      <c r="BC7" s="13">
        <f t="shared" si="0"/>
        <v>91.09515405714285</v>
      </c>
      <c r="BD7" s="7">
        <v>-95.245120000000014</v>
      </c>
      <c r="BE7" s="7">
        <v>-13.910624707898425</v>
      </c>
      <c r="BF7" s="7">
        <v>-27.893213714285714</v>
      </c>
      <c r="BG7" s="42">
        <f t="shared" si="1"/>
        <v>-6.7547110141766648E-2</v>
      </c>
      <c r="BH7" s="7">
        <v>-21</v>
      </c>
      <c r="BI7" s="12">
        <f t="shared" si="2"/>
        <v>-66.953804365041307</v>
      </c>
    </row>
    <row r="8" spans="1:61" x14ac:dyDescent="0.15">
      <c r="A8" s="2" t="s">
        <v>6</v>
      </c>
      <c r="B8" s="4"/>
      <c r="C8" s="7">
        <v>17.082999999999998</v>
      </c>
      <c r="D8" s="4"/>
      <c r="E8" s="11">
        <v>39.711366088833188</v>
      </c>
      <c r="F8" s="11">
        <v>36.216765873015873</v>
      </c>
      <c r="G8" s="11">
        <v>1143.6873433583958</v>
      </c>
      <c r="H8" s="11">
        <v>1043.0428571428572</v>
      </c>
      <c r="I8" s="11">
        <v>821.91777142857143</v>
      </c>
      <c r="J8" s="13">
        <v>28.8</v>
      </c>
      <c r="K8" s="11">
        <v>17.243998067631416</v>
      </c>
      <c r="L8" s="15">
        <v>1043.0428571428572</v>
      </c>
      <c r="M8" s="19">
        <v>368.57142857142856</v>
      </c>
      <c r="N8" s="19">
        <v>156.71428571428572</v>
      </c>
      <c r="O8" s="19">
        <v>75.257142857142853</v>
      </c>
      <c r="P8" s="19">
        <v>93.285714285714292</v>
      </c>
      <c r="Q8" s="19">
        <v>115.28571428571429</v>
      </c>
      <c r="R8" s="19">
        <v>233.92857142857144</v>
      </c>
      <c r="S8" s="15">
        <v>60.487298424183038</v>
      </c>
      <c r="T8" s="7">
        <v>1.6950266079758227</v>
      </c>
      <c r="U8" s="7">
        <v>5.172530117285894</v>
      </c>
      <c r="V8" s="7">
        <v>0.56192933741757645</v>
      </c>
      <c r="W8" s="7">
        <v>8.1536575843442574</v>
      </c>
      <c r="X8" s="7">
        <v>12.840563491582486</v>
      </c>
      <c r="Y8" s="7">
        <v>32.063591285576997</v>
      </c>
      <c r="Z8" s="15">
        <v>17.243998067631416</v>
      </c>
      <c r="AA8" s="19">
        <v>217.44285714285715</v>
      </c>
      <c r="AB8" s="22">
        <v>30.297413869194855</v>
      </c>
      <c r="AC8" s="19">
        <v>133.92634597616384</v>
      </c>
      <c r="AD8" s="19">
        <v>11.440965397520628</v>
      </c>
      <c r="AE8" s="19">
        <v>8.9782441682788132</v>
      </c>
      <c r="AF8" s="22">
        <v>7.2957695020831421</v>
      </c>
      <c r="AG8" s="24"/>
      <c r="AH8" s="26"/>
      <c r="AI8" s="29">
        <v>0.39200000000000002</v>
      </c>
      <c r="AJ8" s="31">
        <v>0.60799999999999998</v>
      </c>
      <c r="AK8" s="33">
        <v>25.05</v>
      </c>
      <c r="AL8" s="7"/>
      <c r="AM8" s="33">
        <v>11.682827700972862</v>
      </c>
      <c r="AN8" s="35">
        <v>83</v>
      </c>
      <c r="AO8" s="31">
        <v>0.21</v>
      </c>
      <c r="AP8" s="31"/>
      <c r="AQ8" s="29">
        <v>0.89</v>
      </c>
      <c r="AR8" s="29">
        <v>0.10999999999999999</v>
      </c>
      <c r="AS8" s="29"/>
      <c r="AT8" s="29">
        <v>0.56999999999999995</v>
      </c>
      <c r="AU8" s="29">
        <v>0.2</v>
      </c>
      <c r="AV8" s="29">
        <v>0.22999999999999998</v>
      </c>
      <c r="AW8" s="24"/>
      <c r="AX8" s="13">
        <v>1143.6873433583958</v>
      </c>
      <c r="AY8" s="13">
        <v>1043.0428571428572</v>
      </c>
      <c r="AZ8" s="13">
        <v>821.91777142857143</v>
      </c>
      <c r="BA8" s="7">
        <v>100.27396811428571</v>
      </c>
      <c r="BB8" s="7">
        <v>9.7808214800000002</v>
      </c>
      <c r="BC8" s="13">
        <f t="shared" si="0"/>
        <v>110.05478959428571</v>
      </c>
      <c r="BD8" s="7">
        <v>-115.06848800000002</v>
      </c>
      <c r="BE8" s="7">
        <v>-17.155310150375936</v>
      </c>
      <c r="BF8" s="7">
        <v>-33.698628628571427</v>
      </c>
      <c r="BG8" s="42">
        <f t="shared" si="1"/>
        <v>-6.7972294950574441E-2</v>
      </c>
      <c r="BH8" s="7">
        <v>-21</v>
      </c>
      <c r="BI8" s="12">
        <f t="shared" si="2"/>
        <v>-76.867637184661675</v>
      </c>
    </row>
    <row r="9" spans="1:61" x14ac:dyDescent="0.15">
      <c r="A9" s="2" t="s">
        <v>7</v>
      </c>
      <c r="B9" s="4"/>
      <c r="C9" s="7">
        <v>14.65</v>
      </c>
      <c r="D9" s="4"/>
      <c r="E9" s="11">
        <v>33.096973437324216</v>
      </c>
      <c r="F9" s="11">
        <v>30.48231253577562</v>
      </c>
      <c r="G9" s="11">
        <v>826.00589421436291</v>
      </c>
      <c r="H9" s="11">
        <v>760.75142857142862</v>
      </c>
      <c r="I9" s="11">
        <v>632.94518857142862</v>
      </c>
      <c r="J9" s="13">
        <v>24.957142857142856</v>
      </c>
      <c r="K9" s="11">
        <v>16.715245970671127</v>
      </c>
      <c r="L9" s="15">
        <v>760.75142857142862</v>
      </c>
      <c r="M9" s="19">
        <v>225.28571428571428</v>
      </c>
      <c r="N9" s="19">
        <v>145.42857142857142</v>
      </c>
      <c r="O9" s="19">
        <v>54.142857142857146</v>
      </c>
      <c r="P9" s="19">
        <v>84.428571428571431</v>
      </c>
      <c r="Q9" s="19">
        <v>84.571428571428569</v>
      </c>
      <c r="R9" s="19">
        <v>166.89428571428573</v>
      </c>
      <c r="S9" s="15">
        <v>45.512427989767957</v>
      </c>
      <c r="T9" s="7">
        <v>1.0514034268951262</v>
      </c>
      <c r="U9" s="7">
        <v>4.6999986522066175</v>
      </c>
      <c r="V9" s="7">
        <v>0.39243436119697933</v>
      </c>
      <c r="W9" s="7">
        <v>7.4259955956920241</v>
      </c>
      <c r="X9" s="7">
        <v>9.1187962970451331</v>
      </c>
      <c r="Y9" s="7">
        <v>22.823799656732081</v>
      </c>
      <c r="Z9" s="15">
        <v>16.715245970671127</v>
      </c>
      <c r="AA9" s="19">
        <v>214.27142857142857</v>
      </c>
      <c r="AB9" s="22">
        <v>30.942258113264284</v>
      </c>
      <c r="AC9" s="19">
        <v>137.96665760285086</v>
      </c>
      <c r="AD9" s="19">
        <v>11.369326892349656</v>
      </c>
      <c r="AE9" s="19">
        <v>9.2744070397573424</v>
      </c>
      <c r="AF9" s="22">
        <v>7.3122919156477426</v>
      </c>
      <c r="AG9" s="24"/>
      <c r="AH9" s="26"/>
      <c r="AI9" s="29">
        <v>0.39800000000000002</v>
      </c>
      <c r="AJ9" s="31">
        <v>0.60199999999999998</v>
      </c>
      <c r="AK9" s="33">
        <v>20.45</v>
      </c>
      <c r="AL9" s="7"/>
      <c r="AM9" s="33">
        <v>10.886540191348434</v>
      </c>
      <c r="AN9" s="35">
        <v>83</v>
      </c>
      <c r="AO9" s="31">
        <v>0.16799999999999998</v>
      </c>
      <c r="AP9" s="31"/>
      <c r="AQ9" s="29">
        <v>0.89</v>
      </c>
      <c r="AR9" s="29">
        <v>0.10999999999999999</v>
      </c>
      <c r="AS9" s="29"/>
      <c r="AT9" s="29">
        <v>0.56999999999999995</v>
      </c>
      <c r="AU9" s="29">
        <v>0.21</v>
      </c>
      <c r="AV9" s="29">
        <v>0.22000000000000008</v>
      </c>
      <c r="AW9" s="24"/>
      <c r="AX9" s="13">
        <v>826.00589421436291</v>
      </c>
      <c r="AY9" s="13">
        <v>760.75142857142862</v>
      </c>
      <c r="AZ9" s="13">
        <v>632.94518857142862</v>
      </c>
      <c r="BA9" s="7">
        <v>77.219313005714284</v>
      </c>
      <c r="BB9" s="7">
        <v>7.5320477440000007</v>
      </c>
      <c r="BC9" s="13">
        <f t="shared" si="0"/>
        <v>84.75136074971428</v>
      </c>
      <c r="BD9" s="7">
        <v>-88.612326400000015</v>
      </c>
      <c r="BE9" s="7">
        <v>-12.390088413215443</v>
      </c>
      <c r="BF9" s="7">
        <v>-25.950752731428576</v>
      </c>
      <c r="BG9" s="42">
        <f t="shared" si="1"/>
        <v>-6.6675294412427991E-2</v>
      </c>
      <c r="BH9" s="7">
        <v>-21</v>
      </c>
      <c r="BI9" s="12">
        <f t="shared" si="2"/>
        <v>-63.201806794929752</v>
      </c>
    </row>
    <row r="10" spans="1:61" x14ac:dyDescent="0.15">
      <c r="A10" s="2" t="s">
        <v>8</v>
      </c>
      <c r="B10" s="4"/>
      <c r="C10" s="7">
        <v>15.54</v>
      </c>
      <c r="D10" s="4"/>
      <c r="E10" s="11">
        <v>45.592932884958792</v>
      </c>
      <c r="F10" s="11">
        <v>41.740330056179779</v>
      </c>
      <c r="G10" s="11">
        <v>927.49052040259016</v>
      </c>
      <c r="H10" s="11">
        <v>849.11757142857152</v>
      </c>
      <c r="I10" s="11">
        <v>697.97464371428578</v>
      </c>
      <c r="J10" s="11">
        <v>20.342857142857142</v>
      </c>
      <c r="K10" s="11">
        <v>16.947648671076493</v>
      </c>
      <c r="L10" s="15">
        <v>849.11757142857152</v>
      </c>
      <c r="M10" s="19">
        <v>229.26428571428571</v>
      </c>
      <c r="N10" s="19">
        <v>162.68</v>
      </c>
      <c r="O10" s="19">
        <v>87.142857142857139</v>
      </c>
      <c r="P10" s="18">
        <v>81.055714285714288</v>
      </c>
      <c r="Q10" s="18">
        <v>104.46571428571428</v>
      </c>
      <c r="R10" s="18">
        <v>184.50900000000013</v>
      </c>
      <c r="S10" s="15">
        <v>50.102382218821191</v>
      </c>
      <c r="T10" s="7">
        <v>1.055752910992698</v>
      </c>
      <c r="U10" s="7">
        <v>5.2043127032524845</v>
      </c>
      <c r="V10" s="7">
        <v>0.61366976149415253</v>
      </c>
      <c r="W10" s="7">
        <v>6.9986288499900899</v>
      </c>
      <c r="X10" s="7">
        <v>11.200356954442</v>
      </c>
      <c r="Y10" s="7">
        <v>25.029661038649763</v>
      </c>
      <c r="Z10" s="15">
        <v>16.947648671076493</v>
      </c>
      <c r="AA10" s="19">
        <v>217.15714285714284</v>
      </c>
      <c r="AB10" s="19">
        <v>31.258690489203619</v>
      </c>
      <c r="AC10" s="19">
        <v>142.00285334360163</v>
      </c>
      <c r="AD10" s="17">
        <v>11.581656353419723</v>
      </c>
      <c r="AE10" s="17">
        <v>9.3269986582243476</v>
      </c>
      <c r="AF10" s="19">
        <v>7.3716140108764954</v>
      </c>
      <c r="AG10" s="24"/>
      <c r="AH10" s="26"/>
      <c r="AI10" s="29">
        <v>0.36199999999999999</v>
      </c>
      <c r="AJ10" s="31">
        <v>0.63800000000000001</v>
      </c>
      <c r="AK10" s="33">
        <v>23.73</v>
      </c>
      <c r="AL10" s="7"/>
      <c r="AM10" s="33">
        <v>13.46462259876767</v>
      </c>
      <c r="AN10" s="35">
        <v>83</v>
      </c>
      <c r="AO10" s="36">
        <v>0.17799999999999999</v>
      </c>
      <c r="AP10" s="31"/>
      <c r="AQ10" s="36">
        <v>0.89</v>
      </c>
      <c r="AR10" s="30">
        <v>0.10999999999999999</v>
      </c>
      <c r="AS10" s="29"/>
      <c r="AT10" s="29">
        <v>0.56999999999999995</v>
      </c>
      <c r="AU10" s="29">
        <v>0.2</v>
      </c>
      <c r="AV10" s="29">
        <v>0.22999999999999998</v>
      </c>
      <c r="AW10" s="24"/>
      <c r="AX10" s="13">
        <v>927.49052040259016</v>
      </c>
      <c r="AY10" s="13">
        <v>849.1175714285713</v>
      </c>
      <c r="AZ10" s="13">
        <v>697.97464371428566</v>
      </c>
      <c r="BA10" s="7">
        <v>85.152906533142854</v>
      </c>
      <c r="BB10" s="7">
        <v>8.3058982601999993</v>
      </c>
      <c r="BC10" s="13">
        <f t="shared" si="0"/>
        <v>93.45880479334285</v>
      </c>
      <c r="BD10" s="7">
        <v>-97.716450120000005</v>
      </c>
      <c r="BE10" s="7">
        <v>-13.912357806038852</v>
      </c>
      <c r="BF10" s="7">
        <v>-28.616960392285712</v>
      </c>
      <c r="BG10" s="42">
        <f t="shared" si="1"/>
        <v>-6.7032468795720113E-2</v>
      </c>
      <c r="BH10" s="7">
        <v>-21</v>
      </c>
      <c r="BI10" s="12">
        <f t="shared" si="2"/>
        <v>-67.786963524981715</v>
      </c>
    </row>
    <row r="11" spans="1:61" x14ac:dyDescent="0.15">
      <c r="A11" s="2" t="s">
        <v>9</v>
      </c>
      <c r="B11" s="4"/>
      <c r="C11" s="7">
        <v>15.43</v>
      </c>
      <c r="D11" s="4"/>
      <c r="E11" s="11">
        <v>36.248722986247543</v>
      </c>
      <c r="F11" s="11">
        <v>33.385068762278976</v>
      </c>
      <c r="G11" s="11">
        <v>922.53</v>
      </c>
      <c r="H11" s="11">
        <v>849.65</v>
      </c>
      <c r="I11" s="11">
        <v>700.11</v>
      </c>
      <c r="J11" s="11">
        <v>25.45</v>
      </c>
      <c r="K11" s="11">
        <v>17.227291159772914</v>
      </c>
      <c r="L11" s="15">
        <v>813.62</v>
      </c>
      <c r="M11" s="19">
        <v>223.14</v>
      </c>
      <c r="N11" s="19">
        <v>164.32999999999998</v>
      </c>
      <c r="O11" s="19">
        <v>83.1</v>
      </c>
      <c r="P11" s="18">
        <v>70.97</v>
      </c>
      <c r="Q11" s="18">
        <v>98.44</v>
      </c>
      <c r="R11" s="18">
        <v>173.64</v>
      </c>
      <c r="S11" s="15">
        <v>49.319999999999993</v>
      </c>
      <c r="T11" s="7">
        <v>1.02</v>
      </c>
      <c r="U11" s="7">
        <v>5.4399999999999995</v>
      </c>
      <c r="V11" s="7">
        <v>0.63</v>
      </c>
      <c r="W11" s="7">
        <v>6.83</v>
      </c>
      <c r="X11" s="7">
        <v>10.85</v>
      </c>
      <c r="Y11" s="7">
        <v>24.55</v>
      </c>
      <c r="Z11" s="15">
        <v>16.496755879967562</v>
      </c>
      <c r="AA11" s="19">
        <v>219.37</v>
      </c>
      <c r="AB11" s="19">
        <v>30.21</v>
      </c>
      <c r="AC11" s="19">
        <v>131.58000000000001</v>
      </c>
      <c r="AD11" s="17">
        <v>10.39</v>
      </c>
      <c r="AE11" s="17">
        <v>9.08</v>
      </c>
      <c r="AF11" s="19">
        <v>7.07</v>
      </c>
      <c r="AG11" s="24"/>
      <c r="AH11" s="26"/>
      <c r="AI11" s="29">
        <v>0.25119999999999998</v>
      </c>
      <c r="AJ11" s="31">
        <v>0.74880000000000002</v>
      </c>
      <c r="AK11" s="33">
        <v>23.7</v>
      </c>
      <c r="AL11" s="7"/>
      <c r="AM11" s="33">
        <v>11.128356254092992</v>
      </c>
      <c r="AN11" s="35">
        <v>83</v>
      </c>
      <c r="AO11" s="36">
        <v>0.17599999999999999</v>
      </c>
      <c r="AP11" s="31"/>
      <c r="AQ11" s="36">
        <v>0.9</v>
      </c>
      <c r="AR11" s="30">
        <v>9.9999999999999978E-2</v>
      </c>
      <c r="AS11" s="29"/>
      <c r="AT11" s="29">
        <v>0.54</v>
      </c>
      <c r="AU11" s="29">
        <v>0.21</v>
      </c>
      <c r="AV11" s="29">
        <v>0.25</v>
      </c>
      <c r="AW11" s="24"/>
      <c r="AX11" s="13">
        <v>922.53</v>
      </c>
      <c r="AY11" s="13">
        <v>849.65</v>
      </c>
      <c r="AZ11" s="13">
        <v>700.11</v>
      </c>
      <c r="BA11" s="7">
        <v>86.813640000000007</v>
      </c>
      <c r="BB11" s="7">
        <v>8.331309000000001</v>
      </c>
      <c r="BC11" s="13">
        <f t="shared" si="0"/>
        <v>95.144949000000011</v>
      </c>
      <c r="BD11" s="7">
        <v>-98.015400000000014</v>
      </c>
      <c r="BE11" s="7">
        <v>-13.837949999999999</v>
      </c>
      <c r="BF11" s="7">
        <v>-28.704510000000003</v>
      </c>
      <c r="BG11" s="42">
        <f t="shared" si="1"/>
        <v>-6.4865394009512786E-2</v>
      </c>
      <c r="BH11" s="7">
        <v>-21</v>
      </c>
      <c r="BI11" s="12">
        <f t="shared" si="2"/>
        <v>-66.412911000000008</v>
      </c>
    </row>
    <row r="12" spans="1:61" x14ac:dyDescent="0.15">
      <c r="A12" s="2" t="s">
        <v>10</v>
      </c>
      <c r="B12" s="4"/>
      <c r="C12" s="7">
        <v>15.98</v>
      </c>
      <c r="D12" s="4"/>
      <c r="E12" s="11">
        <v>41.47710657945364</v>
      </c>
      <c r="F12" s="11">
        <v>37.785686802616389</v>
      </c>
      <c r="G12" s="11">
        <v>1077.99</v>
      </c>
      <c r="H12" s="11">
        <v>982.05</v>
      </c>
      <c r="I12" s="11">
        <v>820.99</v>
      </c>
      <c r="J12" s="11">
        <v>25.99</v>
      </c>
      <c r="K12" s="11">
        <v>16.228744236775565</v>
      </c>
      <c r="L12" s="15">
        <v>982.05000000000007</v>
      </c>
      <c r="M12" s="19">
        <v>279.57</v>
      </c>
      <c r="N12" s="19">
        <v>223.69</v>
      </c>
      <c r="O12" s="19">
        <v>76.89</v>
      </c>
      <c r="P12" s="18">
        <v>70.739999999999995</v>
      </c>
      <c r="Q12" s="18">
        <v>96.08</v>
      </c>
      <c r="R12" s="18">
        <v>235.08</v>
      </c>
      <c r="S12" s="15">
        <v>60.513000000000005</v>
      </c>
      <c r="T12" s="7">
        <v>1.1200000000000001</v>
      </c>
      <c r="U12" s="7">
        <v>7.12</v>
      </c>
      <c r="V12" s="7">
        <v>0.71</v>
      </c>
      <c r="W12" s="7">
        <v>7.18</v>
      </c>
      <c r="X12" s="7">
        <v>11.18</v>
      </c>
      <c r="Y12" s="7">
        <v>33.203000000000003</v>
      </c>
      <c r="Z12" s="15">
        <v>16.228744236775569</v>
      </c>
      <c r="AA12" s="19">
        <v>249.36</v>
      </c>
      <c r="AB12" s="19">
        <v>31.42</v>
      </c>
      <c r="AC12" s="19">
        <v>108.19</v>
      </c>
      <c r="AD12" s="17">
        <v>9.85</v>
      </c>
      <c r="AE12" s="17">
        <v>8.59</v>
      </c>
      <c r="AF12" s="19">
        <v>7.08</v>
      </c>
      <c r="AG12" s="24"/>
      <c r="AH12" s="26"/>
      <c r="AI12" s="29">
        <v>0.23780000000000001</v>
      </c>
      <c r="AJ12" s="31">
        <v>0.76219999999999999</v>
      </c>
      <c r="AK12" s="33">
        <v>28.56</v>
      </c>
      <c r="AL12" s="7"/>
      <c r="AM12" s="33">
        <v>12.188931226650448</v>
      </c>
      <c r="AN12" s="35">
        <v>83</v>
      </c>
      <c r="AO12" s="36">
        <v>0.16399999999999998</v>
      </c>
      <c r="AP12" s="31"/>
      <c r="AQ12" s="36">
        <v>0.9</v>
      </c>
      <c r="AR12" s="30">
        <v>9.9999999999999978E-2</v>
      </c>
      <c r="AS12" s="29"/>
      <c r="AT12" s="29">
        <v>0.53700000000000003</v>
      </c>
      <c r="AU12" s="29">
        <v>0.217</v>
      </c>
      <c r="AV12" s="29">
        <v>0.246</v>
      </c>
      <c r="AW12" s="24"/>
      <c r="AX12" s="13">
        <v>1077.99</v>
      </c>
      <c r="AY12" s="13">
        <v>982.05</v>
      </c>
      <c r="AZ12" s="13">
        <v>820.99</v>
      </c>
      <c r="BA12" s="7">
        <v>104.26573</v>
      </c>
      <c r="BB12" s="7">
        <v>9.933978999999999</v>
      </c>
      <c r="BC12" s="13">
        <f t="shared" si="0"/>
        <v>114.199709</v>
      </c>
      <c r="BD12" s="7">
        <v>-119.04355</v>
      </c>
      <c r="BE12" s="7">
        <v>-16.16985</v>
      </c>
      <c r="BF12" s="7">
        <v>-35.302569999999996</v>
      </c>
      <c r="BG12" s="42">
        <f t="shared" si="1"/>
        <v>-6.8595550493915899E-2</v>
      </c>
      <c r="BH12" s="7">
        <v>-21</v>
      </c>
      <c r="BI12" s="12">
        <f t="shared" si="2"/>
        <v>-77.316260999999997</v>
      </c>
    </row>
    <row r="13" spans="1:61" x14ac:dyDescent="0.15">
      <c r="A13" s="2" t="s">
        <v>11</v>
      </c>
      <c r="B13" s="4"/>
      <c r="C13" s="7">
        <v>18.170000000000002</v>
      </c>
      <c r="D13" s="4"/>
      <c r="E13" s="11">
        <v>43.466334991708131</v>
      </c>
      <c r="F13" s="11">
        <v>39.311111111111117</v>
      </c>
      <c r="G13" s="11">
        <v>1310.51</v>
      </c>
      <c r="H13" s="11">
        <v>1185.23</v>
      </c>
      <c r="I13" s="11">
        <v>990.85</v>
      </c>
      <c r="J13" s="11">
        <v>30.15</v>
      </c>
      <c r="K13" s="11">
        <v>15.280019390089759</v>
      </c>
      <c r="L13" s="15">
        <v>1185.22</v>
      </c>
      <c r="M13" s="19">
        <v>423.71</v>
      </c>
      <c r="N13" s="19">
        <v>245.43</v>
      </c>
      <c r="O13" s="19">
        <v>90.27</v>
      </c>
      <c r="P13" s="18">
        <v>94.57</v>
      </c>
      <c r="Q13" s="18">
        <v>107.28</v>
      </c>
      <c r="R13" s="18">
        <v>223.96</v>
      </c>
      <c r="S13" s="15">
        <v>77.567309945215825</v>
      </c>
      <c r="T13" s="7">
        <v>1.6916596798019723</v>
      </c>
      <c r="U13" s="7">
        <v>8.06</v>
      </c>
      <c r="V13" s="7">
        <v>0.87318630295995359</v>
      </c>
      <c r="W13" s="7">
        <v>8.6050955414012726</v>
      </c>
      <c r="X13" s="7">
        <v>12.547368421052632</v>
      </c>
      <c r="Y13" s="7">
        <v>45.79</v>
      </c>
      <c r="Z13" s="15">
        <v>15.279890469800954</v>
      </c>
      <c r="AA13" s="19">
        <v>250.47</v>
      </c>
      <c r="AB13" s="19">
        <v>30.450372208436722</v>
      </c>
      <c r="AC13" s="19">
        <v>103.38</v>
      </c>
      <c r="AD13" s="17">
        <v>10.99</v>
      </c>
      <c r="AE13" s="17">
        <v>8.5500000000000007</v>
      </c>
      <c r="AF13" s="19">
        <v>4.891024241100677</v>
      </c>
      <c r="AG13" s="24"/>
      <c r="AH13" s="26"/>
      <c r="AI13" s="29">
        <v>0.246</v>
      </c>
      <c r="AJ13" s="31">
        <v>0.754</v>
      </c>
      <c r="AK13" s="33">
        <v>28.2</v>
      </c>
      <c r="AL13" s="7"/>
      <c r="AM13" s="33">
        <v>13.103703703703706</v>
      </c>
      <c r="AN13" s="35">
        <v>83</v>
      </c>
      <c r="AO13" s="36">
        <v>0.16400000000000001</v>
      </c>
      <c r="AP13" s="31"/>
      <c r="AQ13" s="36">
        <v>0.9</v>
      </c>
      <c r="AR13" s="30">
        <v>9.9999999999999978E-2</v>
      </c>
      <c r="AS13" s="29"/>
      <c r="AT13" s="29">
        <v>0.53</v>
      </c>
      <c r="AU13" s="29">
        <v>0.21</v>
      </c>
      <c r="AV13" s="29">
        <v>0.26</v>
      </c>
      <c r="AW13" s="24"/>
      <c r="AX13" s="13">
        <v>1310.51</v>
      </c>
      <c r="AY13" s="13">
        <v>1185.23</v>
      </c>
      <c r="AZ13" s="13">
        <v>990.85</v>
      </c>
      <c r="BA13" s="7">
        <v>122.86540000000001</v>
      </c>
      <c r="BB13" s="7">
        <v>11.791115000000001</v>
      </c>
      <c r="BC13" s="13">
        <f t="shared" si="0"/>
        <v>134.65651500000001</v>
      </c>
      <c r="BD13" s="7">
        <v>-138.71900000000002</v>
      </c>
      <c r="BE13" s="7">
        <v>-19.65765</v>
      </c>
      <c r="BF13" s="7">
        <v>-40.624850000000002</v>
      </c>
      <c r="BG13" s="42">
        <f t="shared" si="1"/>
        <v>-6.4939178483120558E-2</v>
      </c>
      <c r="BH13" s="7">
        <v>-21</v>
      </c>
      <c r="BI13" s="12">
        <f t="shared" si="2"/>
        <v>-85.344985000000008</v>
      </c>
    </row>
    <row r="14" spans="1:61" x14ac:dyDescent="0.15">
      <c r="A14" s="2" t="s">
        <v>12</v>
      </c>
      <c r="B14" s="4"/>
      <c r="C14" s="7">
        <v>19</v>
      </c>
      <c r="D14" s="4"/>
      <c r="E14" s="11">
        <v>48.7</v>
      </c>
      <c r="F14" s="11">
        <v>37.5</v>
      </c>
      <c r="G14" s="11">
        <v>1552</v>
      </c>
      <c r="H14" s="11">
        <v>1423</v>
      </c>
      <c r="I14" s="11">
        <v>1195</v>
      </c>
      <c r="J14" s="11">
        <v>31.9</v>
      </c>
      <c r="K14" s="11">
        <v>22.5</v>
      </c>
      <c r="L14" s="15">
        <v>1395</v>
      </c>
      <c r="M14" s="19">
        <v>547</v>
      </c>
      <c r="N14" s="19">
        <v>296</v>
      </c>
      <c r="O14" s="19">
        <v>107</v>
      </c>
      <c r="P14" s="18">
        <v>115</v>
      </c>
      <c r="Q14" s="18">
        <v>122</v>
      </c>
      <c r="R14" s="18">
        <v>208</v>
      </c>
      <c r="S14" s="15">
        <v>63</v>
      </c>
      <c r="T14" s="7">
        <v>2</v>
      </c>
      <c r="U14" s="7">
        <v>9</v>
      </c>
      <c r="V14" s="7">
        <v>1</v>
      </c>
      <c r="W14" s="7">
        <v>10</v>
      </c>
      <c r="X14" s="7">
        <v>13</v>
      </c>
      <c r="Y14" s="7">
        <v>28</v>
      </c>
      <c r="Z14" s="15">
        <v>22</v>
      </c>
      <c r="AA14" s="19">
        <v>279</v>
      </c>
      <c r="AB14" s="19">
        <v>32</v>
      </c>
      <c r="AC14" s="19">
        <v>110</v>
      </c>
      <c r="AD14" s="17">
        <v>11</v>
      </c>
      <c r="AE14" s="17">
        <v>9</v>
      </c>
      <c r="AF14" s="19">
        <v>7</v>
      </c>
      <c r="AG14" s="24"/>
      <c r="AH14" s="26"/>
      <c r="AI14" s="29">
        <v>0.24</v>
      </c>
      <c r="AJ14" s="31">
        <v>0.76</v>
      </c>
      <c r="AK14" s="33">
        <v>28.5</v>
      </c>
      <c r="AL14" s="7"/>
      <c r="AM14" s="33">
        <v>14.4</v>
      </c>
      <c r="AN14" s="35">
        <v>86</v>
      </c>
      <c r="AO14" s="36">
        <v>0.16</v>
      </c>
      <c r="AP14" s="31"/>
      <c r="AQ14" s="36">
        <v>0.9</v>
      </c>
      <c r="AR14" s="30">
        <v>0.1</v>
      </c>
      <c r="AS14" s="29"/>
      <c r="AT14" s="29">
        <v>0.51</v>
      </c>
      <c r="AU14" s="29">
        <v>0.2</v>
      </c>
      <c r="AV14" s="29">
        <v>0.28999999999999998</v>
      </c>
      <c r="AW14" s="24"/>
      <c r="AX14" s="13">
        <v>1552</v>
      </c>
      <c r="AY14" s="13">
        <v>1423</v>
      </c>
      <c r="AZ14" s="13">
        <v>1195</v>
      </c>
      <c r="BA14" s="7">
        <v>148</v>
      </c>
      <c r="BB14" s="7">
        <v>14</v>
      </c>
      <c r="BC14" s="13">
        <f t="shared" si="0"/>
        <v>162</v>
      </c>
      <c r="BD14" s="7">
        <v>-167</v>
      </c>
      <c r="BE14" s="7">
        <v>-23</v>
      </c>
      <c r="BF14" s="7">
        <v>-49</v>
      </c>
      <c r="BG14" s="42">
        <f t="shared" si="1"/>
        <v>-6.443514644351464E-2</v>
      </c>
      <c r="BH14" s="7">
        <v>-21</v>
      </c>
      <c r="BI14" s="12">
        <f t="shared" si="2"/>
        <v>-98</v>
      </c>
    </row>
    <row r="15" spans="1:61" x14ac:dyDescent="0.15">
      <c r="A15" s="2" t="s">
        <v>13</v>
      </c>
      <c r="B15" s="4"/>
      <c r="C15" s="7">
        <v>19</v>
      </c>
      <c r="D15" s="4"/>
      <c r="E15" s="11">
        <v>45.8</v>
      </c>
      <c r="F15" s="11">
        <v>41.6</v>
      </c>
      <c r="G15" s="11">
        <v>1274</v>
      </c>
      <c r="H15" s="11">
        <v>1159</v>
      </c>
      <c r="I15" s="11">
        <v>915</v>
      </c>
      <c r="J15" s="11">
        <v>27.8</v>
      </c>
      <c r="K15" s="11">
        <v>19.8</v>
      </c>
      <c r="L15" s="15">
        <v>1134</v>
      </c>
      <c r="M15" s="19">
        <v>413</v>
      </c>
      <c r="N15" s="19">
        <v>233</v>
      </c>
      <c r="O15" s="19">
        <v>88</v>
      </c>
      <c r="P15" s="18">
        <v>109</v>
      </c>
      <c r="Q15" s="18">
        <v>109</v>
      </c>
      <c r="R15" s="18">
        <v>181</v>
      </c>
      <c r="S15" s="15">
        <v>59</v>
      </c>
      <c r="T15" s="7">
        <v>2</v>
      </c>
      <c r="U15" s="7">
        <v>8</v>
      </c>
      <c r="V15" s="7">
        <v>1</v>
      </c>
      <c r="W15" s="7">
        <v>10</v>
      </c>
      <c r="X15" s="7">
        <v>13</v>
      </c>
      <c r="Y15" s="7">
        <v>26</v>
      </c>
      <c r="Z15" s="15">
        <v>19</v>
      </c>
      <c r="AA15" s="19">
        <v>244</v>
      </c>
      <c r="AB15" s="19">
        <v>30</v>
      </c>
      <c r="AC15" s="19">
        <v>105</v>
      </c>
      <c r="AD15" s="17">
        <v>11</v>
      </c>
      <c r="AE15" s="17">
        <v>9</v>
      </c>
      <c r="AF15" s="19">
        <v>7</v>
      </c>
      <c r="AG15" s="24"/>
      <c r="AH15" s="26"/>
      <c r="AI15" s="29">
        <v>0.21</v>
      </c>
      <c r="AJ15" s="31">
        <v>0.79</v>
      </c>
      <c r="AK15" s="33">
        <v>28.1</v>
      </c>
      <c r="AL15" s="7"/>
      <c r="AM15" s="33">
        <v>13.4</v>
      </c>
      <c r="AN15" s="35">
        <v>86</v>
      </c>
      <c r="AO15" s="36">
        <v>0.21</v>
      </c>
      <c r="AP15" s="31"/>
      <c r="AQ15" s="36">
        <v>0.9</v>
      </c>
      <c r="AR15" s="30">
        <v>0.1</v>
      </c>
      <c r="AS15" s="29"/>
      <c r="AT15" s="29">
        <v>0.5</v>
      </c>
      <c r="AU15" s="29">
        <v>0.2</v>
      </c>
      <c r="AV15" s="29">
        <v>0.3</v>
      </c>
      <c r="AW15" s="24"/>
      <c r="AX15" s="13">
        <v>1078</v>
      </c>
      <c r="AY15" s="13">
        <v>982</v>
      </c>
      <c r="AZ15" s="13">
        <v>821</v>
      </c>
      <c r="BA15" s="7">
        <v>104</v>
      </c>
      <c r="BB15" s="7">
        <v>10</v>
      </c>
      <c r="BC15" s="13">
        <f t="shared" si="0"/>
        <v>114</v>
      </c>
      <c r="BD15" s="7">
        <v>-119</v>
      </c>
      <c r="BE15" s="7">
        <v>-16</v>
      </c>
      <c r="BF15" s="7">
        <v>-35</v>
      </c>
      <c r="BG15" s="42">
        <f t="shared" si="1"/>
        <v>-6.8209500609013402E-2</v>
      </c>
      <c r="BH15" s="7">
        <v>-21</v>
      </c>
      <c r="BI15" s="12">
        <f t="shared" si="2"/>
        <v>-77</v>
      </c>
    </row>
    <row r="16" spans="1:61" x14ac:dyDescent="0.15">
      <c r="A16" s="2" t="s">
        <v>14</v>
      </c>
      <c r="B16" s="4"/>
      <c r="C16" s="7">
        <v>20</v>
      </c>
      <c r="D16" s="4"/>
      <c r="E16" s="11">
        <v>40.9</v>
      </c>
      <c r="F16" s="11">
        <v>37.299999999999997</v>
      </c>
      <c r="G16" s="11">
        <v>995</v>
      </c>
      <c r="H16" s="11">
        <v>908</v>
      </c>
      <c r="I16" s="11">
        <v>734</v>
      </c>
      <c r="J16" s="11">
        <v>24.3</v>
      </c>
      <c r="K16" s="11">
        <v>18.5</v>
      </c>
      <c r="L16" s="15">
        <v>887</v>
      </c>
      <c r="M16" s="19">
        <v>308</v>
      </c>
      <c r="N16" s="19">
        <v>178</v>
      </c>
      <c r="O16" s="19">
        <v>64</v>
      </c>
      <c r="P16" s="18">
        <v>89</v>
      </c>
      <c r="Q16" s="18">
        <v>86</v>
      </c>
      <c r="R16" s="18">
        <v>162</v>
      </c>
      <c r="S16" s="15">
        <v>49</v>
      </c>
      <c r="T16" s="7">
        <v>1</v>
      </c>
      <c r="U16" s="7">
        <v>6</v>
      </c>
      <c r="V16" s="7">
        <v>1</v>
      </c>
      <c r="W16" s="7">
        <v>8</v>
      </c>
      <c r="X16" s="7">
        <v>10</v>
      </c>
      <c r="Y16" s="7">
        <v>23</v>
      </c>
      <c r="Z16" s="15">
        <v>18</v>
      </c>
      <c r="AA16" s="19">
        <v>242</v>
      </c>
      <c r="AB16" s="19">
        <v>29</v>
      </c>
      <c r="AC16" s="19">
        <v>100</v>
      </c>
      <c r="AD16" s="17">
        <v>11</v>
      </c>
      <c r="AE16" s="17">
        <v>9</v>
      </c>
      <c r="AF16" s="19">
        <v>7</v>
      </c>
      <c r="AG16" s="24"/>
      <c r="AH16" s="26"/>
      <c r="AI16" s="29">
        <v>0.24</v>
      </c>
      <c r="AJ16" s="31">
        <v>0.76</v>
      </c>
      <c r="AK16" s="33">
        <v>25.7</v>
      </c>
      <c r="AL16" s="7"/>
      <c r="AM16" s="33">
        <v>12.4</v>
      </c>
      <c r="AN16" s="35">
        <v>86</v>
      </c>
      <c r="AO16" s="36">
        <v>0.19</v>
      </c>
      <c r="AP16" s="31"/>
      <c r="AQ16" s="36">
        <v>0.9</v>
      </c>
      <c r="AR16" s="30">
        <v>0.1</v>
      </c>
      <c r="AS16" s="29"/>
      <c r="AT16" s="29">
        <v>0.5</v>
      </c>
      <c r="AU16" s="29">
        <v>0.19</v>
      </c>
      <c r="AV16" s="29">
        <v>0.31</v>
      </c>
      <c r="AW16" s="24"/>
      <c r="AX16" s="13">
        <v>995</v>
      </c>
      <c r="AY16" s="13">
        <v>908</v>
      </c>
      <c r="AZ16" s="13">
        <v>734</v>
      </c>
      <c r="BA16" s="7">
        <v>91</v>
      </c>
      <c r="BB16" s="7">
        <v>9</v>
      </c>
      <c r="BC16" s="13">
        <f t="shared" si="0"/>
        <v>100</v>
      </c>
      <c r="BD16" s="7">
        <v>-103</v>
      </c>
      <c r="BE16" s="7">
        <v>-15</v>
      </c>
      <c r="BF16" s="7">
        <v>-30</v>
      </c>
      <c r="BG16" s="42">
        <f t="shared" si="1"/>
        <v>-6.5395095367847406E-2</v>
      </c>
      <c r="BH16" s="7">
        <v>-21</v>
      </c>
      <c r="BI16" s="12">
        <f t="shared" si="2"/>
        <v>-69</v>
      </c>
    </row>
    <row r="17" spans="1:61" x14ac:dyDescent="0.15">
      <c r="A17" s="2" t="s">
        <v>15</v>
      </c>
      <c r="B17" s="4"/>
      <c r="C17" s="7">
        <v>24</v>
      </c>
      <c r="D17" s="4"/>
      <c r="E17" s="11">
        <v>65</v>
      </c>
      <c r="F17" s="11">
        <v>58.5</v>
      </c>
      <c r="G17" s="11">
        <v>2457</v>
      </c>
      <c r="H17" s="11">
        <v>2209</v>
      </c>
      <c r="I17" s="11">
        <v>1697</v>
      </c>
      <c r="J17" s="11">
        <v>37.799999999999997</v>
      </c>
      <c r="K17" s="11">
        <v>24.7</v>
      </c>
      <c r="L17" s="15">
        <v>2184</v>
      </c>
      <c r="M17" s="19">
        <v>894</v>
      </c>
      <c r="N17" s="19">
        <v>423</v>
      </c>
      <c r="O17" s="19">
        <v>162</v>
      </c>
      <c r="P17" s="18">
        <v>220</v>
      </c>
      <c r="Q17" s="18">
        <v>179</v>
      </c>
      <c r="R17" s="18">
        <v>306</v>
      </c>
      <c r="S17" s="15">
        <v>89</v>
      </c>
      <c r="T17" s="7">
        <v>3</v>
      </c>
      <c r="U17" s="7">
        <v>11</v>
      </c>
      <c r="V17" s="7">
        <v>1</v>
      </c>
      <c r="W17" s="7">
        <v>20</v>
      </c>
      <c r="X17" s="7">
        <v>16</v>
      </c>
      <c r="Y17" s="7">
        <v>38</v>
      </c>
      <c r="Z17" s="15">
        <v>24</v>
      </c>
      <c r="AA17" s="19">
        <v>285</v>
      </c>
      <c r="AB17" s="19">
        <v>39</v>
      </c>
      <c r="AC17" s="19">
        <v>130</v>
      </c>
      <c r="AD17" s="17">
        <v>11</v>
      </c>
      <c r="AE17" s="17">
        <v>11</v>
      </c>
      <c r="AF17" s="19">
        <v>8</v>
      </c>
      <c r="AG17" s="24"/>
      <c r="AH17" s="26"/>
      <c r="AI17" s="29">
        <v>0.22</v>
      </c>
      <c r="AJ17" s="31">
        <v>0.78</v>
      </c>
      <c r="AK17" s="33">
        <v>32.1</v>
      </c>
      <c r="AL17" s="7"/>
      <c r="AM17" s="33">
        <v>18.899999999999999</v>
      </c>
      <c r="AN17" s="35">
        <v>86</v>
      </c>
      <c r="AO17" s="36">
        <v>0.23</v>
      </c>
      <c r="AP17" s="31"/>
      <c r="AQ17" s="36">
        <v>0.9</v>
      </c>
      <c r="AR17" s="30">
        <v>0.1</v>
      </c>
      <c r="AS17" s="29"/>
      <c r="AT17" s="29">
        <v>0.49</v>
      </c>
      <c r="AU17" s="29">
        <v>0.16</v>
      </c>
      <c r="AV17" s="29">
        <v>0.35</v>
      </c>
      <c r="AW17" s="24"/>
      <c r="AX17" s="13">
        <v>2457</v>
      </c>
      <c r="AY17" s="13">
        <v>2209</v>
      </c>
      <c r="AZ17" s="13">
        <v>1697</v>
      </c>
      <c r="BA17" s="7">
        <v>210</v>
      </c>
      <c r="BB17" s="7">
        <v>20</v>
      </c>
      <c r="BC17" s="13">
        <f t="shared" si="0"/>
        <v>230</v>
      </c>
      <c r="BD17" s="7">
        <v>-238</v>
      </c>
      <c r="BE17" s="7">
        <v>-37</v>
      </c>
      <c r="BF17" s="7">
        <v>-70</v>
      </c>
      <c r="BG17" s="42">
        <f t="shared" si="1"/>
        <v>-6.7766647024160284E-2</v>
      </c>
      <c r="BH17" s="7">
        <v>-21</v>
      </c>
      <c r="BI17" s="12">
        <f t="shared" si="2"/>
        <v>-136</v>
      </c>
    </row>
    <row r="18" spans="1:61" x14ac:dyDescent="0.15">
      <c r="A18" s="2" t="s">
        <v>16</v>
      </c>
      <c r="B18" s="4"/>
      <c r="C18" s="7">
        <v>21.2</v>
      </c>
      <c r="D18" s="4"/>
      <c r="E18" s="11">
        <v>44.21</v>
      </c>
      <c r="F18" s="11">
        <v>40.130000000000003</v>
      </c>
      <c r="G18" s="11">
        <v>1061</v>
      </c>
      <c r="H18" s="11">
        <v>963</v>
      </c>
      <c r="I18" s="11">
        <v>756</v>
      </c>
      <c r="J18" s="11">
        <v>24</v>
      </c>
      <c r="K18" s="11">
        <v>18.882352941176471</v>
      </c>
      <c r="L18" s="15">
        <v>938</v>
      </c>
      <c r="M18" s="19">
        <v>302</v>
      </c>
      <c r="N18" s="19">
        <v>181</v>
      </c>
      <c r="O18" s="19">
        <v>76</v>
      </c>
      <c r="P18" s="18">
        <v>108</v>
      </c>
      <c r="Q18" s="18">
        <v>107</v>
      </c>
      <c r="R18" s="18">
        <v>164</v>
      </c>
      <c r="S18" s="15">
        <v>51</v>
      </c>
      <c r="T18" s="7">
        <v>1</v>
      </c>
      <c r="U18" s="7">
        <v>6</v>
      </c>
      <c r="V18" s="7">
        <v>1</v>
      </c>
      <c r="W18" s="7">
        <v>9</v>
      </c>
      <c r="X18" s="7">
        <v>12</v>
      </c>
      <c r="Y18" s="7">
        <v>22</v>
      </c>
      <c r="Z18" s="15">
        <v>18.392156862745097</v>
      </c>
      <c r="AA18" s="19">
        <v>254</v>
      </c>
      <c r="AB18" s="19">
        <v>30.166666666666668</v>
      </c>
      <c r="AC18" s="19">
        <v>101</v>
      </c>
      <c r="AD18" s="17">
        <v>12</v>
      </c>
      <c r="AE18" s="17">
        <v>9</v>
      </c>
      <c r="AF18" s="19">
        <v>7</v>
      </c>
      <c r="AG18" s="24"/>
      <c r="AH18" s="26"/>
      <c r="AI18" s="29">
        <v>0.24</v>
      </c>
      <c r="AJ18" s="31">
        <v>0.76</v>
      </c>
      <c r="AK18" s="33">
        <v>22.1</v>
      </c>
      <c r="AL18" s="7"/>
      <c r="AM18" s="33">
        <v>14</v>
      </c>
      <c r="AN18" s="35">
        <v>86</v>
      </c>
      <c r="AO18" s="36">
        <v>0.22</v>
      </c>
      <c r="AP18" s="31"/>
      <c r="AQ18" s="36">
        <v>0.9</v>
      </c>
      <c r="AR18" s="30">
        <v>0.1</v>
      </c>
      <c r="AS18" s="29"/>
      <c r="AT18" s="29">
        <v>0.49</v>
      </c>
      <c r="AU18" s="29">
        <v>0.14000000000000001</v>
      </c>
      <c r="AV18" s="29">
        <v>0.37</v>
      </c>
      <c r="AW18" s="24"/>
      <c r="AX18" s="13">
        <v>1061</v>
      </c>
      <c r="AY18" s="13">
        <v>963</v>
      </c>
      <c r="AZ18" s="13">
        <v>756</v>
      </c>
      <c r="BA18" s="7">
        <v>95</v>
      </c>
      <c r="BB18" s="7">
        <v>9</v>
      </c>
      <c r="BC18" s="13">
        <f t="shared" si="0"/>
        <v>104</v>
      </c>
      <c r="BD18" s="7">
        <v>-108</v>
      </c>
      <c r="BE18" s="7">
        <v>-16</v>
      </c>
      <c r="BF18" s="7">
        <v>-23</v>
      </c>
      <c r="BG18" s="42">
        <f t="shared" si="1"/>
        <v>-5.6878306878306875E-2</v>
      </c>
      <c r="BH18" s="7">
        <v>-21</v>
      </c>
      <c r="BI18" s="12">
        <f t="shared" si="2"/>
        <v>-64</v>
      </c>
    </row>
    <row r="19" spans="1:61" x14ac:dyDescent="0.15">
      <c r="A19" s="2" t="s">
        <v>17</v>
      </c>
      <c r="B19" s="4"/>
      <c r="C19" s="7">
        <v>24.2</v>
      </c>
      <c r="D19" s="4"/>
      <c r="E19" s="11">
        <f>G19/J19</f>
        <v>41.884615384615387</v>
      </c>
      <c r="F19" s="11">
        <f>H19/J19</f>
        <v>37.692307692307693</v>
      </c>
      <c r="G19" s="11">
        <v>1089</v>
      </c>
      <c r="H19" s="11">
        <v>980</v>
      </c>
      <c r="I19" s="11">
        <v>769</v>
      </c>
      <c r="J19" s="11">
        <v>26</v>
      </c>
      <c r="K19" s="11">
        <f>H19/S19</f>
        <v>18.148148148148149</v>
      </c>
      <c r="L19" s="15">
        <f>SUM(M19,N19,O19,P19,Q19,R19)</f>
        <v>957</v>
      </c>
      <c r="M19" s="19">
        <v>303</v>
      </c>
      <c r="N19" s="19">
        <v>197</v>
      </c>
      <c r="O19" s="19">
        <v>71</v>
      </c>
      <c r="P19" s="18">
        <v>106</v>
      </c>
      <c r="Q19" s="18">
        <v>102</v>
      </c>
      <c r="R19" s="18">
        <v>178</v>
      </c>
      <c r="S19" s="15">
        <v>54</v>
      </c>
      <c r="T19" s="7">
        <v>1</v>
      </c>
      <c r="U19" s="7">
        <v>7</v>
      </c>
      <c r="V19" s="7">
        <v>1</v>
      </c>
      <c r="W19" s="7">
        <v>9</v>
      </c>
      <c r="X19" s="7">
        <v>11</v>
      </c>
      <c r="Y19" s="7">
        <v>25</v>
      </c>
      <c r="Z19" s="15">
        <v>14</v>
      </c>
      <c r="AA19" s="19">
        <v>250</v>
      </c>
      <c r="AB19" s="19">
        <v>30</v>
      </c>
      <c r="AC19" s="19">
        <v>96</v>
      </c>
      <c r="AD19" s="17">
        <v>11</v>
      </c>
      <c r="AE19" s="17">
        <v>9</v>
      </c>
      <c r="AF19" s="19">
        <v>7</v>
      </c>
      <c r="AG19" s="24"/>
      <c r="AH19" s="26"/>
      <c r="AI19" s="29">
        <v>0.23</v>
      </c>
      <c r="AJ19" s="31">
        <v>0.77</v>
      </c>
      <c r="AK19" s="33">
        <v>22.4</v>
      </c>
      <c r="AL19" s="7"/>
      <c r="AM19" s="33">
        <f>H19/J19/31*10</f>
        <v>12.158808933002481</v>
      </c>
      <c r="AN19" s="35">
        <v>86</v>
      </c>
      <c r="AO19" s="36">
        <v>0.22</v>
      </c>
      <c r="AP19" s="31"/>
      <c r="AQ19" s="36">
        <v>0.9</v>
      </c>
      <c r="AR19" s="30">
        <v>0.1</v>
      </c>
      <c r="AS19" s="29"/>
      <c r="AT19" s="29">
        <v>0.48</v>
      </c>
      <c r="AU19" s="29">
        <v>0.14000000000000001</v>
      </c>
      <c r="AV19" s="29">
        <f>1-AU19-AT19</f>
        <v>0.38</v>
      </c>
      <c r="AW19" s="24"/>
      <c r="AX19" s="13">
        <f>G19</f>
        <v>1089</v>
      </c>
      <c r="AY19" s="13">
        <f>H19</f>
        <v>980</v>
      </c>
      <c r="AZ19" s="13">
        <f>I19</f>
        <v>769</v>
      </c>
      <c r="BA19" s="7">
        <f>0.124*AZ19</f>
        <v>95.355999999999995</v>
      </c>
      <c r="BB19" s="7">
        <f>0.0119*AZ19</f>
        <v>9.1511000000000013</v>
      </c>
      <c r="BC19" s="13">
        <f>SUM(BA19:BB19)</f>
        <v>104.50709999999999</v>
      </c>
      <c r="BD19" s="7">
        <f>-0.14*AZ19</f>
        <v>-107.66000000000001</v>
      </c>
      <c r="BE19" s="7">
        <f>-1.5%*AX19</f>
        <v>-16.335000000000001</v>
      </c>
      <c r="BF19" s="7">
        <f>-3%*AZ19</f>
        <v>-23.07</v>
      </c>
      <c r="BG19" s="42">
        <f>SUM(BC19:BF19)/AZ19</f>
        <v>-5.5341872561768556E-2</v>
      </c>
      <c r="BH19" s="7">
        <v>-21</v>
      </c>
      <c r="BI19" s="12">
        <f t="shared" si="2"/>
        <v>-63.557900000000018</v>
      </c>
    </row>
    <row r="20" spans="1:61" x14ac:dyDescent="0.15">
      <c r="A20" s="2" t="s">
        <v>18</v>
      </c>
      <c r="B20" s="4"/>
      <c r="C20" s="7">
        <v>19.5</v>
      </c>
      <c r="D20" s="4"/>
      <c r="E20" s="11">
        <f>G20/J20</f>
        <v>48.322147651006709</v>
      </c>
      <c r="F20" s="11">
        <f>H20/J20</f>
        <v>44.026845637583889</v>
      </c>
      <c r="G20" s="11">
        <v>1440</v>
      </c>
      <c r="H20" s="11">
        <v>1312</v>
      </c>
      <c r="I20" s="11">
        <v>1051</v>
      </c>
      <c r="J20" s="11">
        <v>29.8</v>
      </c>
      <c r="K20" s="11">
        <f>H20/S20</f>
        <v>20.861822229289235</v>
      </c>
      <c r="L20" s="15">
        <f>SUM(M20,N20,O20,P20,Q20,R20)</f>
        <v>1282.83</v>
      </c>
      <c r="M20" s="19">
        <v>481.42</v>
      </c>
      <c r="N20" s="19">
        <v>261.14</v>
      </c>
      <c r="O20" s="19">
        <v>104.57</v>
      </c>
      <c r="P20" s="18">
        <v>101.28</v>
      </c>
      <c r="Q20" s="18">
        <v>126</v>
      </c>
      <c r="R20" s="18">
        <v>208.42</v>
      </c>
      <c r="S20" s="15">
        <v>62.89</v>
      </c>
      <c r="T20" s="7">
        <v>1.78</v>
      </c>
      <c r="U20" s="7">
        <v>8.07</v>
      </c>
      <c r="V20" s="7">
        <v>0.99</v>
      </c>
      <c r="W20" s="7">
        <v>8.9440000000000008</v>
      </c>
      <c r="X20" s="7">
        <v>13.89</v>
      </c>
      <c r="Y20" s="7">
        <v>29.212</v>
      </c>
      <c r="Z20" s="15">
        <v>16</v>
      </c>
      <c r="AA20" s="19">
        <v>270.20999999999998</v>
      </c>
      <c r="AB20" s="19">
        <v>31</v>
      </c>
      <c r="AC20" s="19">
        <v>106</v>
      </c>
      <c r="AD20" s="17">
        <v>11.32</v>
      </c>
      <c r="AE20" s="17">
        <v>9.07</v>
      </c>
      <c r="AF20" s="19">
        <v>7.14</v>
      </c>
      <c r="AG20" s="24"/>
      <c r="AH20" s="26"/>
      <c r="AI20" s="29">
        <v>0.21</v>
      </c>
      <c r="AJ20" s="31">
        <v>0.79</v>
      </c>
      <c r="AK20" s="33">
        <v>24.1</v>
      </c>
      <c r="AL20" s="7"/>
      <c r="AM20" s="33">
        <f>H20/J20/31*10</f>
        <v>14.202208270188352</v>
      </c>
      <c r="AN20" s="35">
        <v>86</v>
      </c>
      <c r="AO20" s="36">
        <v>0.19900000000000001</v>
      </c>
      <c r="AP20" s="31"/>
      <c r="AQ20" s="36">
        <v>0.9</v>
      </c>
      <c r="AR20" s="30">
        <v>0.1</v>
      </c>
      <c r="AS20" s="29"/>
      <c r="AT20" s="29">
        <v>0.46</v>
      </c>
      <c r="AU20" s="29">
        <v>0.14000000000000001</v>
      </c>
      <c r="AV20" s="29">
        <f>1-AU20-AT20</f>
        <v>0.39999999999999997</v>
      </c>
      <c r="AW20" s="24"/>
      <c r="AX20" s="13">
        <f>G20</f>
        <v>1440</v>
      </c>
      <c r="AY20" s="13">
        <f>H20</f>
        <v>1312</v>
      </c>
      <c r="AZ20" s="13">
        <f>I20</f>
        <v>1051</v>
      </c>
      <c r="BA20" s="7">
        <v>132</v>
      </c>
      <c r="BB20" s="7">
        <v>13</v>
      </c>
      <c r="BC20" s="13">
        <f>SUM(BA20:BB20)</f>
        <v>145</v>
      </c>
      <c r="BD20" s="7">
        <v>-145</v>
      </c>
      <c r="BE20" s="7">
        <v>-23</v>
      </c>
      <c r="BF20" s="7">
        <v>-35</v>
      </c>
      <c r="BG20" s="42">
        <f>SUM(BC20:BF20)/AZ20</f>
        <v>-5.5185537583254042E-2</v>
      </c>
      <c r="BH20" s="7">
        <v>-21</v>
      </c>
      <c r="BI20" s="12">
        <f t="shared" si="2"/>
        <v>-79</v>
      </c>
    </row>
    <row r="21" spans="1:61" x14ac:dyDescent="0.15">
      <c r="A21" s="2" t="s">
        <v>19</v>
      </c>
      <c r="B21" s="4"/>
      <c r="C21" s="7">
        <v>16.5</v>
      </c>
      <c r="D21" s="4"/>
      <c r="E21" s="11">
        <f>G21/J21</f>
        <v>37.12200357781753</v>
      </c>
      <c r="F21" s="11">
        <f>H21/J21</f>
        <v>34.150268336314852</v>
      </c>
      <c r="G21" s="11">
        <v>1037.56</v>
      </c>
      <c r="H21" s="11">
        <v>954.5</v>
      </c>
      <c r="I21" s="11">
        <v>780.85</v>
      </c>
      <c r="J21" s="11">
        <v>27.95</v>
      </c>
      <c r="K21" s="11">
        <f>H21/S21</f>
        <v>19.291012348673174</v>
      </c>
      <c r="L21" s="15">
        <f>SUM(M21,N21,O21,P21,Q21,R21)</f>
        <v>928.12</v>
      </c>
      <c r="M21" s="43">
        <v>344.85</v>
      </c>
      <c r="N21" s="19">
        <v>178</v>
      </c>
      <c r="O21" s="19">
        <v>71</v>
      </c>
      <c r="P21" s="18">
        <v>80.849999999999994</v>
      </c>
      <c r="Q21" s="18">
        <v>85.28</v>
      </c>
      <c r="R21" s="18">
        <v>168.14</v>
      </c>
      <c r="S21" s="15">
        <f>SUM(T21,U21,V21,W21,X21,Y21)</f>
        <v>49.478999999999999</v>
      </c>
      <c r="T21" s="7">
        <v>1.381</v>
      </c>
      <c r="U21" s="7">
        <v>6.0839999999999996</v>
      </c>
      <c r="V21" s="7">
        <v>0.66</v>
      </c>
      <c r="W21" s="7">
        <v>7.1950000000000003</v>
      </c>
      <c r="X21" s="7">
        <v>9.6989999999999998</v>
      </c>
      <c r="Y21" s="7">
        <v>24.46</v>
      </c>
      <c r="Z21" s="15">
        <v>14.16</v>
      </c>
      <c r="AA21" s="19">
        <v>249.69</v>
      </c>
      <c r="AB21" s="19">
        <v>30</v>
      </c>
      <c r="AC21" s="19">
        <v>106.86</v>
      </c>
      <c r="AD21" s="17">
        <v>11.23</v>
      </c>
      <c r="AE21" s="17">
        <v>8.7899999999999991</v>
      </c>
      <c r="AF21" s="19">
        <v>6.88</v>
      </c>
      <c r="AG21" s="24"/>
      <c r="AH21" s="26"/>
      <c r="AI21" s="29">
        <v>0.23</v>
      </c>
      <c r="AJ21" s="31">
        <v>0.77</v>
      </c>
      <c r="AK21" s="33">
        <v>22.3</v>
      </c>
      <c r="AL21" s="7"/>
      <c r="AM21" s="33">
        <f>H21/J21/28*10</f>
        <v>12.196524405826732</v>
      </c>
      <c r="AN21" s="35">
        <v>86</v>
      </c>
      <c r="AO21" s="36">
        <v>0.18</v>
      </c>
      <c r="AP21" s="31"/>
      <c r="AQ21" s="36">
        <v>0.9</v>
      </c>
      <c r="AR21" s="30">
        <v>0.1</v>
      </c>
      <c r="AS21" s="29"/>
      <c r="AT21" s="29">
        <v>0.47</v>
      </c>
      <c r="AU21" s="29">
        <v>0.18</v>
      </c>
      <c r="AV21" s="29">
        <f>1-AU21-AT21</f>
        <v>0.35000000000000009</v>
      </c>
      <c r="AW21" s="24"/>
      <c r="AX21" s="13">
        <f>G21</f>
        <v>1037.56</v>
      </c>
      <c r="AY21" s="13">
        <f>H21</f>
        <v>954.5</v>
      </c>
      <c r="AZ21" s="13">
        <f>I21</f>
        <v>780.85</v>
      </c>
      <c r="BA21" s="7">
        <v>97</v>
      </c>
      <c r="BB21" s="7">
        <v>8.9795449999999999</v>
      </c>
      <c r="BC21" s="13">
        <f>SUM(BA21:BB21)</f>
        <v>105.979545</v>
      </c>
      <c r="BD21" s="7">
        <v>-105</v>
      </c>
      <c r="BE21" s="7">
        <v>-16.007015000000003</v>
      </c>
      <c r="BF21" s="7">
        <v>-25.986560000000001</v>
      </c>
      <c r="BG21" s="42">
        <f>SUM(BC21:BF21)/AZ21</f>
        <v>-5.2524851123775376E-2</v>
      </c>
      <c r="BH21" s="7">
        <v>-22</v>
      </c>
      <c r="BI21" s="12">
        <f t="shared" si="2"/>
        <v>-63.014030000000005</v>
      </c>
    </row>
    <row r="22" spans="1:61" x14ac:dyDescent="0.15">
      <c r="A22" s="2" t="s">
        <v>20</v>
      </c>
      <c r="B22" s="4"/>
      <c r="C22" s="7">
        <v>17.8</v>
      </c>
      <c r="D22" s="4"/>
      <c r="E22" s="11">
        <f>G22/J22</f>
        <v>41.496814159292036</v>
      </c>
      <c r="F22" s="11">
        <f>H22/J22</f>
        <v>39.200991150442484</v>
      </c>
      <c r="G22" s="11">
        <v>1172.2850000000001</v>
      </c>
      <c r="H22" s="11">
        <v>1107.4280000000001</v>
      </c>
      <c r="I22" s="11">
        <v>873.57</v>
      </c>
      <c r="J22" s="11">
        <v>28.25</v>
      </c>
      <c r="K22" s="11">
        <f>H22/S22</f>
        <v>19.654065949668123</v>
      </c>
      <c r="L22" s="15">
        <f>SUM(M22,N22,O22,P22,Q22,R22)</f>
        <v>1042.8389999999999</v>
      </c>
      <c r="M22" s="43">
        <v>356.714</v>
      </c>
      <c r="N22" s="19">
        <v>184.42</v>
      </c>
      <c r="O22" s="19">
        <v>113.14</v>
      </c>
      <c r="P22" s="18">
        <v>101.14</v>
      </c>
      <c r="Q22" s="18">
        <v>103.285</v>
      </c>
      <c r="R22" s="18">
        <v>184.14</v>
      </c>
      <c r="S22" s="15">
        <f>SUM(T22,U22,V22,W22,X22,Y22)</f>
        <v>56.346000000000004</v>
      </c>
      <c r="T22" s="7">
        <v>1.427</v>
      </c>
      <c r="U22" s="7">
        <v>6.32</v>
      </c>
      <c r="V22" s="7">
        <v>0.99399999999999999</v>
      </c>
      <c r="W22" s="7">
        <v>9.2539999999999996</v>
      </c>
      <c r="X22" s="7">
        <v>11.679</v>
      </c>
      <c r="Y22" s="7">
        <v>26.672000000000001</v>
      </c>
      <c r="Z22" s="15">
        <v>14.285</v>
      </c>
      <c r="AA22" s="19">
        <v>249.97</v>
      </c>
      <c r="AB22" s="19">
        <v>30</v>
      </c>
      <c r="AC22" s="19">
        <v>113.88</v>
      </c>
      <c r="AD22" s="17">
        <v>10.93</v>
      </c>
      <c r="AE22" s="17">
        <v>8.84</v>
      </c>
      <c r="AF22" s="19">
        <v>6.95</v>
      </c>
      <c r="AG22" s="24"/>
      <c r="AH22" s="26"/>
      <c r="AI22" s="29">
        <v>0.21</v>
      </c>
      <c r="AJ22" s="31">
        <v>0.79</v>
      </c>
      <c r="AK22" s="33">
        <v>22.8</v>
      </c>
      <c r="AL22" s="7"/>
      <c r="AM22" s="33">
        <f>H22/J22/28*10</f>
        <v>14.000353982300886</v>
      </c>
      <c r="AN22" s="35">
        <v>86</v>
      </c>
      <c r="AO22" s="36">
        <v>0.18</v>
      </c>
      <c r="AP22" s="31"/>
      <c r="AQ22" s="36">
        <v>0.9</v>
      </c>
      <c r="AR22" s="30">
        <v>0.1</v>
      </c>
      <c r="AS22" s="29"/>
      <c r="AT22" s="29">
        <v>0.47</v>
      </c>
      <c r="AU22" s="29">
        <v>0.17</v>
      </c>
      <c r="AV22" s="29">
        <f>1-AU22-AT22</f>
        <v>0.36</v>
      </c>
      <c r="AW22" s="24"/>
      <c r="AX22" s="13">
        <f>G22</f>
        <v>1172.2850000000001</v>
      </c>
      <c r="AY22" s="13">
        <f>H22</f>
        <v>1107.4280000000001</v>
      </c>
      <c r="AZ22" s="13">
        <f>I22</f>
        <v>873.57</v>
      </c>
      <c r="BA22" s="7">
        <v>108</v>
      </c>
      <c r="BB22" s="7">
        <v>9.9736399999999996</v>
      </c>
      <c r="BC22" s="13">
        <f>SUM(BA22:BB22)</f>
        <v>117.97364</v>
      </c>
      <c r="BD22" s="7">
        <v>-119</v>
      </c>
      <c r="BE22" s="7">
        <v>-17.973400000000002</v>
      </c>
      <c r="BF22" s="7">
        <v>-28</v>
      </c>
      <c r="BG22" s="42">
        <f>SUM(BC22:BF22)/AZ22</f>
        <v>-5.3801939169156439E-2</v>
      </c>
      <c r="BH22" s="7">
        <v>-22</v>
      </c>
      <c r="BI22" s="12">
        <f t="shared" si="2"/>
        <v>-68.999759999999995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Aashay Zende</cp:lastModifiedBy>
  <cp:revision/>
  <dcterms:created xsi:type="dcterms:W3CDTF">2022-02-21T10:43:27Z</dcterms:created>
  <dcterms:modified xsi:type="dcterms:W3CDTF">2024-03-06T04:12:54Z</dcterms:modified>
  <cp:category/>
  <cp:contentStatus/>
</cp:coreProperties>
</file>