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 tabRatio="586" activeTab="1"/>
  </bookViews>
  <sheets>
    <sheet name="OKR设定说明" sheetId="4" r:id="rId1"/>
    <sheet name="管理模板" sheetId="11" r:id="rId2"/>
    <sheet name="Sheet1" sheetId="12" r:id="rId3"/>
    <sheet name="Sheet2" sheetId="13" r:id="rId4"/>
  </sheets>
  <calcPr calcId="144525"/>
</workbook>
</file>

<file path=xl/sharedStrings.xml><?xml version="1.0" encoding="utf-8"?>
<sst xmlns="http://schemas.openxmlformats.org/spreadsheetml/2006/main" count="123" uniqueCount="94">
  <si>
    <t>Q4 OKR 模板填表说明</t>
  </si>
  <si>
    <t>1. OKR，即目标与关键结果法，是一套定义和跟踪目标及其完成情况的管理工具和方法。</t>
  </si>
  <si>
    <r>
      <rPr>
        <b/>
        <sz val="11"/>
        <rFont val="宋体"/>
        <charset val="134"/>
      </rPr>
      <t>2. 填表者需要填写的内容为B-R列（灰绿色部分），即目标(Objectives), 关键结果(Key Results), 权重(百分比)。</t>
    </r>
    <r>
      <rPr>
        <sz val="11"/>
        <rFont val="宋体"/>
        <charset val="134"/>
      </rPr>
      <t xml:space="preserve">
</t>
    </r>
    <r>
      <rPr>
        <sz val="11"/>
        <color rgb="FFDD0806"/>
        <rFont val="宋体"/>
        <charset val="134"/>
      </rPr>
      <t>当前模板中的内容均为示例，需清除后重新填写。
在每个考核方向中，可以包含一个或多个目标；对每一个目标，需拆解为一个或多个关键结果。</t>
    </r>
    <r>
      <rPr>
        <sz val="11"/>
        <rFont val="宋体"/>
        <charset val="134"/>
      </rPr>
      <t xml:space="preserve">
具体填写规则如下：</t>
    </r>
  </si>
  <si>
    <t>1） “目标(Objectives)”的填写
对于不同角色而言，需要填写的目标分别为：
* 部门主管 —— 部门目标
* 小组主管 —— 小组目标
* 个人 —— 个人目标
目标的描述应清晰明了，言简意赅。</t>
  </si>
  <si>
    <t>2） “关键结果(KR)”的填写
关键结果是对目标的拆解，作为对目标完成情况的评定标准。因此，对关键结果的描述应是可量化、可衡量的。
例如，“在9月上线XXX产品并在11月有100万用户”是一个好的关键结果描述，而“使XXX产品达到成功”则不能作为一个关键结果。</t>
  </si>
  <si>
    <r>
      <rPr>
        <sz val="11"/>
        <rFont val="宋体"/>
        <charset val="134"/>
      </rPr>
      <t>3） 填写人可以对每项关键结果的权重进行调整，以下为参照条件，即：
* 工作业绩： 权重 &gt;= 60%
* 团队协作： 权重 &gt;= 5%
* 创新能力： 权重 &gt;= 5%</t>
    </r>
    <r>
      <rPr>
        <b/>
        <sz val="11"/>
        <color rgb="FFFF0000"/>
        <rFont val="宋体"/>
        <charset val="134"/>
      </rPr>
      <t>（可对团队的要求进行酌情调整，比如可更换为执行力）</t>
    </r>
    <r>
      <rPr>
        <sz val="11"/>
        <rFont val="宋体"/>
        <charset val="134"/>
      </rPr>
      <t xml:space="preserve">
* 团队管理： 仅对manager有效，权重 &gt;= 20% 
注：①权重总和为100%
    ②</t>
    </r>
    <r>
      <rPr>
        <b/>
        <sz val="11"/>
        <color rgb="FFFF0000"/>
        <rFont val="宋体"/>
        <charset val="134"/>
      </rPr>
      <t>原则上各部门指标设定时应参照以上比例进行设置，但各部门可根据实际业务情况做相应调整，人力资源部对具体各项结果的占比不做硬性要求，仅作为参考条件。</t>
    </r>
  </si>
  <si>
    <r>
      <rPr>
        <b/>
        <sz val="12"/>
        <rFont val="宋体"/>
        <charset val="134"/>
      </rPr>
      <t xml:space="preserve">2. </t>
    </r>
    <r>
      <rPr>
        <b/>
        <sz val="12"/>
        <color indexed="10"/>
        <rFont val="宋体"/>
        <charset val="134"/>
      </rPr>
      <t>目标的设定应既</t>
    </r>
    <r>
      <rPr>
        <b/>
        <sz val="12"/>
        <color rgb="FFDD0806"/>
        <rFont val="宋体"/>
        <charset val="134"/>
      </rPr>
      <t>切合实际，又有挑战性。</t>
    </r>
    <r>
      <rPr>
        <sz val="12"/>
        <rFont val="宋体"/>
        <charset val="134"/>
      </rPr>
      <t xml:space="preserve">
正常情况下，员工的完成结果得分为0.7 - 0.8表示比较好，0.9及以上为非常出色，0.5及以下则为很不理想，需改进。
但得分也未必越高越好，因为目标的设定是为了引导我们向正确的方向前进，并希望能激励个人和团队向着较高目标去努力。因此各级主管在与员工就目标设定进行面谈时，应鼓励员工将目标设定的有挑战一些。</t>
    </r>
  </si>
  <si>
    <r>
      <rPr>
        <b/>
        <sz val="12"/>
        <color rgb="FFDD0806"/>
        <rFont val="宋体"/>
        <charset val="134"/>
      </rPr>
      <t>3. OKR的打分结果将作为季度评估的重要参考，但分数并不直接映射为评估结果。</t>
    </r>
    <r>
      <rPr>
        <b/>
        <sz val="12"/>
        <rFont val="宋体"/>
        <charset val="134"/>
      </rPr>
      <t xml:space="preserve">
</t>
    </r>
    <r>
      <rPr>
        <sz val="12"/>
        <rFont val="宋体"/>
        <charset val="134"/>
      </rPr>
      <t>根据部门在本季度的工作业绩、工作量、创新成果等各方面的情况，综合考虑，从而确定员工在本季度的考核等级。</t>
    </r>
  </si>
  <si>
    <t>参考：</t>
  </si>
  <si>
    <t>OKR的简单介绍</t>
  </si>
  <si>
    <t>绩效评估表</t>
  </si>
  <si>
    <t>被评估人：曾运棋</t>
  </si>
  <si>
    <t>岗位：后端开发实习生</t>
  </si>
  <si>
    <t>所属部门：研发中心/后端工程师</t>
  </si>
  <si>
    <t>直属上级：李延辉</t>
  </si>
  <si>
    <t>评估周期：2019年12月</t>
  </si>
  <si>
    <t>本季度重点目标：</t>
  </si>
  <si>
    <t>快速熟悉公司环境和工作流程</t>
  </si>
  <si>
    <t>本月okr</t>
  </si>
  <si>
    <t>评估方向</t>
  </si>
  <si>
    <t>目标
(Objectives)</t>
  </si>
  <si>
    <t>关键结果
(Key Results)</t>
  </si>
  <si>
    <t>权重</t>
  </si>
  <si>
    <t>A优秀
（85分以上）</t>
  </si>
  <si>
    <t>B（标准）
（70-84分）</t>
  </si>
  <si>
    <t>C（尚可）
（50-69分）</t>
  </si>
  <si>
    <t>D（劣等）
（49分以下）</t>
  </si>
  <si>
    <t>自评/实际完成情况</t>
  </si>
  <si>
    <t>自评得分</t>
  </si>
  <si>
    <t>上级评估得分</t>
  </si>
  <si>
    <t>评分依据</t>
  </si>
  <si>
    <t>计分
(隐藏)</t>
  </si>
  <si>
    <t>工作业绩
(权重需 &gt;= 60%)</t>
  </si>
  <si>
    <t>熟悉项目开发的流程，包括git，jira工作流程的使用</t>
  </si>
  <si>
    <t>能通过jira跟踪开发任务，通过git协调多用户开发</t>
  </si>
  <si>
    <t>正常使用git，jira</t>
  </si>
  <si>
    <t>不熟悉jira以及git的使用</t>
  </si>
  <si>
    <t>正常使用git，熟悉jira整个任务流程</t>
  </si>
  <si>
    <t>完成培训项目的开发</t>
  </si>
  <si>
    <t>完成项目培训</t>
  </si>
  <si>
    <t>正常完成培训项目</t>
  </si>
  <si>
    <t>完成</t>
  </si>
  <si>
    <t>熟悉公司七层模型开发框架</t>
  </si>
  <si>
    <t>在研自开发项目满足商务目标</t>
  </si>
  <si>
    <t>能在七层模型项目架构下进行开发</t>
  </si>
  <si>
    <t>不熟悉七层架构</t>
  </si>
  <si>
    <t>权重小计</t>
  </si>
  <si>
    <t>其他</t>
  </si>
  <si>
    <t>加分项（创新等）</t>
  </si>
  <si>
    <t>减分项（限制性条件）</t>
  </si>
  <si>
    <t>权重加总</t>
  </si>
  <si>
    <t>主管评价</t>
  </si>
  <si>
    <t>工作成绩</t>
  </si>
  <si>
    <t>有待提高</t>
  </si>
  <si>
    <t>是否申诉</t>
  </si>
  <si>
    <t>（ ）是
（ ）否</t>
  </si>
  <si>
    <t>申诉最终处理结果：
                                                                             处理申诉人签字：</t>
  </si>
  <si>
    <t>本期考核
最终得分
（手动填写）</t>
  </si>
  <si>
    <t xml:space="preserve">被考核人签字：
</t>
  </si>
  <si>
    <t>直属上级签字：</t>
  </si>
  <si>
    <t>填表说明：
1.本表的填写请参考“OKR设定说明”页进行。
2.目标设定阶段：填写B-F列（灰绿色部分），并与主管沟通，经主管审批同意后完成目标的设定。
3.绩效评估阶段：标蓝色部分为员工个人填写，标黄色部分为主管填写。
4.主管评估时，需在T列对每个“关键结果”项目进行评分（0~100分），加分项的评分最多为20分。表格将自动计算总分。
5.考核最终得分应在沟通完毕时由主管填写，并由主管及员工签字确认。</t>
  </si>
  <si>
    <t>自评</t>
  </si>
  <si>
    <t>主管评</t>
  </si>
  <si>
    <t>最终</t>
  </si>
  <si>
    <t>研究院</t>
  </si>
  <si>
    <t>子荣</t>
  </si>
  <si>
    <t>小明</t>
  </si>
  <si>
    <t>杨昕</t>
  </si>
  <si>
    <t>王晨旭</t>
  </si>
  <si>
    <t>黄远景</t>
  </si>
  <si>
    <t>赖石辉</t>
  </si>
  <si>
    <t>南京研发中心</t>
  </si>
  <si>
    <t>马翼超</t>
  </si>
  <si>
    <t>黄梅知</t>
  </si>
  <si>
    <t>吴礼先</t>
  </si>
  <si>
    <t>董浩阳</t>
  </si>
  <si>
    <t>吴文斌</t>
  </si>
  <si>
    <t>颜锦忠</t>
  </si>
  <si>
    <t>尹诚</t>
  </si>
  <si>
    <t>李伟光</t>
  </si>
  <si>
    <t>张伟</t>
  </si>
  <si>
    <t>广州研发中心</t>
  </si>
  <si>
    <t>陈仕礼</t>
  </si>
  <si>
    <t>甘贵君</t>
  </si>
  <si>
    <t>郭一鸣</t>
  </si>
  <si>
    <t>纪冬琳</t>
  </si>
  <si>
    <t>李延辉</t>
  </si>
  <si>
    <t>李玉兰</t>
  </si>
  <si>
    <t>李渊炜</t>
  </si>
  <si>
    <t>刘彩浩</t>
  </si>
  <si>
    <t>许昌</t>
  </si>
  <si>
    <t>杨泽杰</t>
  </si>
  <si>
    <t>张涛</t>
  </si>
  <si>
    <t>邹煌辉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</si>
</sst>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;[Red]\-0.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2"/>
      <name val="宋体"/>
      <charset val="134"/>
    </font>
    <font>
      <sz val="10"/>
      <name val="微软雅黑"/>
      <charset val="134"/>
    </font>
    <font>
      <sz val="11"/>
      <name val="微软雅黑"/>
      <charset val="134"/>
    </font>
    <font>
      <b/>
      <sz val="12"/>
      <color theme="0"/>
      <name val="微软雅黑"/>
      <charset val="134"/>
    </font>
    <font>
      <sz val="10"/>
      <color theme="0"/>
      <name val="微软雅黑"/>
      <charset val="134"/>
    </font>
    <font>
      <sz val="11"/>
      <color theme="0"/>
      <name val="微软雅黑"/>
      <charset val="134"/>
    </font>
    <font>
      <i/>
      <sz val="10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</font>
    <font>
      <sz val="11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DD0806"/>
      <name val="宋体"/>
      <charset val="134"/>
    </font>
    <font>
      <b/>
      <sz val="11"/>
      <color rgb="FFFF0000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DD0806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/>
      <diagonal/>
    </border>
    <border>
      <left/>
      <right/>
      <top style="thin">
        <color theme="0" tint="-0.349986266670736"/>
      </top>
      <bottom/>
      <diagonal/>
    </border>
    <border>
      <left/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/>
      <top/>
      <bottom/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/>
      <right style="thin">
        <color theme="0" tint="-0.349986266670736"/>
      </right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3" borderId="2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4" fillId="10" borderId="24" applyNumberFormat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9" fontId="5" fillId="2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9" fontId="1" fillId="3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right" vertical="center" wrapText="1"/>
    </xf>
    <xf numFmtId="9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177" fontId="1" fillId="5" borderId="10" xfId="0" applyNumberFormat="1" applyFont="1" applyFill="1" applyBorder="1">
      <alignment vertical="center"/>
    </xf>
    <xf numFmtId="177" fontId="1" fillId="5" borderId="4" xfId="0" applyNumberFormat="1" applyFont="1" applyFill="1" applyBorder="1">
      <alignment vertical="center"/>
    </xf>
    <xf numFmtId="177" fontId="1" fillId="5" borderId="4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177" fontId="6" fillId="0" borderId="5" xfId="0" applyNumberFormat="1" applyFont="1" applyFill="1" applyBorder="1" applyAlignment="1">
      <alignment horizontal="center" vertical="center"/>
    </xf>
    <xf numFmtId="177" fontId="6" fillId="0" borderId="5" xfId="0" applyNumberFormat="1" applyFont="1" applyFill="1" applyBorder="1" applyAlignment="1">
      <alignment horizontal="left" vertical="center" wrapText="1"/>
    </xf>
    <xf numFmtId="177" fontId="6" fillId="0" borderId="10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right" vertical="center"/>
    </xf>
    <xf numFmtId="176" fontId="6" fillId="6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177" fontId="1" fillId="0" borderId="4" xfId="0" applyNumberFormat="1" applyFont="1" applyFill="1" applyBorder="1">
      <alignment vertical="center"/>
    </xf>
    <xf numFmtId="0" fontId="8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>
      <alignment vertical="center"/>
    </xf>
    <xf numFmtId="0" fontId="10" fillId="4" borderId="1" xfId="1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link?url=U_7rOdXrk4eEUUjCDSuB79tRkQ0ObHEB84AE5ZG-SBt4oqrz5WKV6PtwBooWq2Y46KgIH7XNu3AVGhNeXEM22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145" zoomScaleNormal="145" workbookViewId="0">
      <pane xSplit="2" ySplit="1" topLeftCell="C2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15.6" outlineLevelCol="2"/>
  <cols>
    <col min="1" max="1" width="8.83333333333333" customWidth="1"/>
    <col min="2" max="2" width="124.666666666667" customWidth="1"/>
    <col min="3" max="3" width="120.333333333333" customWidth="1"/>
  </cols>
  <sheetData>
    <row r="1" spans="1:2">
      <c r="A1" s="96" t="s">
        <v>0</v>
      </c>
      <c r="B1" s="96"/>
    </row>
    <row r="2" ht="24" customHeight="1" spans="1:2">
      <c r="A2" s="97" t="s">
        <v>1</v>
      </c>
      <c r="B2" s="97"/>
    </row>
    <row r="3" ht="60.75" customHeight="1" spans="1:3">
      <c r="A3" s="97" t="s">
        <v>2</v>
      </c>
      <c r="B3" s="98"/>
      <c r="C3" s="1"/>
    </row>
    <row r="4" ht="86.4" spans="1:2">
      <c r="A4" s="99"/>
      <c r="B4" s="100" t="s">
        <v>3</v>
      </c>
    </row>
    <row r="5" ht="43.2" spans="1:2">
      <c r="A5" s="99"/>
      <c r="B5" s="100" t="s">
        <v>4</v>
      </c>
    </row>
    <row r="6" ht="123.75" customHeight="1" spans="1:2">
      <c r="A6" s="99"/>
      <c r="B6" s="100" t="s">
        <v>5</v>
      </c>
    </row>
    <row r="7" ht="61.5" customHeight="1" spans="1:2">
      <c r="A7" s="101" t="s">
        <v>6</v>
      </c>
      <c r="B7" s="101"/>
    </row>
    <row r="8" ht="51" customHeight="1" spans="1:2">
      <c r="A8" s="101" t="s">
        <v>7</v>
      </c>
      <c r="B8" s="101"/>
    </row>
    <row r="9" spans="1:2">
      <c r="A9" s="102" t="s">
        <v>8</v>
      </c>
      <c r="B9" s="103" t="s">
        <v>9</v>
      </c>
    </row>
  </sheetData>
  <mergeCells count="6">
    <mergeCell ref="A1:B1"/>
    <mergeCell ref="A2:B2"/>
    <mergeCell ref="A3:B3"/>
    <mergeCell ref="A7:B7"/>
    <mergeCell ref="A8:B8"/>
    <mergeCell ref="A4:A6"/>
  </mergeCells>
  <hyperlinks>
    <hyperlink ref="B9" r:id="rId1" display="OKR的简单介绍"/>
  </hyperlinks>
  <pageMargins left="0.75" right="0.75" top="1" bottom="1" header="0.5" footer="0.5"/>
  <pageSetup paperSize="9" scale="40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showGridLines="0" tabSelected="1" zoomScale="85" zoomScaleNormal="85" workbookViewId="0">
      <pane ySplit="7" topLeftCell="A8" activePane="bottomLeft" state="frozen"/>
      <selection/>
      <selection pane="bottomLeft" activeCell="T10" sqref="T10"/>
    </sheetView>
  </sheetViews>
  <sheetFormatPr defaultColWidth="9" defaultRowHeight="15"/>
  <cols>
    <col min="1" max="1" width="20.6666666666667" style="6" customWidth="1"/>
    <col min="2" max="3" width="9.16666666666667" style="6" customWidth="1"/>
    <col min="4" max="4" width="16.5" style="6" customWidth="1"/>
    <col min="5" max="5" width="33.1666666666667" style="6" customWidth="1"/>
    <col min="6" max="6" width="9.66666666666667" style="6" customWidth="1"/>
    <col min="7" max="18" width="5.83333333333333" style="6" customWidth="1"/>
    <col min="19" max="19" width="36.3333333333333" style="6" customWidth="1"/>
    <col min="20" max="21" width="12.3333333333333" style="6" customWidth="1"/>
    <col min="22" max="24" width="7.33333333333333" style="6" customWidth="1"/>
    <col min="25" max="25" width="10.1666666666667" style="6" customWidth="1"/>
    <col min="26" max="30" width="9" style="6"/>
    <col min="31" max="31" width="9" style="6" customWidth="1"/>
    <col min="32" max="16384" width="9" style="6"/>
  </cols>
  <sheetData>
    <row r="1" s="4" customFormat="1" ht="17.4" spans="1:5">
      <c r="A1" s="7" t="s">
        <v>10</v>
      </c>
      <c r="B1" s="8"/>
      <c r="C1" s="8"/>
      <c r="D1" s="8"/>
      <c r="E1" s="8"/>
    </row>
    <row r="2" s="4" customFormat="1" ht="18" customHeight="1" spans="1:6">
      <c r="A2" s="9" t="s">
        <v>11</v>
      </c>
      <c r="B2" s="9"/>
      <c r="C2" s="9"/>
      <c r="D2" s="9"/>
      <c r="E2" s="10" t="s">
        <v>12</v>
      </c>
      <c r="F2" s="11"/>
    </row>
    <row r="3" s="4" customFormat="1" ht="18" customHeight="1" spans="1:16">
      <c r="A3" s="9" t="s">
        <v>13</v>
      </c>
      <c r="B3" s="9"/>
      <c r="C3" s="9"/>
      <c r="D3" s="9"/>
      <c r="E3" s="10" t="s">
        <v>14</v>
      </c>
      <c r="F3" s="12"/>
      <c r="G3" s="11"/>
      <c r="H3" s="13"/>
      <c r="I3" s="13"/>
      <c r="J3" s="11"/>
      <c r="K3" s="11"/>
      <c r="L3" s="13"/>
      <c r="M3" s="13"/>
      <c r="N3" s="11"/>
      <c r="O3" s="11"/>
      <c r="P3" s="11"/>
    </row>
    <row r="4" s="4" customFormat="1" ht="18" customHeight="1" spans="1:16">
      <c r="A4" s="11" t="s">
        <v>15</v>
      </c>
      <c r="B4" s="11"/>
      <c r="C4" s="11"/>
      <c r="D4" s="11"/>
      <c r="E4" s="12"/>
      <c r="F4" s="11"/>
      <c r="G4" s="11"/>
      <c r="H4" s="13"/>
      <c r="I4" s="13"/>
      <c r="J4" s="11"/>
      <c r="K4" s="11"/>
      <c r="L4" s="13"/>
      <c r="M4" s="13"/>
      <c r="N4" s="11"/>
      <c r="O4" s="11"/>
      <c r="P4" s="11"/>
    </row>
    <row r="5" s="4" customFormat="1" ht="20" customHeight="1" spans="1:25">
      <c r="A5" s="14" t="s">
        <v>16</v>
      </c>
      <c r="B5" s="14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="4" customFormat="1" ht="18" customHeight="1" spans="1:16">
      <c r="A6" s="11" t="s">
        <v>18</v>
      </c>
      <c r="B6" s="11"/>
      <c r="C6" s="11"/>
      <c r="D6" s="11"/>
      <c r="E6" s="15"/>
      <c r="F6" s="11"/>
      <c r="G6" s="11"/>
      <c r="H6" s="13"/>
      <c r="I6" s="13"/>
      <c r="J6" s="11"/>
      <c r="K6" s="11"/>
      <c r="L6" s="13"/>
      <c r="M6" s="13"/>
      <c r="N6" s="11"/>
      <c r="O6" s="11"/>
      <c r="P6" s="11"/>
    </row>
    <row r="7" s="5" customFormat="1" ht="33" customHeight="1" spans="1:25">
      <c r="A7" s="16" t="s">
        <v>19</v>
      </c>
      <c r="B7" s="17" t="s">
        <v>20</v>
      </c>
      <c r="C7" s="18"/>
      <c r="D7" s="18"/>
      <c r="E7" s="19" t="s">
        <v>21</v>
      </c>
      <c r="F7" s="20" t="s">
        <v>22</v>
      </c>
      <c r="G7" s="21" t="s">
        <v>23</v>
      </c>
      <c r="H7" s="22"/>
      <c r="I7" s="22"/>
      <c r="J7" s="21" t="s">
        <v>24</v>
      </c>
      <c r="K7" s="22"/>
      <c r="L7" s="22"/>
      <c r="M7" s="21" t="s">
        <v>25</v>
      </c>
      <c r="N7" s="22"/>
      <c r="O7" s="22"/>
      <c r="P7" s="21" t="s">
        <v>26</v>
      </c>
      <c r="Q7" s="22"/>
      <c r="R7" s="22"/>
      <c r="S7" s="77" t="s">
        <v>27</v>
      </c>
      <c r="T7" s="18" t="s">
        <v>28</v>
      </c>
      <c r="U7" s="18" t="s">
        <v>29</v>
      </c>
      <c r="V7" s="17" t="s">
        <v>30</v>
      </c>
      <c r="W7" s="18"/>
      <c r="X7" s="18"/>
      <c r="Y7" s="94" t="s">
        <v>31</v>
      </c>
    </row>
    <row r="8" ht="44.25" customHeight="1" spans="1:25">
      <c r="A8" s="23" t="s">
        <v>32</v>
      </c>
      <c r="B8" s="24" t="s">
        <v>33</v>
      </c>
      <c r="C8" s="25"/>
      <c r="D8" s="26"/>
      <c r="E8" s="27" t="s">
        <v>34</v>
      </c>
      <c r="F8" s="28">
        <v>0.3</v>
      </c>
      <c r="G8" s="29"/>
      <c r="H8" s="30"/>
      <c r="I8" s="30"/>
      <c r="J8" s="29" t="s">
        <v>35</v>
      </c>
      <c r="K8" s="30"/>
      <c r="L8" s="30"/>
      <c r="M8" s="29"/>
      <c r="N8" s="30"/>
      <c r="O8" s="30"/>
      <c r="P8" s="29" t="s">
        <v>36</v>
      </c>
      <c r="Q8" s="30"/>
      <c r="R8" s="30"/>
      <c r="S8" s="78" t="s">
        <v>37</v>
      </c>
      <c r="T8" s="79">
        <v>80</v>
      </c>
      <c r="U8" s="80"/>
      <c r="V8" s="81"/>
      <c r="W8" s="81"/>
      <c r="X8" s="81"/>
      <c r="Y8" s="95">
        <f>F8*T8</f>
        <v>24</v>
      </c>
    </row>
    <row r="9" ht="44.25" customHeight="1" spans="1:25">
      <c r="A9" s="31"/>
      <c r="B9" s="24" t="s">
        <v>38</v>
      </c>
      <c r="C9" s="25"/>
      <c r="D9" s="26"/>
      <c r="E9" s="27" t="s">
        <v>39</v>
      </c>
      <c r="F9" s="28">
        <v>0.4</v>
      </c>
      <c r="G9" s="29"/>
      <c r="H9" s="30"/>
      <c r="I9" s="30"/>
      <c r="J9" s="29" t="s">
        <v>40</v>
      </c>
      <c r="K9" s="30"/>
      <c r="L9" s="30"/>
      <c r="M9" s="29"/>
      <c r="N9" s="30"/>
      <c r="O9" s="30"/>
      <c r="P9" s="29"/>
      <c r="Q9" s="30"/>
      <c r="R9" s="30"/>
      <c r="S9" s="78" t="s">
        <v>41</v>
      </c>
      <c r="T9" s="79">
        <v>84</v>
      </c>
      <c r="U9" s="80"/>
      <c r="V9" s="81"/>
      <c r="W9" s="81"/>
      <c r="X9" s="81"/>
      <c r="Y9" s="95"/>
    </row>
    <row r="10" ht="36.75" customHeight="1" spans="1:25">
      <c r="A10" s="31"/>
      <c r="B10" s="24" t="s">
        <v>42</v>
      </c>
      <c r="C10" s="25"/>
      <c r="D10" s="26"/>
      <c r="E10" s="27" t="s">
        <v>43</v>
      </c>
      <c r="F10" s="28">
        <v>0.3</v>
      </c>
      <c r="G10" s="29"/>
      <c r="H10" s="30"/>
      <c r="I10" s="30"/>
      <c r="J10" s="29" t="s">
        <v>44</v>
      </c>
      <c r="K10" s="30"/>
      <c r="L10" s="30"/>
      <c r="M10" s="29"/>
      <c r="N10" s="30"/>
      <c r="O10" s="30"/>
      <c r="P10" s="29" t="s">
        <v>45</v>
      </c>
      <c r="Q10" s="30"/>
      <c r="R10" s="30"/>
      <c r="S10" s="78" t="s">
        <v>44</v>
      </c>
      <c r="T10" s="79">
        <v>80</v>
      </c>
      <c r="U10" s="80"/>
      <c r="V10" s="81"/>
      <c r="W10" s="81"/>
      <c r="X10" s="81"/>
      <c r="Y10" s="95">
        <f t="shared" ref="Y10:Y14" si="0">F10*T10</f>
        <v>24</v>
      </c>
    </row>
    <row r="11" spans="1:25">
      <c r="A11" s="32"/>
      <c r="B11" s="33"/>
      <c r="C11" s="33"/>
      <c r="D11" s="33"/>
      <c r="E11" s="34" t="s">
        <v>46</v>
      </c>
      <c r="F11" s="35">
        <f>SUM(F8:F10)</f>
        <v>1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82"/>
      <c r="T11" s="83"/>
      <c r="U11" s="83"/>
      <c r="V11" s="84"/>
      <c r="W11" s="84"/>
      <c r="X11" s="85"/>
      <c r="Y11" s="95">
        <f t="shared" si="0"/>
        <v>0</v>
      </c>
    </row>
    <row r="12" ht="30.75" customHeight="1" spans="1:25">
      <c r="A12" s="37" t="s">
        <v>47</v>
      </c>
      <c r="B12" s="38" t="s">
        <v>48</v>
      </c>
      <c r="C12" s="39"/>
      <c r="D12" s="40"/>
      <c r="E12" s="27"/>
      <c r="F12" s="41">
        <v>0</v>
      </c>
      <c r="G12" s="29"/>
      <c r="H12" s="30"/>
      <c r="I12" s="30"/>
      <c r="J12" s="29"/>
      <c r="K12" s="30"/>
      <c r="L12" s="30"/>
      <c r="M12" s="29"/>
      <c r="N12" s="30"/>
      <c r="O12" s="30"/>
      <c r="P12" s="29"/>
      <c r="Q12" s="30"/>
      <c r="R12" s="30"/>
      <c r="S12" s="78"/>
      <c r="T12" s="80">
        <v>0</v>
      </c>
      <c r="U12" s="80"/>
      <c r="V12" s="81"/>
      <c r="W12" s="81"/>
      <c r="X12" s="81"/>
      <c r="Y12" s="95">
        <f t="shared" si="0"/>
        <v>0</v>
      </c>
    </row>
    <row r="13" ht="33" customHeight="1" spans="1:25">
      <c r="A13" s="42"/>
      <c r="B13" s="38" t="s">
        <v>49</v>
      </c>
      <c r="C13" s="39"/>
      <c r="D13" s="40"/>
      <c r="E13" s="27"/>
      <c r="F13" s="41">
        <v>0</v>
      </c>
      <c r="G13" s="29"/>
      <c r="H13" s="30"/>
      <c r="I13" s="30"/>
      <c r="J13" s="29"/>
      <c r="K13" s="30"/>
      <c r="L13" s="30"/>
      <c r="M13" s="29"/>
      <c r="N13" s="30"/>
      <c r="O13" s="30"/>
      <c r="P13" s="29"/>
      <c r="Q13" s="30"/>
      <c r="R13" s="30"/>
      <c r="S13" s="78"/>
      <c r="T13" s="80">
        <v>0</v>
      </c>
      <c r="U13" s="80"/>
      <c r="V13" s="81"/>
      <c r="W13" s="81"/>
      <c r="X13" s="81"/>
      <c r="Y13" s="95">
        <f t="shared" si="0"/>
        <v>0</v>
      </c>
    </row>
    <row r="14" ht="16.5" customHeight="1" spans="1:25">
      <c r="A14" s="43" t="s">
        <v>50</v>
      </c>
      <c r="B14" s="34"/>
      <c r="C14" s="34"/>
      <c r="D14" s="34"/>
      <c r="E14" s="34"/>
      <c r="F14" s="35">
        <f ca="1">SUMIF(E8:E14,"权重小计",F8:F13)</f>
        <v>1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86"/>
      <c r="T14" s="87" t="e">
        <f>SUMPRODUCT(F8:F10,T8:T10)+SUMPRODUCT(#REF!,#REF!)+SUMPRODUCT(F12,T12)-T13</f>
        <v>#REF!</v>
      </c>
      <c r="U14" s="87" t="e">
        <f>SUMPRODUCT(F8:F10,U8:U10)+SUMPRODUCT(#REF!,#REF!)+SUMPRODUCT(F12,U12)-U13</f>
        <v>#REF!</v>
      </c>
      <c r="V14" s="36"/>
      <c r="W14" s="88"/>
      <c r="X14" s="89"/>
      <c r="Y14" s="95" t="e">
        <f ca="1" t="shared" si="0"/>
        <v>#REF!</v>
      </c>
    </row>
    <row r="15" ht="19.5" customHeight="1" spans="1:24">
      <c r="A15" s="44" t="s">
        <v>51</v>
      </c>
      <c r="B15" s="37" t="s">
        <v>52</v>
      </c>
      <c r="C15" s="45"/>
      <c r="D15" s="46"/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90"/>
    </row>
    <row r="16" ht="19.5" customHeight="1" spans="1:24">
      <c r="A16" s="44"/>
      <c r="B16" s="42"/>
      <c r="C16" s="49"/>
      <c r="D16" s="50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90"/>
    </row>
    <row r="17" ht="19.5" customHeight="1" spans="1:24">
      <c r="A17" s="44"/>
      <c r="B17" s="37" t="s">
        <v>53</v>
      </c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90"/>
    </row>
    <row r="18" ht="19.5" customHeight="1" spans="1:24">
      <c r="A18" s="44"/>
      <c r="B18" s="42"/>
      <c r="C18" s="49"/>
      <c r="D18" s="50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90"/>
    </row>
    <row r="19" ht="8.5" customHeight="1" spans="1:24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ht="13.5" customHeight="1" spans="1:24">
      <c r="A20" s="53" t="s">
        <v>54</v>
      </c>
      <c r="B20" s="53" t="s">
        <v>55</v>
      </c>
      <c r="C20" s="53"/>
      <c r="D20" s="54" t="s">
        <v>56</v>
      </c>
      <c r="E20" s="55"/>
      <c r="F20" s="56"/>
      <c r="G20" s="57" t="s">
        <v>57</v>
      </c>
      <c r="H20" s="57"/>
      <c r="I20" s="72"/>
      <c r="J20" s="37"/>
      <c r="K20" s="45"/>
      <c r="L20" s="46"/>
      <c r="M20" s="54" t="s">
        <v>58</v>
      </c>
      <c r="N20" s="55"/>
      <c r="O20" s="55"/>
      <c r="P20" s="55"/>
      <c r="Q20" s="55"/>
      <c r="R20" s="56"/>
      <c r="S20" s="91" t="s">
        <v>59</v>
      </c>
      <c r="T20" s="91"/>
      <c r="U20" s="91"/>
      <c r="V20" s="91"/>
      <c r="W20" s="91"/>
      <c r="X20" s="91"/>
    </row>
    <row r="21" ht="13.5" customHeight="1" spans="1:24">
      <c r="A21" s="58"/>
      <c r="B21" s="59"/>
      <c r="C21" s="59"/>
      <c r="D21" s="60"/>
      <c r="E21" s="61"/>
      <c r="F21" s="62"/>
      <c r="G21" s="63"/>
      <c r="H21" s="63"/>
      <c r="I21" s="73"/>
      <c r="J21" s="74"/>
      <c r="K21" s="13"/>
      <c r="L21" s="75"/>
      <c r="M21" s="60"/>
      <c r="N21" s="61"/>
      <c r="O21" s="61"/>
      <c r="P21" s="61"/>
      <c r="Q21" s="61"/>
      <c r="R21" s="62"/>
      <c r="S21" s="92"/>
      <c r="T21" s="92"/>
      <c r="U21" s="92"/>
      <c r="V21" s="92"/>
      <c r="W21" s="92"/>
      <c r="X21" s="92"/>
    </row>
    <row r="22" ht="13.5" customHeight="1" spans="1:24">
      <c r="A22" s="58"/>
      <c r="B22" s="59"/>
      <c r="C22" s="59"/>
      <c r="D22" s="60"/>
      <c r="E22" s="61"/>
      <c r="F22" s="62"/>
      <c r="G22" s="63"/>
      <c r="H22" s="63"/>
      <c r="I22" s="73"/>
      <c r="J22" s="74"/>
      <c r="K22" s="13"/>
      <c r="L22" s="75"/>
      <c r="M22" s="60"/>
      <c r="N22" s="61"/>
      <c r="O22" s="61"/>
      <c r="P22" s="61"/>
      <c r="Q22" s="61"/>
      <c r="R22" s="62"/>
      <c r="S22" s="92"/>
      <c r="T22" s="92"/>
      <c r="U22" s="92"/>
      <c r="V22" s="92"/>
      <c r="W22" s="92"/>
      <c r="X22" s="92"/>
    </row>
    <row r="23" ht="13.5" customHeight="1" spans="1:24">
      <c r="A23" s="64"/>
      <c r="B23" s="65"/>
      <c r="C23" s="65"/>
      <c r="D23" s="66"/>
      <c r="E23" s="67"/>
      <c r="F23" s="68"/>
      <c r="G23" s="69"/>
      <c r="H23" s="69"/>
      <c r="I23" s="76"/>
      <c r="J23" s="42"/>
      <c r="K23" s="49"/>
      <c r="L23" s="50"/>
      <c r="M23" s="66"/>
      <c r="N23" s="67"/>
      <c r="O23" s="67"/>
      <c r="P23" s="67"/>
      <c r="Q23" s="67"/>
      <c r="R23" s="68"/>
      <c r="S23" s="93"/>
      <c r="T23" s="93"/>
      <c r="U23" s="93"/>
      <c r="V23" s="93"/>
      <c r="W23" s="93"/>
      <c r="X23" s="93"/>
    </row>
    <row r="24" spans="1: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ht="105.75" customHeight="1" spans="1:24">
      <c r="A25" s="71" t="s">
        <v>60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</sheetData>
  <mergeCells count="56">
    <mergeCell ref="A2:D2"/>
    <mergeCell ref="A3:D3"/>
    <mergeCell ref="A4:D4"/>
    <mergeCell ref="B5:Y5"/>
    <mergeCell ref="B7:D7"/>
    <mergeCell ref="G7:I7"/>
    <mergeCell ref="J7:L7"/>
    <mergeCell ref="M7:O7"/>
    <mergeCell ref="P7:R7"/>
    <mergeCell ref="V7:X7"/>
    <mergeCell ref="B8:D8"/>
    <mergeCell ref="G8:I8"/>
    <mergeCell ref="J8:L8"/>
    <mergeCell ref="M8:O8"/>
    <mergeCell ref="P8:R8"/>
    <mergeCell ref="V8:X8"/>
    <mergeCell ref="B9:D9"/>
    <mergeCell ref="J9:L9"/>
    <mergeCell ref="B10:D10"/>
    <mergeCell ref="G10:I10"/>
    <mergeCell ref="J10:L10"/>
    <mergeCell ref="M10:O10"/>
    <mergeCell ref="P10:R10"/>
    <mergeCell ref="V10:X10"/>
    <mergeCell ref="V11:X11"/>
    <mergeCell ref="B12:D12"/>
    <mergeCell ref="G12:I12"/>
    <mergeCell ref="J12:L12"/>
    <mergeCell ref="M12:O12"/>
    <mergeCell ref="P12:R12"/>
    <mergeCell ref="V12:X12"/>
    <mergeCell ref="B13:D13"/>
    <mergeCell ref="G13:I13"/>
    <mergeCell ref="J13:L13"/>
    <mergeCell ref="M13:O13"/>
    <mergeCell ref="P13:R13"/>
    <mergeCell ref="V13:X13"/>
    <mergeCell ref="A14:E14"/>
    <mergeCell ref="V14:X14"/>
    <mergeCell ref="E15:X15"/>
    <mergeCell ref="E16:X16"/>
    <mergeCell ref="E17:X17"/>
    <mergeCell ref="E18:X18"/>
    <mergeCell ref="A25:X25"/>
    <mergeCell ref="A8:A10"/>
    <mergeCell ref="A12:A13"/>
    <mergeCell ref="A15:A18"/>
    <mergeCell ref="A20:A23"/>
    <mergeCell ref="D20:F23"/>
    <mergeCell ref="G20:I23"/>
    <mergeCell ref="J20:L23"/>
    <mergeCell ref="B17:D18"/>
    <mergeCell ref="M20:R23"/>
    <mergeCell ref="S20:X23"/>
    <mergeCell ref="B15:D16"/>
    <mergeCell ref="B20:C23"/>
  </mergeCells>
  <pageMargins left="0.708661417322835" right="0.15748031496063" top="0.196850393700787" bottom="0.275590551181102" header="0.15748031496063" footer="0.15748031496063"/>
  <pageSetup paperSize="9" scale="5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11" sqref="F11"/>
    </sheetView>
  </sheetViews>
  <sheetFormatPr defaultColWidth="9" defaultRowHeight="15.6" outlineLevelCol="5"/>
  <cols>
    <col min="1" max="1" width="19.6666666666667" customWidth="1"/>
    <col min="6" max="6" width="30.1666666666667" customWidth="1"/>
  </cols>
  <sheetData>
    <row r="1" spans="3:5">
      <c r="C1" s="1" t="s">
        <v>61</v>
      </c>
      <c r="D1" s="1" t="s">
        <v>62</v>
      </c>
      <c r="E1" s="1" t="s">
        <v>63</v>
      </c>
    </row>
    <row r="2" spans="1:5">
      <c r="A2" s="2" t="s">
        <v>64</v>
      </c>
      <c r="B2" s="1" t="s">
        <v>65</v>
      </c>
      <c r="C2">
        <f>0.4*85+0.4*75+0.2*80</f>
        <v>80</v>
      </c>
      <c r="D2">
        <f>0.4*90+0.4*80+0.2*80</f>
        <v>84</v>
      </c>
      <c r="E2">
        <f t="shared" ref="E2:E7" si="0">C2*0.2+D2*0.8</f>
        <v>83.2</v>
      </c>
    </row>
    <row r="3" spans="1:5">
      <c r="A3" s="3"/>
      <c r="B3" s="1" t="s">
        <v>66</v>
      </c>
      <c r="C3" s="1">
        <f>84*0.6+83*0.3+88*0.05+86*0.05</f>
        <v>84</v>
      </c>
      <c r="D3">
        <f>83*0.6+83*0.3+92*0.05+86*0.05</f>
        <v>83.6</v>
      </c>
      <c r="E3">
        <f t="shared" si="0"/>
        <v>83.68</v>
      </c>
    </row>
    <row r="4" spans="1:5">
      <c r="A4" s="3"/>
      <c r="B4" s="1" t="s">
        <v>67</v>
      </c>
      <c r="C4">
        <f>0.5*88+0.15*75+0.1*75+0.15*80+0.1*90</f>
        <v>83.75</v>
      </c>
      <c r="D4">
        <f>86*0.5+75*0.15+78*0.1+84*0.15+90*0.1</f>
        <v>83.65</v>
      </c>
      <c r="E4">
        <f t="shared" si="0"/>
        <v>83.67</v>
      </c>
    </row>
    <row r="5" spans="1:5">
      <c r="A5" s="3"/>
      <c r="B5" s="1" t="s">
        <v>68</v>
      </c>
      <c r="C5">
        <f>80*0.3+80*0.2+85*0.3+85*0.1+85*0.1</f>
        <v>82.5</v>
      </c>
      <c r="D5">
        <f>78*0.3+78*0.2+88*0.3+83*0.1+85*0.1</f>
        <v>82.2</v>
      </c>
      <c r="E5">
        <f t="shared" si="0"/>
        <v>82.26</v>
      </c>
    </row>
    <row r="6" spans="1:5">
      <c r="A6" s="3"/>
      <c r="B6" s="1" t="s">
        <v>69</v>
      </c>
      <c r="C6">
        <f>83*0.4+88*0.1+82*0.2+80*0.1+83*0.2</f>
        <v>83</v>
      </c>
      <c r="D6">
        <f>88*0.4+80*0.1+82*0.2+78*0.1+78*0.2</f>
        <v>83</v>
      </c>
      <c r="E6">
        <f t="shared" si="0"/>
        <v>83</v>
      </c>
    </row>
    <row r="7" spans="1:5">
      <c r="A7" s="3"/>
      <c r="B7" s="1" t="s">
        <v>70</v>
      </c>
      <c r="C7" s="1">
        <f>95*0.3+84*0.15+45*0.3+83*0.15+78*0.05+78*0.05</f>
        <v>74.85</v>
      </c>
      <c r="D7">
        <f>95*0.3+84*0.15+80*0.3+83*0.15+78*0.05+78*0.05</f>
        <v>85.35</v>
      </c>
      <c r="E7">
        <f t="shared" si="0"/>
        <v>83.25</v>
      </c>
    </row>
    <row r="8" spans="1:5">
      <c r="A8" s="2" t="s">
        <v>71</v>
      </c>
      <c r="B8" s="1" t="s">
        <v>72</v>
      </c>
      <c r="C8">
        <v>84</v>
      </c>
      <c r="D8">
        <v>86</v>
      </c>
      <c r="E8">
        <f t="shared" ref="E8:E28" si="1">C8*0.2+D8*0.8</f>
        <v>85.6</v>
      </c>
    </row>
    <row r="9" spans="1:5">
      <c r="A9" s="3"/>
      <c r="B9" s="1" t="s">
        <v>73</v>
      </c>
      <c r="C9">
        <f>81*0.4+86*0.55+83*0.05</f>
        <v>83.85</v>
      </c>
      <c r="D9">
        <f>80*0.4+84*0.55+84*0.05</f>
        <v>82.4</v>
      </c>
      <c r="E9">
        <f t="shared" si="1"/>
        <v>82.69</v>
      </c>
    </row>
    <row r="10" spans="1:5">
      <c r="A10" s="3"/>
      <c r="B10" s="1" t="s">
        <v>74</v>
      </c>
      <c r="C10" s="1">
        <f>79*0.8+75*0.2</f>
        <v>78.2</v>
      </c>
      <c r="D10">
        <f>87*0.8+80*0.2</f>
        <v>85.6</v>
      </c>
      <c r="E10">
        <f t="shared" si="1"/>
        <v>84.12</v>
      </c>
    </row>
    <row r="11" spans="1:5">
      <c r="A11" s="3"/>
      <c r="B11" s="1" t="s">
        <v>75</v>
      </c>
      <c r="C11">
        <f>78*0.8+69*0.2</f>
        <v>76.2</v>
      </c>
      <c r="D11">
        <f>75*0.8+60*0.2</f>
        <v>72</v>
      </c>
      <c r="E11">
        <f t="shared" si="1"/>
        <v>72.84</v>
      </c>
    </row>
    <row r="12" spans="1:5">
      <c r="A12" s="3"/>
      <c r="B12" s="1" t="s">
        <v>76</v>
      </c>
      <c r="C12">
        <f>80*0.8+78*0.2</f>
        <v>79.6</v>
      </c>
      <c r="D12">
        <f>80*0.8+80*0.2</f>
        <v>80</v>
      </c>
      <c r="E12">
        <f t="shared" si="1"/>
        <v>79.92</v>
      </c>
    </row>
    <row r="13" spans="1:5">
      <c r="A13" s="3"/>
      <c r="B13" s="1" t="s">
        <v>77</v>
      </c>
      <c r="C13">
        <f>75*0.2+75*0.6+85*0.2</f>
        <v>77</v>
      </c>
      <c r="D13">
        <f>80*0.2+80*0.6+84*0.2</f>
        <v>80.8</v>
      </c>
      <c r="E13">
        <f t="shared" si="1"/>
        <v>80.04</v>
      </c>
    </row>
    <row r="14" spans="1:5">
      <c r="A14" s="3"/>
      <c r="B14" s="1" t="s">
        <v>78</v>
      </c>
      <c r="C14">
        <f>86*0.8+88*0.2</f>
        <v>86.4</v>
      </c>
      <c r="D14">
        <f>84*0.8+88*0.2</f>
        <v>84.8</v>
      </c>
      <c r="E14">
        <f t="shared" si="1"/>
        <v>85.12</v>
      </c>
    </row>
    <row r="15" spans="1:5">
      <c r="A15" s="3"/>
      <c r="B15" s="1" t="s">
        <v>79</v>
      </c>
      <c r="C15">
        <v>76.45</v>
      </c>
      <c r="D15">
        <v>78.3</v>
      </c>
      <c r="E15">
        <f t="shared" si="1"/>
        <v>77.93</v>
      </c>
    </row>
    <row r="16" spans="1:5">
      <c r="A16" s="3"/>
      <c r="B16" s="1" t="s">
        <v>80</v>
      </c>
      <c r="C16">
        <f>84*0.4+87*0.55+85*0.05</f>
        <v>85.7</v>
      </c>
      <c r="D16">
        <f>80*0.4+84*0.55+84*0.05</f>
        <v>82.4</v>
      </c>
      <c r="E16">
        <f t="shared" si="1"/>
        <v>83.06</v>
      </c>
    </row>
    <row r="17" spans="1:5">
      <c r="A17" s="2" t="s">
        <v>81</v>
      </c>
      <c r="B17" s="1" t="s">
        <v>82</v>
      </c>
      <c r="C17">
        <f>78*0.15+78*0.15+84*0.15+84*0.15+84*0.1+80*0.3</f>
        <v>81</v>
      </c>
      <c r="D17">
        <f>80*0.15+80*0.15+80*0.15+80*0.15+90*0.1+82*0.3</f>
        <v>81.6</v>
      </c>
      <c r="E17">
        <f t="shared" si="1"/>
        <v>81.48</v>
      </c>
    </row>
    <row r="18" spans="1:5">
      <c r="A18" s="3"/>
      <c r="B18" s="1" t="s">
        <v>83</v>
      </c>
      <c r="C18">
        <f>90*0.7+84*0.15+90*0.15</f>
        <v>89.1</v>
      </c>
      <c r="D18">
        <f>72*0.7+69*0.15+70*0.15</f>
        <v>71.25</v>
      </c>
      <c r="E18">
        <f t="shared" si="1"/>
        <v>74.82</v>
      </c>
    </row>
    <row r="19" spans="1:5">
      <c r="A19" s="3"/>
      <c r="B19" s="1" t="s">
        <v>84</v>
      </c>
      <c r="C19">
        <f>82*0.6+75*0.2+77*0.2</f>
        <v>79.6</v>
      </c>
      <c r="D19">
        <f>82*0.6+78*0.2+80*0.2</f>
        <v>80.8</v>
      </c>
      <c r="E19">
        <f t="shared" si="1"/>
        <v>80.56</v>
      </c>
    </row>
    <row r="20" spans="1:5">
      <c r="A20" s="3"/>
      <c r="B20" s="1" t="s">
        <v>85</v>
      </c>
      <c r="C20">
        <f>82*0.6+84*0.2+80*0.1+80*0.1</f>
        <v>82</v>
      </c>
      <c r="D20">
        <f>83*0.6+90*0.2+80*0.1+80*0.1</f>
        <v>83.8</v>
      </c>
      <c r="E20">
        <f t="shared" si="1"/>
        <v>83.44</v>
      </c>
    </row>
    <row r="21" spans="1:6">
      <c r="A21" s="3"/>
      <c r="B21" s="1" t="s">
        <v>86</v>
      </c>
      <c r="C21">
        <v>80.4</v>
      </c>
      <c r="D21">
        <v>82.75</v>
      </c>
      <c r="E21">
        <f t="shared" si="1"/>
        <v>82.28</v>
      </c>
      <c r="F21" s="1"/>
    </row>
    <row r="22" spans="1:5">
      <c r="A22" s="3"/>
      <c r="B22" s="1" t="s">
        <v>87</v>
      </c>
      <c r="C22">
        <v>82.05</v>
      </c>
      <c r="D22">
        <v>83.6</v>
      </c>
      <c r="E22">
        <f t="shared" si="1"/>
        <v>83.29</v>
      </c>
    </row>
    <row r="23" spans="1:5">
      <c r="A23" s="3"/>
      <c r="B23" s="1" t="s">
        <v>88</v>
      </c>
      <c r="C23">
        <v>79.6</v>
      </c>
      <c r="D23">
        <v>81.4</v>
      </c>
      <c r="E23">
        <f t="shared" si="1"/>
        <v>81.04</v>
      </c>
    </row>
    <row r="24" spans="1:5">
      <c r="A24" s="3"/>
      <c r="B24" s="1" t="s">
        <v>89</v>
      </c>
      <c r="C24">
        <v>81.4</v>
      </c>
      <c r="D24">
        <v>83.2</v>
      </c>
      <c r="E24">
        <f t="shared" si="1"/>
        <v>82.84</v>
      </c>
    </row>
    <row r="25" spans="1:5">
      <c r="A25" s="3"/>
      <c r="B25" s="1" t="s">
        <v>90</v>
      </c>
      <c r="C25">
        <v>81.8</v>
      </c>
      <c r="D25">
        <v>81.1</v>
      </c>
      <c r="E25">
        <f t="shared" si="1"/>
        <v>81.24</v>
      </c>
    </row>
    <row r="26" spans="1:5">
      <c r="A26" s="3"/>
      <c r="B26" s="1" t="s">
        <v>91</v>
      </c>
      <c r="C26">
        <v>83.6</v>
      </c>
      <c r="D26">
        <v>84.4</v>
      </c>
      <c r="E26">
        <f t="shared" si="1"/>
        <v>84.24</v>
      </c>
    </row>
    <row r="27" spans="1:5">
      <c r="A27" s="3"/>
      <c r="B27" s="1" t="s">
        <v>92</v>
      </c>
      <c r="C27">
        <v>80.4</v>
      </c>
      <c r="D27">
        <v>81.7</v>
      </c>
      <c r="E27">
        <f t="shared" si="1"/>
        <v>81.44</v>
      </c>
    </row>
    <row r="28" spans="1:5">
      <c r="A28" s="3"/>
      <c r="B28" s="1" t="s">
        <v>93</v>
      </c>
      <c r="C28">
        <v>82.7</v>
      </c>
      <c r="D28">
        <v>83.1</v>
      </c>
      <c r="E28">
        <f t="shared" si="1"/>
        <v>83.02</v>
      </c>
    </row>
  </sheetData>
  <mergeCells count="3">
    <mergeCell ref="A2:A7"/>
    <mergeCell ref="A8:A16"/>
    <mergeCell ref="A17:A2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I31"/>
  <sheetViews>
    <sheetView workbookViewId="0">
      <selection activeCell="K23" sqref="K23"/>
    </sheetView>
  </sheetViews>
  <sheetFormatPr defaultColWidth="9" defaultRowHeight="15.6"/>
  <sheetData>
    <row r="4" spans="9:9">
      <c r="I4" s="1" t="s">
        <v>63</v>
      </c>
    </row>
    <row r="5" spans="6:9">
      <c r="F5" s="1" t="s">
        <v>72</v>
      </c>
      <c r="G5">
        <v>84</v>
      </c>
      <c r="H5">
        <v>86</v>
      </c>
      <c r="I5">
        <v>87.6</v>
      </c>
    </row>
    <row r="6" spans="6:9">
      <c r="F6" s="1" t="s">
        <v>78</v>
      </c>
      <c r="G6">
        <f>86*0.8+88*0.2</f>
        <v>86.4</v>
      </c>
      <c r="H6">
        <f>84*0.8+88*0.2</f>
        <v>84.8</v>
      </c>
      <c r="I6">
        <v>87.12</v>
      </c>
    </row>
    <row r="7" spans="6:9">
      <c r="F7" s="1" t="s">
        <v>74</v>
      </c>
      <c r="G7" s="1">
        <f>79*0.8+75*0.2</f>
        <v>78.2</v>
      </c>
      <c r="H7">
        <f>87*0.8+80*0.2</f>
        <v>85.6</v>
      </c>
      <c r="I7">
        <v>86.12</v>
      </c>
    </row>
    <row r="8" spans="6:9">
      <c r="F8" s="1" t="s">
        <v>80</v>
      </c>
      <c r="G8">
        <f>84*0.4+87*0.55+85*0.05</f>
        <v>85.7</v>
      </c>
      <c r="H8">
        <f>80*0.4+84*0.55+84*0.05</f>
        <v>82.4</v>
      </c>
      <c r="I8">
        <v>85.06</v>
      </c>
    </row>
    <row r="9" spans="6:9">
      <c r="F9" s="1" t="s">
        <v>73</v>
      </c>
      <c r="G9">
        <f>81*0.4+86*0.55+83*0.05</f>
        <v>83.85</v>
      </c>
      <c r="H9">
        <f>80*0.4+84*0.55+84*0.05</f>
        <v>82.4</v>
      </c>
      <c r="I9">
        <v>84.69</v>
      </c>
    </row>
    <row r="10" spans="6:9">
      <c r="F10" s="1" t="s">
        <v>91</v>
      </c>
      <c r="G10">
        <v>83.6</v>
      </c>
      <c r="H10">
        <v>84.4</v>
      </c>
      <c r="I10">
        <f t="shared" ref="I10:I21" si="0">G10*0.2+H10*0.8</f>
        <v>84.24</v>
      </c>
    </row>
    <row r="11" spans="6:9">
      <c r="F11" s="1" t="s">
        <v>66</v>
      </c>
      <c r="G11" s="1">
        <f>84*0.6+83*0.3+88*0.05+86*0.05</f>
        <v>84</v>
      </c>
      <c r="H11">
        <f>83*0.6+83*0.3+92*0.05+86*0.05</f>
        <v>83.6</v>
      </c>
      <c r="I11">
        <f t="shared" si="0"/>
        <v>83.68</v>
      </c>
    </row>
    <row r="12" spans="6:9">
      <c r="F12" s="1" t="s">
        <v>67</v>
      </c>
      <c r="G12">
        <f>0.5*88+0.15*75+0.1*75+0.15*80+0.1*90</f>
        <v>83.75</v>
      </c>
      <c r="H12">
        <f>86*0.5+75*0.15+78*0.1+84*0.15+90*0.1</f>
        <v>83.65</v>
      </c>
      <c r="I12">
        <f t="shared" si="0"/>
        <v>83.67</v>
      </c>
    </row>
    <row r="13" spans="6:9">
      <c r="F13" s="1" t="s">
        <v>85</v>
      </c>
      <c r="G13">
        <f>82*0.6+84*0.2+80*0.1+80*0.1</f>
        <v>82</v>
      </c>
      <c r="H13">
        <f>83*0.6+90*0.2+80*0.1+80*0.1</f>
        <v>83.8</v>
      </c>
      <c r="I13">
        <f t="shared" si="0"/>
        <v>83.44</v>
      </c>
    </row>
    <row r="14" spans="6:9">
      <c r="F14" s="1" t="s">
        <v>87</v>
      </c>
      <c r="G14">
        <v>82.05</v>
      </c>
      <c r="H14">
        <v>83.6</v>
      </c>
      <c r="I14">
        <f t="shared" si="0"/>
        <v>83.29</v>
      </c>
    </row>
    <row r="15" spans="6:9">
      <c r="F15" s="1" t="s">
        <v>70</v>
      </c>
      <c r="G15" s="1">
        <f>95*0.3+84*0.15+45*0.3+83*0.15+78*0.05+78*0.05</f>
        <v>74.85</v>
      </c>
      <c r="H15">
        <f>95*0.3+84*0.15+80*0.3+83*0.15+78*0.05+78*0.05</f>
        <v>85.35</v>
      </c>
      <c r="I15">
        <f t="shared" si="0"/>
        <v>83.25</v>
      </c>
    </row>
    <row r="16" spans="6:9">
      <c r="F16" s="1" t="s">
        <v>65</v>
      </c>
      <c r="G16">
        <f>0.4*85+0.4*75+0.2*80</f>
        <v>80</v>
      </c>
      <c r="H16">
        <f>0.4*90+0.4*80+0.2*80</f>
        <v>84</v>
      </c>
      <c r="I16">
        <f t="shared" si="0"/>
        <v>83.2</v>
      </c>
    </row>
    <row r="17" spans="6:9">
      <c r="F17" s="1" t="s">
        <v>93</v>
      </c>
      <c r="G17">
        <v>82.7</v>
      </c>
      <c r="H17">
        <v>83.1</v>
      </c>
      <c r="I17">
        <f t="shared" si="0"/>
        <v>83.02</v>
      </c>
    </row>
    <row r="18" spans="6:9">
      <c r="F18" s="1" t="s">
        <v>69</v>
      </c>
      <c r="G18">
        <f>83*0.4+88*0.1+82*0.2+80*0.1+83*0.2</f>
        <v>83</v>
      </c>
      <c r="H18">
        <f>88*0.4+80*0.1+82*0.2+78*0.1+78*0.2</f>
        <v>83</v>
      </c>
      <c r="I18">
        <f t="shared" si="0"/>
        <v>83</v>
      </c>
    </row>
    <row r="19" spans="6:9">
      <c r="F19" s="1" t="s">
        <v>89</v>
      </c>
      <c r="G19">
        <v>81.4</v>
      </c>
      <c r="H19">
        <v>83.2</v>
      </c>
      <c r="I19">
        <f t="shared" si="0"/>
        <v>82.84</v>
      </c>
    </row>
    <row r="20" spans="6:9">
      <c r="F20" s="1" t="s">
        <v>86</v>
      </c>
      <c r="G20">
        <v>80.4</v>
      </c>
      <c r="H20">
        <v>82.75</v>
      </c>
      <c r="I20">
        <f t="shared" si="0"/>
        <v>82.28</v>
      </c>
    </row>
    <row r="21" spans="6:9">
      <c r="F21" s="1" t="s">
        <v>68</v>
      </c>
      <c r="G21">
        <f>80*0.3+80*0.2+85*0.3+85*0.1+85*0.1</f>
        <v>82.5</v>
      </c>
      <c r="H21">
        <f>78*0.3+78*0.2+88*0.3+83*0.1+85*0.1</f>
        <v>82.2</v>
      </c>
      <c r="I21">
        <f t="shared" si="0"/>
        <v>82.26</v>
      </c>
    </row>
    <row r="22" spans="6:9">
      <c r="F22" s="1" t="s">
        <v>77</v>
      </c>
      <c r="G22">
        <f>75*0.2+75*0.6+85*0.2</f>
        <v>77</v>
      </c>
      <c r="H22">
        <f>80*0.2+80*0.6+84*0.2</f>
        <v>80.8</v>
      </c>
      <c r="I22">
        <v>82.04</v>
      </c>
    </row>
    <row r="23" spans="6:9">
      <c r="F23" s="1" t="s">
        <v>76</v>
      </c>
      <c r="G23">
        <f>80*0.8+78*0.2</f>
        <v>79.6</v>
      </c>
      <c r="H23">
        <f>80*0.8+80*0.2</f>
        <v>80</v>
      </c>
      <c r="I23">
        <v>81.92</v>
      </c>
    </row>
    <row r="24" spans="6:9">
      <c r="F24" s="1" t="s">
        <v>82</v>
      </c>
      <c r="G24">
        <f>78*0.15+78*0.15+84*0.15+84*0.15+84*0.1+80*0.3</f>
        <v>81</v>
      </c>
      <c r="H24">
        <f>80*0.15+80*0.15+80*0.15+80*0.15+90*0.1+82*0.3</f>
        <v>81.6</v>
      </c>
      <c r="I24">
        <f t="shared" ref="I24:I29" si="1">G24*0.2+H24*0.8</f>
        <v>81.48</v>
      </c>
    </row>
    <row r="25" spans="6:9">
      <c r="F25" s="1" t="s">
        <v>92</v>
      </c>
      <c r="G25">
        <v>80.4</v>
      </c>
      <c r="H25">
        <v>81.7</v>
      </c>
      <c r="I25">
        <f t="shared" si="1"/>
        <v>81.44</v>
      </c>
    </row>
    <row r="26" spans="6:9">
      <c r="F26" s="1" t="s">
        <v>90</v>
      </c>
      <c r="G26">
        <v>81.8</v>
      </c>
      <c r="H26">
        <v>81.1</v>
      </c>
      <c r="I26">
        <f t="shared" si="1"/>
        <v>81.24</v>
      </c>
    </row>
    <row r="27" spans="6:9">
      <c r="F27" s="1" t="s">
        <v>88</v>
      </c>
      <c r="G27">
        <v>79.6</v>
      </c>
      <c r="H27">
        <v>81.4</v>
      </c>
      <c r="I27">
        <f t="shared" si="1"/>
        <v>81.04</v>
      </c>
    </row>
    <row r="28" spans="6:9">
      <c r="F28" s="1" t="s">
        <v>84</v>
      </c>
      <c r="G28">
        <f>82*0.6+75*0.2+77*0.2</f>
        <v>79.6</v>
      </c>
      <c r="H28">
        <f>82*0.6+78*0.2+80*0.2</f>
        <v>80.8</v>
      </c>
      <c r="I28">
        <f t="shared" si="1"/>
        <v>80.56</v>
      </c>
    </row>
    <row r="29" spans="6:9">
      <c r="F29" s="1" t="s">
        <v>79</v>
      </c>
      <c r="G29">
        <v>76.45</v>
      </c>
      <c r="H29">
        <v>78.3</v>
      </c>
      <c r="I29">
        <f t="shared" si="1"/>
        <v>77.93</v>
      </c>
    </row>
    <row r="30" spans="6:9">
      <c r="F30" s="1" t="s">
        <v>75</v>
      </c>
      <c r="G30">
        <f>78*0.8+69*0.2</f>
        <v>76.2</v>
      </c>
      <c r="H30">
        <f>75*0.8+60*0.2</f>
        <v>72</v>
      </c>
      <c r="I30">
        <v>74.84</v>
      </c>
    </row>
    <row r="31" spans="6:9">
      <c r="F31" s="1" t="s">
        <v>83</v>
      </c>
      <c r="G31">
        <f>90*0.7+84*0.15+90*0.15</f>
        <v>89.1</v>
      </c>
      <c r="H31">
        <f>72*0.7+69*0.15+70*0.15</f>
        <v>71.25</v>
      </c>
      <c r="I31">
        <f>G31*0.2+H31*0.8</f>
        <v>74.82</v>
      </c>
    </row>
  </sheetData>
  <sortState ref="F4:I31">
    <sortCondition ref="I4:I3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OKR设定说明</vt:lpstr>
      <vt:lpstr>管理模板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网易HR 蒋志坤</dc:creator>
  <cp:lastModifiedBy>公主病了...</cp:lastModifiedBy>
  <dcterms:created xsi:type="dcterms:W3CDTF">2008-11-17T15:40:00Z</dcterms:created>
  <cp:lastPrinted>2016-03-30T05:30:00Z</cp:lastPrinted>
  <dcterms:modified xsi:type="dcterms:W3CDTF">2019-12-31T11:00:07Z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