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工作\BCH\project\L1_mediated_rearrangement\Genome instability project\manuscript\Finalized de novo insertions\complete\to github\"/>
    </mc:Choice>
  </mc:AlternateContent>
  <xr:revisionPtr revIDLastSave="0" documentId="13_ncr:1_{8ECB0C33-6F6D-4A00-86C0-ACBD42A0A031}" xr6:coauthVersionLast="47" xr6:coauthVersionMax="47" xr10:uidLastSave="{00000000-0000-0000-0000-000000000000}"/>
  <bookViews>
    <workbookView xWindow="-108" yWindow="-108" windowWidth="23256" windowHeight="12456" xr2:uid="{BA8A9E9A-E1D8-264D-B165-F860350C061D}"/>
  </bookViews>
  <sheets>
    <sheet name="all_insertions" sheetId="3" r:id="rId1"/>
    <sheet name="annotation_for_inv" sheetId="4" r:id="rId2"/>
    <sheet name="Sheet1" sheetId="5" r:id="rId3"/>
  </sheets>
  <definedNames>
    <definedName name="_xlnm._FilterDatabase" localSheetId="0" hidden="1">all_insertions!$A$1:$U$103</definedName>
    <definedName name="_xlnm._FilterDatabase" localSheetId="1" hidden="1">annotation_for_inv!$A$1:$P$1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" i="3" l="1"/>
  <c r="O70" i="3"/>
  <c r="O80" i="3"/>
  <c r="O101" i="3"/>
  <c r="N101" i="3"/>
  <c r="M101" i="3"/>
  <c r="N80" i="3"/>
  <c r="M80" i="3"/>
  <c r="N70" i="3"/>
  <c r="M70" i="3"/>
  <c r="U5" i="3"/>
  <c r="K4" i="3"/>
  <c r="K74" i="3"/>
  <c r="K2" i="3"/>
  <c r="K103" i="3"/>
  <c r="K102" i="3"/>
  <c r="K101" i="3"/>
  <c r="K100" i="3"/>
  <c r="K99" i="3"/>
  <c r="K98" i="3"/>
  <c r="K97" i="3"/>
  <c r="K96" i="3"/>
  <c r="K95" i="3"/>
  <c r="K94" i="3"/>
  <c r="K93" i="3"/>
  <c r="K90" i="3"/>
  <c r="K91" i="3"/>
  <c r="K89" i="3"/>
  <c r="K87" i="3"/>
  <c r="K86" i="3"/>
  <c r="K88" i="3"/>
  <c r="K83" i="3"/>
  <c r="K82" i="3"/>
  <c r="K84" i="3"/>
  <c r="K85" i="3"/>
  <c r="K80" i="3"/>
  <c r="K76" i="3"/>
  <c r="K77" i="3"/>
  <c r="K78" i="3"/>
  <c r="K79" i="3"/>
  <c r="K75" i="3"/>
  <c r="K73" i="3"/>
  <c r="K71" i="3"/>
  <c r="K72" i="3"/>
  <c r="K70" i="3"/>
  <c r="K69" i="3"/>
  <c r="K68" i="3"/>
  <c r="K67" i="3"/>
  <c r="K66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51" i="3"/>
  <c r="K50" i="3"/>
  <c r="K49" i="3"/>
  <c r="K48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17" i="3"/>
  <c r="K16" i="3"/>
  <c r="K10" i="3"/>
  <c r="K11" i="3"/>
  <c r="K12" i="3"/>
  <c r="K13" i="3"/>
  <c r="K14" i="3"/>
  <c r="K15" i="3"/>
  <c r="K9" i="3"/>
  <c r="K8" i="3"/>
  <c r="K7" i="3"/>
  <c r="K6" i="3"/>
  <c r="K3" i="3"/>
  <c r="K5" i="3"/>
  <c r="U12" i="3"/>
  <c r="U3" i="3"/>
  <c r="M8" i="3"/>
  <c r="N8" i="3"/>
  <c r="O8" i="3"/>
  <c r="U8" i="3"/>
  <c r="M6" i="3"/>
  <c r="N6" i="3"/>
  <c r="O6" i="3"/>
  <c r="U6" i="3"/>
  <c r="U9" i="3"/>
  <c r="U11" i="3"/>
  <c r="U15" i="3"/>
  <c r="M16" i="3"/>
  <c r="N16" i="3"/>
  <c r="O16" i="3"/>
  <c r="U16" i="3"/>
  <c r="U21" i="3"/>
  <c r="U20" i="3"/>
  <c r="U22" i="3"/>
  <c r="U25" i="3"/>
  <c r="U23" i="3"/>
  <c r="U26" i="3"/>
  <c r="U27" i="3"/>
  <c r="U29" i="3"/>
  <c r="U30" i="3"/>
  <c r="U31" i="3"/>
  <c r="U33" i="3"/>
  <c r="U35" i="3"/>
  <c r="U36" i="3"/>
  <c r="U40" i="3"/>
  <c r="U37" i="3"/>
  <c r="U39" i="3"/>
  <c r="U45" i="3"/>
  <c r="U46" i="3"/>
  <c r="U43" i="3"/>
  <c r="U44" i="3"/>
  <c r="U47" i="3"/>
  <c r="M48" i="3"/>
  <c r="N48" i="3"/>
  <c r="O48" i="3"/>
  <c r="U48" i="3"/>
  <c r="U49" i="3"/>
  <c r="U50" i="3"/>
  <c r="U52" i="3"/>
  <c r="U53" i="3"/>
  <c r="U55" i="3"/>
  <c r="U61" i="3"/>
  <c r="U56" i="3"/>
  <c r="U58" i="3"/>
  <c r="U59" i="3"/>
  <c r="U60" i="3"/>
  <c r="U65" i="3"/>
  <c r="U62" i="3"/>
  <c r="U63" i="3"/>
  <c r="U64" i="3"/>
  <c r="U69" i="3"/>
  <c r="M71" i="3"/>
  <c r="N71" i="3"/>
  <c r="U71" i="3"/>
  <c r="U76" i="3"/>
  <c r="M74" i="3"/>
  <c r="N74" i="3"/>
  <c r="O74" i="3"/>
  <c r="U74" i="3"/>
  <c r="U77" i="3"/>
  <c r="U79" i="3"/>
  <c r="U80" i="3"/>
  <c r="U84" i="3"/>
  <c r="U85" i="3"/>
  <c r="U86" i="3"/>
  <c r="U88" i="3"/>
  <c r="M89" i="3"/>
  <c r="N89" i="3"/>
  <c r="O89" i="3"/>
  <c r="U89" i="3"/>
  <c r="U91" i="3"/>
  <c r="U94" i="3"/>
  <c r="U95" i="3"/>
  <c r="M96" i="3"/>
  <c r="N96" i="3"/>
  <c r="O96" i="3"/>
  <c r="U93" i="3"/>
  <c r="U101" i="3"/>
  <c r="U103" i="3"/>
  <c r="U99" i="3"/>
  <c r="U102" i="3"/>
  <c r="M67" i="3"/>
  <c r="N67" i="3"/>
  <c r="O67" i="3"/>
  <c r="K107" i="3" l="1"/>
  <c r="K10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tc={8EB8920C-1882-4895-86AA-9950929D5456}</author>
  </authors>
  <commentList>
    <comment ref="K1" authorId="0" shapeId="0" xr:uid="{8EB8920C-1882-4895-86AA-9950929D5456}">
      <text>
        <t>[Threaded comment]
Your version of Excel allows you to read this threaded comment; however, any edits to it will get removed if the file is opened in a newer version of Excel. Learn more: https://go.microsoft.com/fwlink/?linkid=870924
Comment:
    5789-breakpoint</t>
      </text>
    </comment>
  </commentList>
</comments>
</file>

<file path=xl/sharedStrings.xml><?xml version="1.0" encoding="utf-8"?>
<sst xmlns="http://schemas.openxmlformats.org/spreadsheetml/2006/main" count="905" uniqueCount="355">
  <si>
    <t>chr</t>
  </si>
  <si>
    <t>L1_CL_DoxOrf_Dox_A3</t>
  </si>
  <si>
    <t>chr13</t>
  </si>
  <si>
    <t>chr15</t>
  </si>
  <si>
    <t>CA</t>
  </si>
  <si>
    <t>chr2</t>
  </si>
  <si>
    <t>chr3</t>
  </si>
  <si>
    <t>A</t>
  </si>
  <si>
    <t>chr4</t>
  </si>
  <si>
    <t>AG</t>
  </si>
  <si>
    <t>G</t>
  </si>
  <si>
    <t>GATGCGGTGCTTGG</t>
  </si>
  <si>
    <t>chr7</t>
  </si>
  <si>
    <t>C</t>
  </si>
  <si>
    <t>L1_CL_DoxOrf_Dox_A5</t>
  </si>
  <si>
    <t>chr8</t>
  </si>
  <si>
    <t>CT</t>
  </si>
  <si>
    <t>chr12</t>
  </si>
  <si>
    <t>L1_CL_DoxOrf_Dox_A6</t>
  </si>
  <si>
    <t>chr6</t>
  </si>
  <si>
    <t>chr9</t>
  </si>
  <si>
    <t>ACG</t>
  </si>
  <si>
    <t>chr10</t>
  </si>
  <si>
    <t>L1_CL_DoxOrf_Dox_A7</t>
  </si>
  <si>
    <t>chr5</t>
  </si>
  <si>
    <t>L1_CL_DoxOrf_Dox_A8</t>
  </si>
  <si>
    <t>GCA</t>
  </si>
  <si>
    <t>GA</t>
  </si>
  <si>
    <t>L1_CL_DoxOrf_Dox_B1</t>
  </si>
  <si>
    <t>TG</t>
  </si>
  <si>
    <t>T</t>
  </si>
  <si>
    <t>chr20</t>
  </si>
  <si>
    <t>L1_CL_DoxOrf_Dox_B5</t>
  </si>
  <si>
    <t>TC</t>
  </si>
  <si>
    <t>L1_CL_DoxOrf_Dox_C3</t>
  </si>
  <si>
    <t>L1_CL_DoxOrf_Dox_C4</t>
  </si>
  <si>
    <t>chr1</t>
  </si>
  <si>
    <t>chr21</t>
  </si>
  <si>
    <t>L1_CL_DoxOrf_Dox_C5</t>
  </si>
  <si>
    <t>CG</t>
  </si>
  <si>
    <t>chr11</t>
  </si>
  <si>
    <t>L1_CL_DoxOrf_Dox_C7</t>
  </si>
  <si>
    <t>L1_CL_DoxOrf_Dox_C8</t>
  </si>
  <si>
    <t>TA</t>
  </si>
  <si>
    <t>L1_CL_DoxOrf_Dox_D2</t>
  </si>
  <si>
    <t>chr19</t>
  </si>
  <si>
    <t>TT</t>
  </si>
  <si>
    <t>L1_CL_DoxOrf_Dox_D3</t>
  </si>
  <si>
    <t>chr17</t>
  </si>
  <si>
    <t>L1_CL_DoxOrf_Dox_D4</t>
  </si>
  <si>
    <t>chr18</t>
  </si>
  <si>
    <t>AGA</t>
  </si>
  <si>
    <t>TCCTGC</t>
  </si>
  <si>
    <t>L1_CL_DoxOrf_Dox_E1</t>
  </si>
  <si>
    <t>TCCT</t>
  </si>
  <si>
    <t>AA</t>
  </si>
  <si>
    <t>chrX</t>
  </si>
  <si>
    <t>GT</t>
  </si>
  <si>
    <t>L1_CL_DoxOrf_Dox_E2</t>
  </si>
  <si>
    <t>ATG</t>
  </si>
  <si>
    <t>L1_CL_DoxOrf_Dox_E8</t>
  </si>
  <si>
    <t>chr14</t>
  </si>
  <si>
    <t>CTA</t>
  </si>
  <si>
    <t>L1_CL_DoxOrf_Dox_F1</t>
  </si>
  <si>
    <t>L1_CL_DoxOrf_Dox_F7</t>
  </si>
  <si>
    <t>L1_CL_DoxOrf_Dox_F8</t>
  </si>
  <si>
    <t>L1_CL_DoxOrf_Dox_G2</t>
  </si>
  <si>
    <t>AAGTGTC</t>
  </si>
  <si>
    <t>TTG</t>
  </si>
  <si>
    <t>L1_CL_DoxOrf_Dox_G3</t>
  </si>
  <si>
    <t>GTA</t>
  </si>
  <si>
    <t>L1_CL_DoxOrf_Dox_G5</t>
  </si>
  <si>
    <t>TTAAGATAAA</t>
  </si>
  <si>
    <t>chr16</t>
  </si>
  <si>
    <t>TCTTG</t>
  </si>
  <si>
    <t>GGT</t>
  </si>
  <si>
    <t>L1_CL_DoxOrf_Dox_G8</t>
  </si>
  <si>
    <t>L1_CL_DoxOrf_Dox_H1</t>
  </si>
  <si>
    <t>TTCT</t>
  </si>
  <si>
    <t>L1_CL_DoxOrf_Dox_H7</t>
  </si>
  <si>
    <t>AGT</t>
  </si>
  <si>
    <t>L1_CL_DoxOrf_Dox_H8</t>
  </si>
  <si>
    <t>ATC</t>
  </si>
  <si>
    <t>nan</t>
    <phoneticPr fontId="2" type="noConversion"/>
  </si>
  <si>
    <t>sample</t>
    <phoneticPr fontId="2" type="noConversion"/>
  </si>
  <si>
    <t>Truncated</t>
  </si>
  <si>
    <t>Truncated</t>
    <phoneticPr fontId="2" type="noConversion"/>
  </si>
  <si>
    <t>Truncated,Inverted</t>
    <phoneticPr fontId="2" type="noConversion"/>
  </si>
  <si>
    <t>Full_length</t>
    <phoneticPr fontId="2" type="noConversion"/>
  </si>
  <si>
    <t>CTAATTGAAAA</t>
  </si>
  <si>
    <t>AAAATTGAAAC</t>
  </si>
  <si>
    <t>non_polyA_side_motif</t>
  </si>
  <si>
    <t>TTTCTAATGGA</t>
  </si>
  <si>
    <t>TTAACAAATGA</t>
  </si>
  <si>
    <t>gttctggccag</t>
  </si>
  <si>
    <t>gccaaagaaag</t>
  </si>
  <si>
    <t>AATGAGAATTA</t>
  </si>
  <si>
    <t>cagataataac</t>
  </si>
  <si>
    <t>AATTTCAATTG</t>
  </si>
  <si>
    <t>aaactctgcag</t>
  </si>
  <si>
    <t>ATTAGAAGTAG</t>
  </si>
  <si>
    <t>TGAGTTAATTG</t>
  </si>
  <si>
    <t>actcattagca</t>
  </si>
  <si>
    <t>GAAAATTGAAA</t>
  </si>
  <si>
    <t>ATTGCAATGGT</t>
  </si>
  <si>
    <t>ATTCATACTTT</t>
  </si>
  <si>
    <t>cctttctattg</t>
  </si>
  <si>
    <t>TTCATGGTTGC</t>
  </si>
  <si>
    <t>CAGGAGAAAGA</t>
  </si>
  <si>
    <t>TTCTTAAAATA</t>
  </si>
  <si>
    <t>ggtgtgtttag</t>
  </si>
  <si>
    <t>ATTTCAGTTGT</t>
  </si>
  <si>
    <t>ggaaatgatca</t>
  </si>
  <si>
    <t>CTTCTTATGTT</t>
  </si>
  <si>
    <t>TCCTGCATGGT</t>
  </si>
  <si>
    <t>TGATGGTTGCT</t>
  </si>
  <si>
    <t>TCCATTAAGAT</t>
  </si>
  <si>
    <t>TATAGAAggct</t>
  </si>
  <si>
    <t>TCCTGCAAGCA</t>
  </si>
  <si>
    <t>TTTCCTGTAAT</t>
  </si>
  <si>
    <t>aaaaaaatatt</t>
  </si>
  <si>
    <t>TAACGTTAACC</t>
  </si>
  <si>
    <t>AGAATGCTAGA</t>
  </si>
  <si>
    <t>tcttaccatgt</t>
  </si>
  <si>
    <t>aaaatctctgt</t>
  </si>
  <si>
    <t>TTTAAAACTTG</t>
  </si>
  <si>
    <t>TAAAAGAATAT</t>
  </si>
  <si>
    <t>tcctcacaatg</t>
  </si>
  <si>
    <t>ATAACCTACAC</t>
  </si>
  <si>
    <t>AATCTAATATG</t>
  </si>
  <si>
    <t>taaaagaaaaa</t>
  </si>
  <si>
    <t>agggagttaca</t>
  </si>
  <si>
    <t>ctagggattaa</t>
  </si>
  <si>
    <t>attcactgcta</t>
  </si>
  <si>
    <t>aagttaaatac</t>
  </si>
  <si>
    <t>aagattaaaaa</t>
  </si>
  <si>
    <t>gaagtgtcttc</t>
  </si>
  <si>
    <t>attttgctgta</t>
  </si>
  <si>
    <t>TTAAAAAAAtt</t>
  </si>
  <si>
    <t>AGAATTGGCTG</t>
  </si>
  <si>
    <t>aaaattagcca</t>
  </si>
  <si>
    <t>TAAGAGTCCAT</t>
  </si>
  <si>
    <t>agaaacaaaat</t>
  </si>
  <si>
    <t>GACATGGCCGA</t>
  </si>
  <si>
    <t>AAAACAAAGAG</t>
  </si>
  <si>
    <t>TCATTCCTTTA</t>
  </si>
  <si>
    <t>gttcatgagga</t>
  </si>
  <si>
    <t>polyA_side_motif</t>
  </si>
  <si>
    <t>AAGATTAACAA</t>
  </si>
  <si>
    <t>agtattagaag</t>
  </si>
  <si>
    <t>agcgccaaaga</t>
  </si>
  <si>
    <t>GTTTTTAAAAA</t>
  </si>
  <si>
    <t>tctagcaagag</t>
  </si>
  <si>
    <t>ACTTTTAAAAA</t>
  </si>
  <si>
    <t>GCTAATTGAAA</t>
  </si>
  <si>
    <t>catcttaaaaa</t>
  </si>
  <si>
    <t>CATAAGAAAAA</t>
  </si>
  <si>
    <t>TGGAATGAAAA</t>
  </si>
  <si>
    <t>attagcaagaa</t>
  </si>
  <si>
    <t>TACATTGAAAT</t>
  </si>
  <si>
    <t>AAAATTAAGAG</t>
  </si>
  <si>
    <t>tctgataagaa</t>
  </si>
  <si>
    <t>CTGTATAATAT</t>
  </si>
  <si>
    <t>TGGGTTAAAGA</t>
  </si>
  <si>
    <t>CTTATGAAGAA</t>
  </si>
  <si>
    <t>gtgtttagaaa</t>
  </si>
  <si>
    <t>ACAACTAGATA</t>
  </si>
  <si>
    <t>catctttaaaa</t>
  </si>
  <si>
    <t>TTAGTTAACAA</t>
  </si>
  <si>
    <t>TGGTTTAAAAA</t>
  </si>
  <si>
    <t>TTTTTTAAAAT</t>
  </si>
  <si>
    <t>ATTTATAAAAA</t>
  </si>
  <si>
    <t>GGACATAAGAA</t>
  </si>
  <si>
    <t>GAGATTAAAAG</t>
  </si>
  <si>
    <t>agaattagaaa</t>
  </si>
  <si>
    <t>TTATTTAACAA</t>
  </si>
  <si>
    <t>AAGTATAGAAT</t>
  </si>
  <si>
    <t>ttgttttaaaa</t>
  </si>
  <si>
    <t>gactttgaaaa</t>
  </si>
  <si>
    <t>GAATTTAAAAC</t>
  </si>
  <si>
    <t>GATCATAATTT</t>
  </si>
  <si>
    <t>CTTATTTAAAA</t>
  </si>
  <si>
    <t>TTTTTTAAAAA</t>
  </si>
  <si>
    <t>GGAATTAGAAT</t>
  </si>
  <si>
    <t>agcactaaaag</t>
  </si>
  <si>
    <t>ccagctaagaa</t>
  </si>
  <si>
    <t>gggattaagat</t>
  </si>
  <si>
    <t>gggattaaaaa</t>
  </si>
  <si>
    <t>ttaatcaaaaa</t>
  </si>
  <si>
    <t>caccccaagat</t>
  </si>
  <si>
    <t>taggatagaaa</t>
  </si>
  <si>
    <t>TATCTTAAAAA</t>
  </si>
  <si>
    <t>CAACATAAAGA</t>
  </si>
  <si>
    <t>tctgctaaaaa</t>
  </si>
  <si>
    <t>TTGTGTAAGAG</t>
  </si>
  <si>
    <t>tcaattagaaa</t>
  </si>
  <si>
    <t>TGTCAGAAGAA</t>
  </si>
  <si>
    <t>TAAATTAAAAA</t>
  </si>
  <si>
    <t>TTAATTAAAAA</t>
  </si>
  <si>
    <t>tgatattaaaa</t>
  </si>
  <si>
    <t>ctgtcaagctt</t>
  </si>
  <si>
    <t>cgcttagaata</t>
  </si>
  <si>
    <t>AATGAATTTGA</t>
  </si>
  <si>
    <t>gtctcaaaaag</t>
  </si>
  <si>
    <t>GGACTTTTAAC</t>
  </si>
  <si>
    <t>CTTTTAACAGC</t>
  </si>
  <si>
    <t>tatgcaaatcc</t>
  </si>
  <si>
    <t>tactttaaaaa</t>
  </si>
  <si>
    <t>tttgctttaaa</t>
  </si>
  <si>
    <t>tgctttaaaaa</t>
  </si>
  <si>
    <t>AAACTATTAAG</t>
  </si>
  <si>
    <t>CAGTTTAAAAC</t>
  </si>
  <si>
    <t>CTATATGTTTC</t>
  </si>
  <si>
    <t>AAGAATCGATG</t>
  </si>
  <si>
    <t>aaatgcagaat</t>
  </si>
  <si>
    <t>aatgcagaatg</t>
  </si>
  <si>
    <t>ACAGCGCTAAG</t>
  </si>
  <si>
    <t>ATTTCAAGACA</t>
  </si>
  <si>
    <t>gaagcatgttt</t>
  </si>
  <si>
    <t>ttgttaagatt</t>
  </si>
  <si>
    <t>GAAAATCAAAA</t>
  </si>
  <si>
    <t>AGTATAAGAGA</t>
  </si>
  <si>
    <t>AAGATTTATAA</t>
  </si>
  <si>
    <t>AGAATAGAAAA</t>
  </si>
  <si>
    <t>tctgtctcaaa</t>
  </si>
  <si>
    <t>gtctcaaaaaa</t>
  </si>
  <si>
    <t>taggcagcagc</t>
  </si>
  <si>
    <t>tgggtaagaat</t>
  </si>
  <si>
    <t>aattgtggatt</t>
  </si>
  <si>
    <t>tttggaaaaaa</t>
  </si>
  <si>
    <t>ctttaaaaagt</t>
  </si>
  <si>
    <t>tctttaaaaag</t>
  </si>
  <si>
    <t>GAACTGATTTA</t>
  </si>
  <si>
    <t>TTTATAAAAAG</t>
  </si>
  <si>
    <t>ctggaaaaaat</t>
  </si>
  <si>
    <t>tctggaaaaaa</t>
  </si>
  <si>
    <t>aaCAGGGCTTA</t>
  </si>
  <si>
    <t>ttcttaaaaaC</t>
  </si>
  <si>
    <t>AGCATAAAGAT</t>
  </si>
  <si>
    <t>aagaatctcac</t>
  </si>
  <si>
    <t>ggattaagaat</t>
  </si>
  <si>
    <t>ACAGAACatct</t>
  </si>
  <si>
    <t>ACAAGAACAGA</t>
  </si>
  <si>
    <t>ctccataggca</t>
  </si>
  <si>
    <t>ggagtaaaaga</t>
  </si>
  <si>
    <t>aatttaaattt</t>
  </si>
  <si>
    <t>cagttaattta</t>
  </si>
  <si>
    <t>GATCTAAGAAA</t>
  </si>
  <si>
    <t>aacataaactg</t>
  </si>
  <si>
    <t>gctataacaaa</t>
  </si>
  <si>
    <t>AGAACTTCATC</t>
  </si>
  <si>
    <t>AATACAATAAG</t>
  </si>
  <si>
    <t>atccaaataca</t>
  </si>
  <si>
    <t>aagtgaaagaa</t>
  </si>
  <si>
    <t>AAGAGTCAAGA</t>
  </si>
  <si>
    <t>GAGTCAAGACT</t>
  </si>
  <si>
    <t>Aacatatgaaa</t>
  </si>
  <si>
    <t>CAAATGAAAAa</t>
  </si>
  <si>
    <t>TAAGATTAAGA</t>
  </si>
  <si>
    <t>AAAGTATAAAA</t>
  </si>
  <si>
    <t>TCCCTCCTCTA</t>
  </si>
  <si>
    <t>GTTCTAAGAAA</t>
  </si>
  <si>
    <t>actgttaggac</t>
  </si>
  <si>
    <t>ggactaatata</t>
  </si>
  <si>
    <t>taatttttttt</t>
  </si>
  <si>
    <t>tcatcaagacc</t>
  </si>
  <si>
    <t>AAAATTTATGA</t>
  </si>
  <si>
    <t>TATCCAAGAAA</t>
  </si>
  <si>
    <t>attcaatagct</t>
  </si>
  <si>
    <t>cacataaacga</t>
  </si>
  <si>
    <t>tcctcaactga</t>
  </si>
  <si>
    <t>aaattaaagac</t>
  </si>
  <si>
    <t>TTAGGAAAATT</t>
  </si>
  <si>
    <t>CTTAGGAAAAT</t>
  </si>
  <si>
    <t>CCTAGAATACA</t>
  </si>
  <si>
    <t>ATGTTAAAAAT</t>
  </si>
  <si>
    <t>TTTAAAAGAAT</t>
  </si>
  <si>
    <t>AATTTAAAAGA</t>
  </si>
  <si>
    <t>gccacctttcc</t>
  </si>
  <si>
    <t>gcattagaaaa</t>
  </si>
  <si>
    <t>chr5</t>
    <phoneticPr fontId="2" type="noConversion"/>
  </si>
  <si>
    <t>nan</t>
    <phoneticPr fontId="2" type="noConversion"/>
  </si>
  <si>
    <t>GT</t>
    <phoneticPr fontId="2" type="noConversion"/>
  </si>
  <si>
    <t>TAAGTTAAGAA</t>
    <phoneticPr fontId="2" type="noConversion"/>
  </si>
  <si>
    <t>chr12</t>
    <phoneticPr fontId="2" type="noConversion"/>
  </si>
  <si>
    <t>Distance between proximal break ends of the inverted insertions</t>
    <phoneticPr fontId="2" type="noConversion"/>
  </si>
  <si>
    <t>length of microhomology between 5' piece and 3' piece</t>
    <phoneticPr fontId="2" type="noConversion"/>
  </si>
  <si>
    <t>length of 5' piece if inverted</t>
    <phoneticPr fontId="2" type="noConversion"/>
  </si>
  <si>
    <t>length of 3' piece if inverted</t>
    <phoneticPr fontId="2" type="noConversion"/>
  </si>
  <si>
    <t>Length of untemplated small insertion between 5' piece and 3' piece</t>
    <phoneticPr fontId="2" type="noConversion"/>
  </si>
  <si>
    <t>Microhomology between insertion and flanking genomic sequence</t>
    <phoneticPr fontId="2" type="noConversion"/>
  </si>
  <si>
    <t>untemplated sequence between insertion and flanking genomic sequence</t>
    <phoneticPr fontId="2" type="noConversion"/>
  </si>
  <si>
    <t>length of untemplated sequence between insertion and flanking genomic sequence</t>
    <phoneticPr fontId="2" type="noConversion"/>
  </si>
  <si>
    <t>length of microhomology between insertion and flanking genomic sequence</t>
    <phoneticPr fontId="2" type="noConversion"/>
  </si>
  <si>
    <t>gaaataattaa</t>
  </si>
  <si>
    <t>ttgtcaaaaag</t>
  </si>
  <si>
    <t>L1_CL_DoxOrf_Dox_E1</t>
    <phoneticPr fontId="2" type="noConversion"/>
  </si>
  <si>
    <t>L1_CL_DoxOrf_Dox_G5</t>
    <phoneticPr fontId="2" type="noConversion"/>
  </si>
  <si>
    <t>7286-8280</t>
    <phoneticPr fontId="2" type="noConversion"/>
  </si>
  <si>
    <t>with_long_reads</t>
    <phoneticPr fontId="2" type="noConversion"/>
  </si>
  <si>
    <t>No</t>
    <phoneticPr fontId="2" type="noConversion"/>
  </si>
  <si>
    <t>Yes</t>
    <phoneticPr fontId="2" type="noConversion"/>
  </si>
  <si>
    <t>TATGAACAAGAA</t>
    <phoneticPr fontId="2" type="noConversion"/>
  </si>
  <si>
    <t>GAGATCATAGT</t>
    <phoneticPr fontId="2" type="noConversion"/>
  </si>
  <si>
    <t>ATACTTAAAAA</t>
    <phoneticPr fontId="2" type="noConversion"/>
  </si>
  <si>
    <t>AATTGTATTCT</t>
    <phoneticPr fontId="2" type="noConversion"/>
  </si>
  <si>
    <t>not_included_in_analysis</t>
    <phoneticPr fontId="2" type="noConversion"/>
  </si>
  <si>
    <t>chr15</t>
    <phoneticPr fontId="2" type="noConversion"/>
  </si>
  <si>
    <t>CACAGGAGGAA</t>
    <phoneticPr fontId="2" type="noConversion"/>
  </si>
  <si>
    <t>ttgacttgaaa</t>
  </si>
  <si>
    <t>acttgaaagaa</t>
  </si>
  <si>
    <t>ttttttaaaaa</t>
    <phoneticPr fontId="2" type="noConversion"/>
  </si>
  <si>
    <r>
      <rPr>
        <sz val="12"/>
        <color theme="1"/>
        <rFont val="等线"/>
        <family val="3"/>
        <charset val="134"/>
      </rPr>
      <t>5044</t>
    </r>
    <r>
      <rPr>
        <sz val="12"/>
        <color theme="1"/>
        <rFont val="等线"/>
        <family val="2"/>
        <scheme val="minor"/>
      </rPr>
      <t>-4606,5700-3'</t>
    </r>
    <phoneticPr fontId="2" type="noConversion"/>
  </si>
  <si>
    <r>
      <rPr>
        <sz val="12"/>
        <color theme="1"/>
        <rFont val="等线"/>
        <family val="3"/>
        <charset val="134"/>
      </rPr>
      <t>5038</t>
    </r>
    <r>
      <rPr>
        <sz val="12"/>
        <color theme="1"/>
        <rFont val="等线"/>
        <family val="3"/>
        <charset val="134"/>
        <scheme val="minor"/>
      </rPr>
      <t>-2985,5049-3'</t>
    </r>
    <phoneticPr fontId="2" type="noConversion"/>
  </si>
  <si>
    <r>
      <rPr>
        <sz val="12"/>
        <color theme="1"/>
        <rFont val="等线"/>
        <family val="3"/>
        <charset val="134"/>
      </rPr>
      <t>5317</t>
    </r>
    <r>
      <rPr>
        <sz val="12"/>
        <color theme="1"/>
        <rFont val="等线"/>
        <family val="3"/>
        <charset val="134"/>
        <scheme val="minor"/>
      </rPr>
      <t>-4397,5321-3'</t>
    </r>
    <phoneticPr fontId="2" type="noConversion"/>
  </si>
  <si>
    <t>cannot_determine</t>
    <phoneticPr fontId="2" type="noConversion"/>
  </si>
  <si>
    <t>TSD_length</t>
    <phoneticPr fontId="2" type="noConversion"/>
  </si>
  <si>
    <t>break_in_orfeus</t>
    <phoneticPr fontId="2" type="noConversion"/>
  </si>
  <si>
    <t>len_of_ins</t>
    <phoneticPr fontId="2" type="noConversion"/>
  </si>
  <si>
    <t>insertion_type</t>
    <phoneticPr fontId="2" type="noConversion"/>
  </si>
  <si>
    <t>5'_breakpoint(non_polyA)</t>
    <phoneticPr fontId="2" type="noConversion"/>
  </si>
  <si>
    <t>3'_breakpoint(polyA)</t>
    <phoneticPr fontId="2" type="noConversion"/>
  </si>
  <si>
    <t>Included_in_Fig2</t>
    <phoneticPr fontId="2" type="noConversion"/>
  </si>
  <si>
    <t>Full_length,Inverted</t>
    <phoneticPr fontId="2" type="noConversion"/>
  </si>
  <si>
    <t>GGTAGTTGTAGAT</t>
    <phoneticPr fontId="2" type="noConversion"/>
  </si>
  <si>
    <t>5048-4445,5046-3'</t>
    <phoneticPr fontId="2" type="noConversion"/>
  </si>
  <si>
    <t>5427-4893,5462-3'</t>
    <phoneticPr fontId="2" type="noConversion"/>
  </si>
  <si>
    <r>
      <t>5190-5013</t>
    </r>
    <r>
      <rPr>
        <sz val="12"/>
        <color theme="1"/>
        <rFont val="等线"/>
        <family val="2"/>
        <scheme val="minor"/>
      </rPr>
      <t>,5326-3'</t>
    </r>
    <phoneticPr fontId="2" type="noConversion"/>
  </si>
  <si>
    <r>
      <t>5329-1821</t>
    </r>
    <r>
      <rPr>
        <b/>
        <sz val="12"/>
        <color theme="1"/>
        <rFont val="等线"/>
        <family val="3"/>
        <charset val="134"/>
        <scheme val="minor"/>
      </rPr>
      <t>,</t>
    </r>
    <r>
      <rPr>
        <sz val="12"/>
        <color theme="1"/>
        <rFont val="等线"/>
        <family val="2"/>
        <scheme val="minor"/>
      </rPr>
      <t>5611-3'</t>
    </r>
    <phoneticPr fontId="2" type="noConversion"/>
  </si>
  <si>
    <t>5355-5126,5347-3'</t>
    <phoneticPr fontId="2" type="noConversion"/>
  </si>
  <si>
    <r>
      <t>5423-4315</t>
    </r>
    <r>
      <rPr>
        <sz val="12"/>
        <color theme="1"/>
        <rFont val="等线"/>
        <family val="3"/>
        <charset val="134"/>
      </rPr>
      <t>,</t>
    </r>
    <r>
      <rPr>
        <sz val="12"/>
        <color theme="1"/>
        <rFont val="等线"/>
        <family val="2"/>
        <scheme val="minor"/>
      </rPr>
      <t>5420-3'</t>
    </r>
    <phoneticPr fontId="2" type="noConversion"/>
  </si>
  <si>
    <t>4664-4460,4658-3'</t>
    <phoneticPr fontId="2" type="noConversion"/>
  </si>
  <si>
    <t>5360-5132,5359-3'</t>
    <phoneticPr fontId="2" type="noConversion"/>
  </si>
  <si>
    <t>TGG</t>
    <phoneticPr fontId="2" type="noConversion"/>
  </si>
  <si>
    <t>5' breakpoint
(non_polyA)</t>
    <phoneticPr fontId="2" type="noConversion"/>
  </si>
  <si>
    <t>3' breakpoint
(polyA)</t>
    <phoneticPr fontId="2" type="noConversion"/>
  </si>
  <si>
    <t>break in ORFeus</t>
    <phoneticPr fontId="2" type="noConversion"/>
  </si>
  <si>
    <t>insertion type</t>
    <phoneticPr fontId="2" type="noConversion"/>
  </si>
  <si>
    <t>len of 5' piece if inv</t>
    <phoneticPr fontId="2" type="noConversion"/>
  </si>
  <si>
    <t>len of 3' piece if inv</t>
    <phoneticPr fontId="2" type="noConversion"/>
  </si>
  <si>
    <t>the distance between proximal break ends of the inverted insertions</t>
    <phoneticPr fontId="2" type="noConversion"/>
  </si>
  <si>
    <t>5' homology seq (+ strand at genome integration site) (just show some of the sequences)</t>
    <phoneticPr fontId="2" type="noConversion"/>
  </si>
  <si>
    <r>
      <rPr>
        <sz val="12"/>
        <color theme="1"/>
        <rFont val="等线"/>
        <family val="3"/>
        <charset val="134"/>
      </rPr>
      <t>4658-3998.</t>
    </r>
    <r>
      <rPr>
        <sz val="12"/>
        <color theme="1"/>
        <rFont val="等线"/>
        <family val="2"/>
        <scheme val="minor"/>
      </rPr>
      <t>5027-3'</t>
    </r>
    <phoneticPr fontId="2" type="noConversion"/>
  </si>
  <si>
    <r>
      <rPr>
        <sz val="12"/>
        <color theme="1"/>
        <rFont val="Aptos Narrow (Body)"/>
      </rPr>
      <t>1895</t>
    </r>
    <r>
      <rPr>
        <sz val="12"/>
        <color theme="1"/>
        <rFont val="等线"/>
        <family val="2"/>
        <scheme val="minor"/>
      </rPr>
      <t>-643,1903-3'</t>
    </r>
    <phoneticPr fontId="2" type="noConversion"/>
  </si>
  <si>
    <t>length of untemplated small insertion between 5' piece and 3' piece</t>
    <phoneticPr fontId="2" type="noConversion"/>
  </si>
  <si>
    <t>chromosome</t>
    <phoneticPr fontId="2" type="noConversion"/>
  </si>
  <si>
    <t>length of untemplated small insertion between insertion and flanking genomic sequence</t>
    <phoneticPr fontId="2" type="noConversion"/>
  </si>
  <si>
    <t>Length of microhomology between insertion and flanking genomic sequence</t>
    <phoneticPr fontId="2" type="noConversion"/>
  </si>
  <si>
    <t>insertion length</t>
    <phoneticPr fontId="2" type="noConversion"/>
  </si>
  <si>
    <r>
      <rPr>
        <sz val="12"/>
        <color theme="1"/>
        <rFont val="等线"/>
        <family val="3"/>
        <charset val="134"/>
      </rPr>
      <t>5044</t>
    </r>
    <r>
      <rPr>
        <sz val="12"/>
        <color theme="1"/>
        <rFont val="等线"/>
        <family val="2"/>
        <scheme val="minor"/>
      </rPr>
      <t>-4606,5700-3'</t>
    </r>
    <phoneticPr fontId="2" type="noConversion"/>
  </si>
  <si>
    <r>
      <t>5190-5013</t>
    </r>
    <r>
      <rPr>
        <sz val="12"/>
        <color theme="1"/>
        <rFont val="等线"/>
        <family val="2"/>
        <scheme val="minor"/>
      </rPr>
      <t>,5326-3'</t>
    </r>
    <phoneticPr fontId="2" type="noConversion"/>
  </si>
  <si>
    <r>
      <rPr>
        <sz val="12"/>
        <color theme="1"/>
        <rFont val="等线"/>
        <family val="3"/>
        <charset val="134"/>
      </rPr>
      <t>4658-3998.</t>
    </r>
    <r>
      <rPr>
        <sz val="12"/>
        <color theme="1"/>
        <rFont val="等线"/>
        <family val="2"/>
        <scheme val="minor"/>
      </rPr>
      <t>5027-3'</t>
    </r>
    <phoneticPr fontId="2" type="noConversion"/>
  </si>
  <si>
    <r>
      <t>643-</t>
    </r>
    <r>
      <rPr>
        <sz val="12"/>
        <color theme="1"/>
        <rFont val="Aptos Narrow (Body)"/>
      </rPr>
      <t>1895</t>
    </r>
    <r>
      <rPr>
        <sz val="12"/>
        <color theme="1"/>
        <rFont val="等线"/>
        <family val="2"/>
        <scheme val="minor"/>
      </rPr>
      <t>,1903-3'</t>
    </r>
    <phoneticPr fontId="2" type="noConversion"/>
  </si>
  <si>
    <r>
      <t>5329-1821</t>
    </r>
    <r>
      <rPr>
        <b/>
        <sz val="12"/>
        <color theme="1"/>
        <rFont val="等线"/>
        <family val="3"/>
        <charset val="134"/>
        <scheme val="minor"/>
      </rPr>
      <t>,</t>
    </r>
    <r>
      <rPr>
        <sz val="12"/>
        <color theme="1"/>
        <rFont val="等线"/>
        <family val="2"/>
        <scheme val="minor"/>
      </rPr>
      <t>5611-3'</t>
    </r>
    <phoneticPr fontId="2" type="noConversion"/>
  </si>
  <si>
    <r>
      <t>5423-4315</t>
    </r>
    <r>
      <rPr>
        <sz val="12"/>
        <color theme="1"/>
        <rFont val="等线"/>
        <family val="3"/>
        <charset val="134"/>
      </rPr>
      <t>,</t>
    </r>
    <r>
      <rPr>
        <sz val="12"/>
        <color theme="1"/>
        <rFont val="等线"/>
        <family val="2"/>
        <scheme val="minor"/>
      </rPr>
      <t>5420-3'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</si>
</sst>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b/>
      <i/>
      <sz val="12"/>
      <color theme="1"/>
      <name val="等线"/>
      <family val="3"/>
      <charset val="134"/>
      <scheme val="minor"/>
    </font>
    <font>
      <i/>
      <sz val="12"/>
      <color theme="1"/>
      <name val="等线"/>
      <family val="2"/>
      <scheme val="minor"/>
    </font>
    <font>
      <i/>
      <sz val="12"/>
      <color theme="1"/>
      <name val="Arial"/>
      <family val="2"/>
    </font>
    <font>
      <i/>
      <sz val="12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Aptos Narrow (Body)"/>
    </font>
    <font>
      <sz val="12"/>
      <color rgb="FFFF0000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b/>
      <sz val="12"/>
      <color theme="1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2"/>
      <color theme="1"/>
      <name val="等线"/>
      <family val="2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1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/>
    <xf numFmtId="0" fontId="8" fillId="0" borderId="0" xfId="0" applyFont="1" applyFill="1"/>
    <xf numFmtId="0" fontId="5" fillId="0" borderId="0" xfId="0" applyFont="1" applyFill="1" applyAlignment="1">
      <alignment wrapText="1"/>
    </xf>
    <xf numFmtId="0" fontId="18" fillId="0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ng, Xi" id="{122FC8AA-31E4-45DD-9E1A-3DB1D4CA7204}" userId="S::Xi.Zeng@childrens.harvard.edu::2f9b08d8-e0e1-49db-bee7-08d893430b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2E9CB8"/>
      </a:accent2>
      <a:accent3>
        <a:srgbClr val="E97132"/>
      </a:accent3>
      <a:accent4>
        <a:srgbClr val="196B24"/>
      </a:accent4>
      <a:accent5>
        <a:srgbClr val="4EA72E"/>
      </a:accent5>
      <a:accent6>
        <a:srgbClr val="C80724"/>
      </a:accent6>
      <a:hlink>
        <a:srgbClr val="518B9B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10-25T22:55:00.40" personId="{122FC8AA-31E4-45DD-9E1A-3DB1D4CA7204}" id="{8EB8920C-1882-4895-86AA-9950929D5456}">
    <text>5789-breakpoint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BC40-3C99-48D1-98AF-A4FC0055227C}">
  <sheetPr filterMode="1"/>
  <dimension ref="A1:U108"/>
  <sheetViews>
    <sheetView tabSelected="1" topLeftCell="J1" zoomScale="85" zoomScaleNormal="85" workbookViewId="0">
      <pane ySplit="1" topLeftCell="A58" activePane="bottomLeft" state="frozen"/>
      <selection activeCell="E1" sqref="E1"/>
      <selection pane="bottomLeft" activeCell="Q70" sqref="Q70"/>
    </sheetView>
  </sheetViews>
  <sheetFormatPr defaultColWidth="10.90625" defaultRowHeight="15.6"/>
  <cols>
    <col min="2" max="2" width="23.90625" customWidth="1"/>
    <col min="3" max="3" width="7.26953125" customWidth="1"/>
    <col min="4" max="4" width="7.6328125" customWidth="1"/>
    <col min="5" max="6" width="14.6328125" customWidth="1"/>
    <col min="7" max="7" width="17.08984375" style="4" customWidth="1"/>
    <col min="8" max="8" width="18.7265625" style="4" customWidth="1"/>
    <col min="9" max="9" width="12.08984375" customWidth="1"/>
    <col min="10" max="10" width="18.453125" style="1" customWidth="1"/>
    <col min="12" max="12" width="18.6328125" style="3" bestFit="1" customWidth="1"/>
    <col min="13" max="14" width="10.90625" style="3"/>
    <col min="15" max="15" width="17.36328125" style="10" customWidth="1"/>
    <col min="16" max="16" width="19.453125" style="10" customWidth="1"/>
    <col min="17" max="17" width="21.36328125" style="10" customWidth="1"/>
    <col min="18" max="19" width="21.36328125" customWidth="1"/>
    <col min="20" max="20" width="20.90625" style="1" customWidth="1"/>
    <col min="21" max="21" width="18" style="9" customWidth="1"/>
  </cols>
  <sheetData>
    <row r="1" spans="1:21" s="5" customFormat="1" ht="108.75" customHeight="1">
      <c r="A1" s="18" t="s">
        <v>322</v>
      </c>
      <c r="B1" s="18" t="s">
        <v>84</v>
      </c>
      <c r="C1" s="18" t="s">
        <v>299</v>
      </c>
      <c r="D1" s="18" t="s">
        <v>0</v>
      </c>
      <c r="E1" s="18" t="s">
        <v>320</v>
      </c>
      <c r="F1" s="18" t="s">
        <v>321</v>
      </c>
      <c r="G1" s="18" t="s">
        <v>91</v>
      </c>
      <c r="H1" s="18" t="s">
        <v>147</v>
      </c>
      <c r="I1" s="18" t="s">
        <v>316</v>
      </c>
      <c r="J1" s="19" t="s">
        <v>317</v>
      </c>
      <c r="K1" s="18" t="s">
        <v>318</v>
      </c>
      <c r="L1" s="20" t="s">
        <v>319</v>
      </c>
      <c r="M1" s="27" t="s">
        <v>287</v>
      </c>
      <c r="N1" s="27" t="s">
        <v>288</v>
      </c>
      <c r="O1" s="27" t="s">
        <v>285</v>
      </c>
      <c r="P1" s="19" t="s">
        <v>289</v>
      </c>
      <c r="Q1" s="19" t="s">
        <v>286</v>
      </c>
      <c r="R1" s="19" t="s">
        <v>291</v>
      </c>
      <c r="S1" s="19" t="s">
        <v>292</v>
      </c>
      <c r="T1" s="19" t="s">
        <v>290</v>
      </c>
      <c r="U1" s="19" t="s">
        <v>293</v>
      </c>
    </row>
    <row r="2" spans="1:21" s="21" customFormat="1" ht="32.25" customHeight="1">
      <c r="A2" s="22" t="s">
        <v>301</v>
      </c>
      <c r="B2" s="22" t="s">
        <v>1</v>
      </c>
      <c r="C2" s="22" t="s">
        <v>301</v>
      </c>
      <c r="D2" s="22" t="s">
        <v>2</v>
      </c>
      <c r="E2" s="22">
        <v>33369500</v>
      </c>
      <c r="F2" s="22">
        <v>33369486</v>
      </c>
      <c r="G2" s="22" t="s">
        <v>92</v>
      </c>
      <c r="H2" s="22" t="s">
        <v>283</v>
      </c>
      <c r="I2" s="22">
        <v>14</v>
      </c>
      <c r="J2" s="23">
        <v>4566</v>
      </c>
      <c r="K2" s="22">
        <f>5789-J2+1</f>
        <v>1224</v>
      </c>
      <c r="L2" s="24" t="s">
        <v>86</v>
      </c>
      <c r="M2" s="24"/>
      <c r="N2" s="24"/>
      <c r="O2" s="24"/>
      <c r="P2" s="24"/>
      <c r="Q2" s="24"/>
      <c r="R2" s="22" t="s">
        <v>324</v>
      </c>
      <c r="S2" s="22">
        <v>13</v>
      </c>
      <c r="T2" s="23">
        <v>0</v>
      </c>
      <c r="U2" s="23">
        <v>0</v>
      </c>
    </row>
    <row r="3" spans="1:21">
      <c r="A3" s="28" t="s">
        <v>301</v>
      </c>
      <c r="B3" s="28" t="s">
        <v>1</v>
      </c>
      <c r="C3" s="28" t="s">
        <v>301</v>
      </c>
      <c r="D3" s="28" t="s">
        <v>3</v>
      </c>
      <c r="E3" s="28">
        <v>96270920</v>
      </c>
      <c r="F3" s="28">
        <v>96270916</v>
      </c>
      <c r="G3" s="22" t="s">
        <v>93</v>
      </c>
      <c r="H3" s="22" t="s">
        <v>148</v>
      </c>
      <c r="I3" s="28">
        <v>4</v>
      </c>
      <c r="J3" s="23">
        <v>5473</v>
      </c>
      <c r="K3" s="22">
        <f>5789-J3+1</f>
        <v>317</v>
      </c>
      <c r="L3" s="24" t="s">
        <v>86</v>
      </c>
      <c r="M3" s="24"/>
      <c r="N3" s="24"/>
      <c r="O3" s="24"/>
      <c r="P3" s="24"/>
      <c r="Q3" s="24"/>
      <c r="R3" s="28">
        <v>0</v>
      </c>
      <c r="S3" s="28">
        <v>0</v>
      </c>
      <c r="T3" s="29" t="s">
        <v>4</v>
      </c>
      <c r="U3" s="23">
        <f>LEN(T3)</f>
        <v>2</v>
      </c>
    </row>
    <row r="4" spans="1:21">
      <c r="A4" s="28" t="s">
        <v>301</v>
      </c>
      <c r="B4" s="28" t="s">
        <v>1</v>
      </c>
      <c r="C4" s="28" t="s">
        <v>301</v>
      </c>
      <c r="D4" s="28" t="s">
        <v>5</v>
      </c>
      <c r="E4" s="28">
        <v>108647959</v>
      </c>
      <c r="F4" s="28">
        <v>108647949</v>
      </c>
      <c r="G4" s="22" t="s">
        <v>94</v>
      </c>
      <c r="H4" s="22" t="s">
        <v>149</v>
      </c>
      <c r="I4" s="28">
        <v>10</v>
      </c>
      <c r="J4" s="23">
        <v>4814</v>
      </c>
      <c r="K4" s="22">
        <f>5789-J4+1</f>
        <v>976</v>
      </c>
      <c r="L4" s="24" t="s">
        <v>86</v>
      </c>
      <c r="M4" s="24"/>
      <c r="N4" s="24"/>
      <c r="O4" s="24"/>
      <c r="P4" s="24"/>
      <c r="Q4" s="24"/>
      <c r="R4" s="28">
        <v>0</v>
      </c>
      <c r="S4" s="28">
        <v>0</v>
      </c>
      <c r="T4" s="29">
        <v>0</v>
      </c>
      <c r="U4" s="23">
        <v>0</v>
      </c>
    </row>
    <row r="5" spans="1:21">
      <c r="A5" s="28" t="s">
        <v>301</v>
      </c>
      <c r="B5" s="28" t="s">
        <v>1</v>
      </c>
      <c r="C5" s="28" t="s">
        <v>301</v>
      </c>
      <c r="D5" s="28" t="s">
        <v>6</v>
      </c>
      <c r="E5" s="28">
        <v>182907660</v>
      </c>
      <c r="F5" s="28">
        <v>182907657</v>
      </c>
      <c r="G5" s="22" t="s">
        <v>95</v>
      </c>
      <c r="H5" s="22" t="s">
        <v>150</v>
      </c>
      <c r="I5" s="28">
        <v>3</v>
      </c>
      <c r="J5" s="23">
        <v>5419</v>
      </c>
      <c r="K5" s="22">
        <f>5789-J5+1</f>
        <v>371</v>
      </c>
      <c r="L5" s="24" t="s">
        <v>86</v>
      </c>
      <c r="M5" s="24"/>
      <c r="N5" s="24"/>
      <c r="O5" s="24"/>
      <c r="P5" s="24"/>
      <c r="Q5" s="24"/>
      <c r="R5" s="28">
        <v>0</v>
      </c>
      <c r="S5" s="28">
        <v>0</v>
      </c>
      <c r="T5" s="29" t="s">
        <v>7</v>
      </c>
      <c r="U5" s="23">
        <f>LEN(T5)</f>
        <v>1</v>
      </c>
    </row>
    <row r="6" spans="1:21">
      <c r="A6" s="28" t="s">
        <v>301</v>
      </c>
      <c r="B6" s="28" t="s">
        <v>1</v>
      </c>
      <c r="C6" s="28" t="s">
        <v>301</v>
      </c>
      <c r="D6" s="28" t="s">
        <v>8</v>
      </c>
      <c r="E6" s="28">
        <v>47449352</v>
      </c>
      <c r="F6" s="28">
        <v>47449367</v>
      </c>
      <c r="G6" s="22" t="s">
        <v>200</v>
      </c>
      <c r="H6" s="22" t="s">
        <v>201</v>
      </c>
      <c r="I6" s="28">
        <v>15</v>
      </c>
      <c r="J6" s="23" t="s">
        <v>314</v>
      </c>
      <c r="K6" s="22">
        <f>5317-4397+5789-5321+1</f>
        <v>1389</v>
      </c>
      <c r="L6" s="24" t="s">
        <v>87</v>
      </c>
      <c r="M6" s="24">
        <f>5317-4397+1</f>
        <v>921</v>
      </c>
      <c r="N6" s="24">
        <f>5846-5321+1</f>
        <v>526</v>
      </c>
      <c r="O6" s="24">
        <f>5321-5317-1</f>
        <v>3</v>
      </c>
      <c r="P6" s="25">
        <v>0</v>
      </c>
      <c r="Q6" s="25">
        <v>1</v>
      </c>
      <c r="R6" s="28">
        <v>0</v>
      </c>
      <c r="S6" s="28">
        <v>0</v>
      </c>
      <c r="T6" s="29" t="s">
        <v>10</v>
      </c>
      <c r="U6" s="23">
        <f>LEN(T6)</f>
        <v>1</v>
      </c>
    </row>
    <row r="7" spans="1:21" ht="27.75" customHeight="1">
      <c r="A7" s="28" t="s">
        <v>301</v>
      </c>
      <c r="B7" s="28" t="s">
        <v>1</v>
      </c>
      <c r="C7" s="28" t="s">
        <v>301</v>
      </c>
      <c r="D7" s="28" t="s">
        <v>8</v>
      </c>
      <c r="E7" s="28">
        <v>85039240</v>
      </c>
      <c r="F7" s="28">
        <v>85039227</v>
      </c>
      <c r="G7" s="22" t="s">
        <v>97</v>
      </c>
      <c r="H7" s="22" t="s">
        <v>152</v>
      </c>
      <c r="I7" s="28">
        <v>13</v>
      </c>
      <c r="J7" s="23">
        <v>5603</v>
      </c>
      <c r="K7" s="22">
        <f>5789-J7+1</f>
        <v>187</v>
      </c>
      <c r="L7" s="24" t="s">
        <v>86</v>
      </c>
      <c r="M7" s="24"/>
      <c r="N7" s="24"/>
      <c r="O7" s="24"/>
      <c r="P7" s="24"/>
      <c r="Q7" s="24"/>
      <c r="R7" s="28" t="s">
        <v>11</v>
      </c>
      <c r="S7" s="28">
        <v>14</v>
      </c>
      <c r="T7" s="29">
        <v>0</v>
      </c>
      <c r="U7" s="23">
        <v>0</v>
      </c>
    </row>
    <row r="8" spans="1:21">
      <c r="A8" s="28" t="s">
        <v>301</v>
      </c>
      <c r="B8" s="28" t="s">
        <v>1</v>
      </c>
      <c r="C8" s="28" t="s">
        <v>301</v>
      </c>
      <c r="D8" s="28" t="s">
        <v>8</v>
      </c>
      <c r="E8" s="28">
        <v>135311040</v>
      </c>
      <c r="F8" s="28">
        <v>135311023</v>
      </c>
      <c r="G8" s="22" t="s">
        <v>96</v>
      </c>
      <c r="H8" s="22" t="s">
        <v>151</v>
      </c>
      <c r="I8" s="28">
        <v>17</v>
      </c>
      <c r="J8" s="23" t="s">
        <v>313</v>
      </c>
      <c r="K8" s="22">
        <f>5038-2985+5789-5049+2</f>
        <v>2795</v>
      </c>
      <c r="L8" s="24" t="s">
        <v>87</v>
      </c>
      <c r="M8" s="24">
        <f>5038-2985+1</f>
        <v>2054</v>
      </c>
      <c r="N8" s="24">
        <f>5846-5049+1</f>
        <v>798</v>
      </c>
      <c r="O8" s="24">
        <f>5049-5038-1</f>
        <v>10</v>
      </c>
      <c r="P8" s="25">
        <v>0</v>
      </c>
      <c r="Q8" s="25">
        <v>1</v>
      </c>
      <c r="R8" s="28">
        <v>0</v>
      </c>
      <c r="S8" s="28">
        <v>0</v>
      </c>
      <c r="T8" s="29" t="s">
        <v>9</v>
      </c>
      <c r="U8" s="23">
        <f>LEN(T8)</f>
        <v>2</v>
      </c>
    </row>
    <row r="9" spans="1:21">
      <c r="A9" s="28" t="s">
        <v>301</v>
      </c>
      <c r="B9" s="28" t="s">
        <v>1</v>
      </c>
      <c r="C9" s="28" t="s">
        <v>301</v>
      </c>
      <c r="D9" s="28" t="s">
        <v>12</v>
      </c>
      <c r="E9" s="28">
        <v>83402361</v>
      </c>
      <c r="F9" s="28">
        <v>83402347</v>
      </c>
      <c r="G9" s="22" t="s">
        <v>98</v>
      </c>
      <c r="H9" s="22" t="s">
        <v>153</v>
      </c>
      <c r="I9" s="28">
        <v>14</v>
      </c>
      <c r="J9" s="23">
        <v>5205</v>
      </c>
      <c r="K9" s="22">
        <f t="shared" ref="K9:K15" si="0">5789-J9+1</f>
        <v>585</v>
      </c>
      <c r="L9" s="24" t="s">
        <v>86</v>
      </c>
      <c r="M9" s="24"/>
      <c r="N9" s="24"/>
      <c r="O9" s="24"/>
      <c r="P9" s="24"/>
      <c r="Q9" s="24"/>
      <c r="R9" s="28">
        <v>0</v>
      </c>
      <c r="S9" s="28">
        <v>0</v>
      </c>
      <c r="T9" s="29" t="s">
        <v>13</v>
      </c>
      <c r="U9" s="23">
        <f>LEN(T9)</f>
        <v>1</v>
      </c>
    </row>
    <row r="10" spans="1:21">
      <c r="A10" s="28" t="s">
        <v>301</v>
      </c>
      <c r="B10" s="28" t="s">
        <v>14</v>
      </c>
      <c r="C10" s="28" t="s">
        <v>301</v>
      </c>
      <c r="D10" s="28" t="s">
        <v>17</v>
      </c>
      <c r="E10" s="28">
        <v>85121853</v>
      </c>
      <c r="F10" s="28">
        <v>85121852</v>
      </c>
      <c r="G10" s="22" t="s">
        <v>89</v>
      </c>
      <c r="H10" s="22" t="s">
        <v>154</v>
      </c>
      <c r="I10" s="28">
        <v>-1</v>
      </c>
      <c r="J10" s="29">
        <v>5264</v>
      </c>
      <c r="K10" s="22">
        <f t="shared" si="0"/>
        <v>526</v>
      </c>
      <c r="L10" s="24" t="s">
        <v>86</v>
      </c>
      <c r="M10" s="24"/>
      <c r="N10" s="24"/>
      <c r="O10" s="24"/>
      <c r="P10" s="24"/>
      <c r="Q10" s="24"/>
      <c r="R10" s="28">
        <v>0</v>
      </c>
      <c r="S10" s="28">
        <v>0</v>
      </c>
      <c r="T10" s="29">
        <v>0</v>
      </c>
      <c r="U10" s="23">
        <v>0</v>
      </c>
    </row>
    <row r="11" spans="1:21">
      <c r="A11" s="28" t="s">
        <v>301</v>
      </c>
      <c r="B11" s="28" t="s">
        <v>14</v>
      </c>
      <c r="C11" s="28" t="s">
        <v>301</v>
      </c>
      <c r="D11" s="28" t="s">
        <v>15</v>
      </c>
      <c r="E11" s="28">
        <v>56055041</v>
      </c>
      <c r="F11" s="28">
        <v>56055078</v>
      </c>
      <c r="G11" s="22" t="s">
        <v>202</v>
      </c>
      <c r="H11" s="22" t="s">
        <v>203</v>
      </c>
      <c r="I11" s="28">
        <v>37</v>
      </c>
      <c r="J11" s="29">
        <v>5299</v>
      </c>
      <c r="K11" s="22">
        <f t="shared" si="0"/>
        <v>491</v>
      </c>
      <c r="L11" s="24" t="s">
        <v>86</v>
      </c>
      <c r="M11" s="24"/>
      <c r="N11" s="24"/>
      <c r="O11" s="24"/>
      <c r="P11" s="24"/>
      <c r="Q11" s="24"/>
      <c r="R11" s="28">
        <v>0</v>
      </c>
      <c r="S11" s="28">
        <v>0</v>
      </c>
      <c r="T11" s="29" t="s">
        <v>16</v>
      </c>
      <c r="U11" s="23">
        <f>LEN(T11)</f>
        <v>2</v>
      </c>
    </row>
    <row r="12" spans="1:21">
      <c r="A12" s="28" t="s">
        <v>301</v>
      </c>
      <c r="B12" s="28" t="s">
        <v>18</v>
      </c>
      <c r="C12" s="28" t="s">
        <v>301</v>
      </c>
      <c r="D12" s="28" t="s">
        <v>22</v>
      </c>
      <c r="E12" s="28">
        <v>362128</v>
      </c>
      <c r="F12" s="28">
        <v>362116</v>
      </c>
      <c r="G12" s="22" t="s">
        <v>100</v>
      </c>
      <c r="H12" s="22" t="s">
        <v>156</v>
      </c>
      <c r="I12" s="28">
        <v>12</v>
      </c>
      <c r="J12" s="29">
        <v>643</v>
      </c>
      <c r="K12" s="22">
        <f t="shared" si="0"/>
        <v>5147</v>
      </c>
      <c r="L12" s="24" t="s">
        <v>88</v>
      </c>
      <c r="M12" s="24"/>
      <c r="N12" s="24"/>
      <c r="O12" s="24"/>
      <c r="P12" s="24"/>
      <c r="Q12" s="24"/>
      <c r="R12" s="28">
        <v>0</v>
      </c>
      <c r="S12" s="28">
        <v>0</v>
      </c>
      <c r="T12" s="29" t="s">
        <v>7</v>
      </c>
      <c r="U12" s="23">
        <f>LEN(T12)</f>
        <v>1</v>
      </c>
    </row>
    <row r="13" spans="1:21">
      <c r="A13" s="28" t="s">
        <v>301</v>
      </c>
      <c r="B13" s="28" t="s">
        <v>18</v>
      </c>
      <c r="C13" s="28" t="s">
        <v>301</v>
      </c>
      <c r="D13" s="28" t="s">
        <v>17</v>
      </c>
      <c r="E13" s="28">
        <v>72056196</v>
      </c>
      <c r="F13" s="28">
        <v>72056209</v>
      </c>
      <c r="G13" s="22" t="s">
        <v>101</v>
      </c>
      <c r="H13" s="22" t="s">
        <v>157</v>
      </c>
      <c r="I13" s="28">
        <v>-13</v>
      </c>
      <c r="J13" s="29">
        <v>5537</v>
      </c>
      <c r="K13" s="22">
        <f t="shared" si="0"/>
        <v>253</v>
      </c>
      <c r="L13" s="24" t="s">
        <v>86</v>
      </c>
      <c r="M13" s="24"/>
      <c r="N13" s="24"/>
      <c r="O13" s="24"/>
      <c r="P13" s="24"/>
      <c r="Q13" s="24"/>
      <c r="R13" s="28" t="s">
        <v>13</v>
      </c>
      <c r="S13" s="28">
        <v>1</v>
      </c>
      <c r="T13" s="29">
        <v>0</v>
      </c>
      <c r="U13" s="23">
        <v>0</v>
      </c>
    </row>
    <row r="14" spans="1:21">
      <c r="A14" s="28" t="s">
        <v>301</v>
      </c>
      <c r="B14" s="28" t="s">
        <v>18</v>
      </c>
      <c r="C14" s="28" t="s">
        <v>301</v>
      </c>
      <c r="D14" s="28" t="s">
        <v>5</v>
      </c>
      <c r="E14" s="28">
        <v>240194191</v>
      </c>
      <c r="F14" s="28">
        <v>240194176</v>
      </c>
      <c r="G14" s="22" t="s">
        <v>99</v>
      </c>
      <c r="H14" s="22" t="s">
        <v>155</v>
      </c>
      <c r="I14" s="28">
        <v>15</v>
      </c>
      <c r="J14" s="29">
        <v>5426</v>
      </c>
      <c r="K14" s="22">
        <f t="shared" si="0"/>
        <v>364</v>
      </c>
      <c r="L14" s="24" t="s">
        <v>86</v>
      </c>
      <c r="M14" s="24"/>
      <c r="N14" s="24"/>
      <c r="O14" s="24"/>
      <c r="P14" s="24"/>
      <c r="Q14" s="24"/>
      <c r="R14" s="28">
        <v>0</v>
      </c>
      <c r="S14" s="28">
        <v>0</v>
      </c>
      <c r="T14" s="29">
        <v>0</v>
      </c>
      <c r="U14" s="23">
        <v>0</v>
      </c>
    </row>
    <row r="15" spans="1:21">
      <c r="A15" s="28" t="s">
        <v>301</v>
      </c>
      <c r="B15" s="28" t="s">
        <v>18</v>
      </c>
      <c r="C15" s="28" t="s">
        <v>301</v>
      </c>
      <c r="D15" s="28" t="s">
        <v>19</v>
      </c>
      <c r="E15" s="28">
        <v>112503434</v>
      </c>
      <c r="F15" s="28">
        <v>112503431</v>
      </c>
      <c r="G15" s="22" t="s">
        <v>204</v>
      </c>
      <c r="H15" s="22" t="s">
        <v>205</v>
      </c>
      <c r="I15" s="28">
        <v>-3</v>
      </c>
      <c r="J15" s="29">
        <v>5165</v>
      </c>
      <c r="K15" s="22">
        <f t="shared" si="0"/>
        <v>625</v>
      </c>
      <c r="L15" s="24" t="s">
        <v>86</v>
      </c>
      <c r="M15" s="24"/>
      <c r="N15" s="24"/>
      <c r="O15" s="24"/>
      <c r="P15" s="24"/>
      <c r="Q15" s="24"/>
      <c r="R15" s="28">
        <v>0</v>
      </c>
      <c r="S15" s="28">
        <v>0</v>
      </c>
      <c r="T15" s="29" t="s">
        <v>7</v>
      </c>
      <c r="U15" s="23">
        <f>LEN(T15)</f>
        <v>1</v>
      </c>
    </row>
    <row r="16" spans="1:21">
      <c r="A16" s="28" t="s">
        <v>301</v>
      </c>
      <c r="B16" s="28" t="s">
        <v>18</v>
      </c>
      <c r="C16" s="28" t="s">
        <v>301</v>
      </c>
      <c r="D16" s="28" t="s">
        <v>20</v>
      </c>
      <c r="E16" s="28">
        <v>87124408</v>
      </c>
      <c r="F16" s="28">
        <v>87124422</v>
      </c>
      <c r="G16" s="22" t="s">
        <v>206</v>
      </c>
      <c r="H16" s="22" t="s">
        <v>207</v>
      </c>
      <c r="I16" s="28">
        <v>14</v>
      </c>
      <c r="J16" s="23" t="s">
        <v>349</v>
      </c>
      <c r="K16" s="22">
        <f>5044-4606+1+5789-5700+1</f>
        <v>529</v>
      </c>
      <c r="L16" s="24" t="s">
        <v>87</v>
      </c>
      <c r="M16" s="24">
        <f>5044-4066+1</f>
        <v>979</v>
      </c>
      <c r="N16" s="24">
        <f>5846-5700+1</f>
        <v>147</v>
      </c>
      <c r="O16" s="24">
        <f>5700-5044-1</f>
        <v>655</v>
      </c>
      <c r="P16" s="25">
        <v>0</v>
      </c>
      <c r="Q16" s="25">
        <v>3</v>
      </c>
      <c r="R16" s="28">
        <v>0</v>
      </c>
      <c r="S16" s="28">
        <v>0</v>
      </c>
      <c r="T16" s="29" t="s">
        <v>21</v>
      </c>
      <c r="U16" s="23">
        <f>LEN(T16)</f>
        <v>3</v>
      </c>
    </row>
    <row r="17" spans="1:21">
      <c r="A17" s="28" t="s">
        <v>301</v>
      </c>
      <c r="B17" s="28" t="s">
        <v>23</v>
      </c>
      <c r="C17" s="28" t="s">
        <v>301</v>
      </c>
      <c r="D17" s="28" t="s">
        <v>6</v>
      </c>
      <c r="E17" s="28">
        <v>119763117</v>
      </c>
      <c r="F17" s="28">
        <v>119763121</v>
      </c>
      <c r="G17" s="22" t="s">
        <v>102</v>
      </c>
      <c r="H17" s="22" t="s">
        <v>158</v>
      </c>
      <c r="I17" s="28">
        <v>-4</v>
      </c>
      <c r="J17" s="29">
        <v>5189</v>
      </c>
      <c r="K17" s="22">
        <f t="shared" ref="K17:K47" si="1">5789-J17+1</f>
        <v>601</v>
      </c>
      <c r="L17" s="24" t="s">
        <v>86</v>
      </c>
      <c r="M17" s="24"/>
      <c r="N17" s="24"/>
      <c r="O17" s="24"/>
      <c r="P17" s="24"/>
      <c r="Q17" s="24"/>
      <c r="R17" s="28" t="s">
        <v>7</v>
      </c>
      <c r="S17" s="28">
        <v>1</v>
      </c>
      <c r="T17" s="29">
        <v>0</v>
      </c>
      <c r="U17" s="23">
        <v>0</v>
      </c>
    </row>
    <row r="18" spans="1:21">
      <c r="A18" s="28" t="s">
        <v>301</v>
      </c>
      <c r="B18" s="28" t="s">
        <v>23</v>
      </c>
      <c r="C18" s="28" t="s">
        <v>301</v>
      </c>
      <c r="D18" s="28" t="s">
        <v>12</v>
      </c>
      <c r="E18" s="28">
        <v>11287882</v>
      </c>
      <c r="F18" s="28">
        <v>11287880</v>
      </c>
      <c r="G18" s="22" t="s">
        <v>208</v>
      </c>
      <c r="H18" s="22" t="s">
        <v>209</v>
      </c>
      <c r="I18" s="28">
        <v>-2</v>
      </c>
      <c r="J18" s="29">
        <v>5672</v>
      </c>
      <c r="K18" s="22">
        <f t="shared" si="1"/>
        <v>118</v>
      </c>
      <c r="L18" s="24" t="s">
        <v>86</v>
      </c>
      <c r="M18" s="24"/>
      <c r="N18" s="24"/>
      <c r="O18" s="24"/>
      <c r="P18" s="24"/>
      <c r="Q18" s="24"/>
      <c r="R18" s="28">
        <v>0</v>
      </c>
      <c r="S18" s="28">
        <v>0</v>
      </c>
      <c r="T18" s="29">
        <v>0</v>
      </c>
      <c r="U18" s="23">
        <v>0</v>
      </c>
    </row>
    <row r="19" spans="1:21">
      <c r="A19" s="28" t="s">
        <v>301</v>
      </c>
      <c r="B19" s="28" t="s">
        <v>23</v>
      </c>
      <c r="C19" s="28" t="s">
        <v>301</v>
      </c>
      <c r="D19" s="28" t="s">
        <v>20</v>
      </c>
      <c r="E19" s="28">
        <v>856877</v>
      </c>
      <c r="F19" s="28">
        <v>856878</v>
      </c>
      <c r="G19" s="22" t="s">
        <v>103</v>
      </c>
      <c r="H19" s="22" t="s">
        <v>90</v>
      </c>
      <c r="I19" s="28">
        <v>-1</v>
      </c>
      <c r="J19" s="29">
        <v>4405</v>
      </c>
      <c r="K19" s="22">
        <f t="shared" si="1"/>
        <v>1385</v>
      </c>
      <c r="L19" s="24" t="s">
        <v>86</v>
      </c>
      <c r="M19" s="24"/>
      <c r="N19" s="24"/>
      <c r="O19" s="24"/>
      <c r="P19" s="24"/>
      <c r="Q19" s="24"/>
      <c r="R19" s="28">
        <v>0</v>
      </c>
      <c r="S19" s="28">
        <v>0</v>
      </c>
      <c r="T19" s="29">
        <v>0</v>
      </c>
      <c r="U19" s="23">
        <v>0</v>
      </c>
    </row>
    <row r="20" spans="1:21">
      <c r="A20" s="28" t="s">
        <v>301</v>
      </c>
      <c r="B20" s="28" t="s">
        <v>25</v>
      </c>
      <c r="C20" s="28" t="s">
        <v>301</v>
      </c>
      <c r="D20" s="28" t="s">
        <v>2</v>
      </c>
      <c r="E20" s="28">
        <v>96617398</v>
      </c>
      <c r="F20" s="28">
        <v>96617405</v>
      </c>
      <c r="G20" s="22" t="s">
        <v>210</v>
      </c>
      <c r="H20" s="22" t="s">
        <v>211</v>
      </c>
      <c r="I20" s="28">
        <v>7</v>
      </c>
      <c r="J20" s="29">
        <v>5095</v>
      </c>
      <c r="K20" s="22">
        <f t="shared" si="1"/>
        <v>695</v>
      </c>
      <c r="L20" s="24" t="s">
        <v>86</v>
      </c>
      <c r="M20" s="24"/>
      <c r="N20" s="24"/>
      <c r="O20" s="24"/>
      <c r="P20" s="24"/>
      <c r="Q20" s="24"/>
      <c r="R20" s="28">
        <v>0</v>
      </c>
      <c r="S20" s="28">
        <v>0</v>
      </c>
      <c r="T20" s="29" t="s">
        <v>27</v>
      </c>
      <c r="U20" s="23">
        <f>LEN(T20)</f>
        <v>2</v>
      </c>
    </row>
    <row r="21" spans="1:21">
      <c r="A21" s="28" t="s">
        <v>301</v>
      </c>
      <c r="B21" s="28" t="s">
        <v>25</v>
      </c>
      <c r="C21" s="28" t="s">
        <v>301</v>
      </c>
      <c r="D21" s="28" t="s">
        <v>15</v>
      </c>
      <c r="E21" s="28">
        <v>41470257</v>
      </c>
      <c r="F21" s="28">
        <v>41470248</v>
      </c>
      <c r="G21" s="22" t="s">
        <v>104</v>
      </c>
      <c r="H21" s="22" t="s">
        <v>159</v>
      </c>
      <c r="I21" s="28">
        <v>9</v>
      </c>
      <c r="J21" s="29">
        <v>5153</v>
      </c>
      <c r="K21" s="22">
        <f t="shared" si="1"/>
        <v>637</v>
      </c>
      <c r="L21" s="24" t="s">
        <v>86</v>
      </c>
      <c r="M21" s="24"/>
      <c r="N21" s="24"/>
      <c r="O21" s="24"/>
      <c r="P21" s="24"/>
      <c r="Q21" s="24"/>
      <c r="R21" s="28">
        <v>0</v>
      </c>
      <c r="S21" s="28">
        <v>0</v>
      </c>
      <c r="T21" s="29" t="s">
        <v>26</v>
      </c>
      <c r="U21" s="23">
        <f>LEN(T21)</f>
        <v>3</v>
      </c>
    </row>
    <row r="22" spans="1:21">
      <c r="A22" s="28" t="s">
        <v>301</v>
      </c>
      <c r="B22" s="28" t="s">
        <v>28</v>
      </c>
      <c r="C22" s="28" t="s">
        <v>301</v>
      </c>
      <c r="D22" s="28" t="s">
        <v>5</v>
      </c>
      <c r="E22" s="28">
        <v>232712235</v>
      </c>
      <c r="F22" s="28">
        <v>232712233</v>
      </c>
      <c r="G22" s="22" t="s">
        <v>309</v>
      </c>
      <c r="H22" s="22" t="s">
        <v>310</v>
      </c>
      <c r="I22" s="28">
        <v>-2</v>
      </c>
      <c r="J22" s="29">
        <v>5755</v>
      </c>
      <c r="K22" s="22">
        <f t="shared" si="1"/>
        <v>35</v>
      </c>
      <c r="L22" s="24" t="s">
        <v>86</v>
      </c>
      <c r="M22" s="24"/>
      <c r="N22" s="24"/>
      <c r="O22" s="24"/>
      <c r="P22" s="24"/>
      <c r="Q22" s="24"/>
      <c r="R22" s="28">
        <v>0</v>
      </c>
      <c r="S22" s="28">
        <v>0</v>
      </c>
      <c r="T22" s="29" t="s">
        <v>29</v>
      </c>
      <c r="U22" s="23">
        <f>LEN(T22)</f>
        <v>2</v>
      </c>
    </row>
    <row r="23" spans="1:21">
      <c r="A23" s="28" t="s">
        <v>301</v>
      </c>
      <c r="B23" s="28" t="s">
        <v>28</v>
      </c>
      <c r="C23" s="28" t="s">
        <v>301</v>
      </c>
      <c r="D23" s="28" t="s">
        <v>31</v>
      </c>
      <c r="E23" s="28">
        <v>13645321</v>
      </c>
      <c r="F23" s="28">
        <v>13645320</v>
      </c>
      <c r="G23" s="22" t="s">
        <v>214</v>
      </c>
      <c r="H23" s="22" t="s">
        <v>215</v>
      </c>
      <c r="I23" s="28">
        <v>-1</v>
      </c>
      <c r="J23" s="29">
        <v>4872</v>
      </c>
      <c r="K23" s="22">
        <f t="shared" si="1"/>
        <v>918</v>
      </c>
      <c r="L23" s="24" t="s">
        <v>86</v>
      </c>
      <c r="M23" s="24"/>
      <c r="N23" s="24"/>
      <c r="O23" s="24"/>
      <c r="P23" s="24"/>
      <c r="Q23" s="24"/>
      <c r="R23" s="28">
        <v>0</v>
      </c>
      <c r="S23" s="28">
        <v>0</v>
      </c>
      <c r="T23" s="29" t="s">
        <v>13</v>
      </c>
      <c r="U23" s="23">
        <f>LEN(T23)</f>
        <v>1</v>
      </c>
    </row>
    <row r="24" spans="1:21">
      <c r="A24" s="28" t="s">
        <v>301</v>
      </c>
      <c r="B24" s="28" t="s">
        <v>28</v>
      </c>
      <c r="C24" s="28" t="s">
        <v>301</v>
      </c>
      <c r="D24" s="28" t="s">
        <v>8</v>
      </c>
      <c r="E24" s="28">
        <v>149900191</v>
      </c>
      <c r="F24" s="28">
        <v>149900178</v>
      </c>
      <c r="G24" s="22" t="s">
        <v>105</v>
      </c>
      <c r="H24" s="22" t="s">
        <v>160</v>
      </c>
      <c r="I24" s="28">
        <v>13</v>
      </c>
      <c r="J24" s="29">
        <v>643</v>
      </c>
      <c r="K24" s="22">
        <f t="shared" si="1"/>
        <v>5147</v>
      </c>
      <c r="L24" s="24" t="s">
        <v>88</v>
      </c>
      <c r="M24" s="24"/>
      <c r="N24" s="24"/>
      <c r="O24" s="24"/>
      <c r="P24" s="24"/>
      <c r="Q24" s="24"/>
      <c r="R24" s="28" t="s">
        <v>10</v>
      </c>
      <c r="S24" s="28">
        <v>1</v>
      </c>
      <c r="T24" s="29">
        <v>0</v>
      </c>
      <c r="U24" s="23">
        <v>0</v>
      </c>
    </row>
    <row r="25" spans="1:21">
      <c r="A25" s="28" t="s">
        <v>301</v>
      </c>
      <c r="B25" s="28" t="s">
        <v>28</v>
      </c>
      <c r="C25" s="28" t="s">
        <v>301</v>
      </c>
      <c r="D25" s="28" t="s">
        <v>20</v>
      </c>
      <c r="E25" s="28">
        <v>41850989</v>
      </c>
      <c r="F25" s="28">
        <v>41850978</v>
      </c>
      <c r="G25" s="22" t="s">
        <v>212</v>
      </c>
      <c r="H25" s="22" t="s">
        <v>213</v>
      </c>
      <c r="I25" s="28">
        <v>-11</v>
      </c>
      <c r="J25" s="29">
        <v>5692</v>
      </c>
      <c r="K25" s="22">
        <f t="shared" si="1"/>
        <v>98</v>
      </c>
      <c r="L25" s="24" t="s">
        <v>86</v>
      </c>
      <c r="M25" s="24"/>
      <c r="N25" s="24"/>
      <c r="O25" s="24"/>
      <c r="P25" s="24"/>
      <c r="Q25" s="24"/>
      <c r="R25" s="28">
        <v>0</v>
      </c>
      <c r="S25" s="28">
        <v>0</v>
      </c>
      <c r="T25" s="29" t="s">
        <v>30</v>
      </c>
      <c r="U25" s="23">
        <f>LEN(T25)</f>
        <v>1</v>
      </c>
    </row>
    <row r="26" spans="1:21">
      <c r="A26" s="28" t="s">
        <v>301</v>
      </c>
      <c r="B26" s="28" t="s">
        <v>32</v>
      </c>
      <c r="C26" s="28" t="s">
        <v>301</v>
      </c>
      <c r="D26" s="28" t="s">
        <v>12</v>
      </c>
      <c r="E26" s="28">
        <v>46253874</v>
      </c>
      <c r="F26" s="28">
        <v>46253858</v>
      </c>
      <c r="G26" s="22" t="s">
        <v>106</v>
      </c>
      <c r="H26" s="22" t="s">
        <v>161</v>
      </c>
      <c r="I26" s="28">
        <v>16</v>
      </c>
      <c r="J26" s="29">
        <v>5561</v>
      </c>
      <c r="K26" s="22">
        <f t="shared" si="1"/>
        <v>229</v>
      </c>
      <c r="L26" s="24" t="s">
        <v>86</v>
      </c>
      <c r="M26" s="24"/>
      <c r="N26" s="24"/>
      <c r="O26" s="24"/>
      <c r="P26" s="24"/>
      <c r="Q26" s="24"/>
      <c r="R26" s="28">
        <v>0</v>
      </c>
      <c r="S26" s="28">
        <v>0</v>
      </c>
      <c r="T26" s="29" t="s">
        <v>33</v>
      </c>
      <c r="U26" s="23">
        <f>LEN(T26)</f>
        <v>2</v>
      </c>
    </row>
    <row r="27" spans="1:21">
      <c r="A27" s="28" t="s">
        <v>301</v>
      </c>
      <c r="B27" s="28" t="s">
        <v>34</v>
      </c>
      <c r="C27" s="28" t="s">
        <v>301</v>
      </c>
      <c r="D27" s="28" t="s">
        <v>12</v>
      </c>
      <c r="E27" s="28">
        <v>137381704</v>
      </c>
      <c r="F27" s="28">
        <v>137381688</v>
      </c>
      <c r="G27" s="22" t="s">
        <v>107</v>
      </c>
      <c r="H27" s="22" t="s">
        <v>162</v>
      </c>
      <c r="I27" s="28">
        <v>16</v>
      </c>
      <c r="J27" s="29">
        <v>5107</v>
      </c>
      <c r="K27" s="22">
        <f t="shared" si="1"/>
        <v>683</v>
      </c>
      <c r="L27" s="24" t="s">
        <v>86</v>
      </c>
      <c r="M27" s="24"/>
      <c r="N27" s="24"/>
      <c r="O27" s="24"/>
      <c r="P27" s="24"/>
      <c r="Q27" s="24"/>
      <c r="R27" s="28">
        <v>0</v>
      </c>
      <c r="S27" s="28">
        <v>0</v>
      </c>
      <c r="T27" s="29" t="s">
        <v>10</v>
      </c>
      <c r="U27" s="23">
        <f>LEN(T27)</f>
        <v>1</v>
      </c>
    </row>
    <row r="28" spans="1:21">
      <c r="A28" s="28" t="s">
        <v>301</v>
      </c>
      <c r="B28" s="28" t="s">
        <v>35</v>
      </c>
      <c r="C28" s="28" t="s">
        <v>301</v>
      </c>
      <c r="D28" s="28" t="s">
        <v>36</v>
      </c>
      <c r="E28" s="28">
        <v>171889702</v>
      </c>
      <c r="F28" s="28">
        <v>171889691</v>
      </c>
      <c r="G28" s="22" t="s">
        <v>108</v>
      </c>
      <c r="H28" s="22" t="s">
        <v>163</v>
      </c>
      <c r="I28" s="28">
        <v>11</v>
      </c>
      <c r="J28" s="29">
        <v>4521</v>
      </c>
      <c r="K28" s="22">
        <f t="shared" si="1"/>
        <v>1269</v>
      </c>
      <c r="L28" s="24" t="s">
        <v>86</v>
      </c>
      <c r="M28" s="24"/>
      <c r="N28" s="24"/>
      <c r="O28" s="24"/>
      <c r="P28" s="24"/>
      <c r="Q28" s="24"/>
      <c r="R28" s="28">
        <v>0</v>
      </c>
      <c r="S28" s="28">
        <v>0</v>
      </c>
      <c r="T28" s="29">
        <v>0</v>
      </c>
      <c r="U28" s="23">
        <v>0</v>
      </c>
    </row>
    <row r="29" spans="1:21">
      <c r="A29" s="28" t="s">
        <v>301</v>
      </c>
      <c r="B29" s="28" t="s">
        <v>35</v>
      </c>
      <c r="C29" s="28" t="s">
        <v>301</v>
      </c>
      <c r="D29" s="28" t="s">
        <v>37</v>
      </c>
      <c r="E29" s="28">
        <v>8422803</v>
      </c>
      <c r="F29" s="28">
        <v>8422787</v>
      </c>
      <c r="G29" s="22" t="s">
        <v>109</v>
      </c>
      <c r="H29" s="22" t="s">
        <v>164</v>
      </c>
      <c r="I29" s="28">
        <v>16</v>
      </c>
      <c r="J29" s="29">
        <v>643</v>
      </c>
      <c r="K29" s="22">
        <f t="shared" si="1"/>
        <v>5147</v>
      </c>
      <c r="L29" s="24" t="s">
        <v>88</v>
      </c>
      <c r="M29" s="24"/>
      <c r="N29" s="24"/>
      <c r="O29" s="24"/>
      <c r="P29" s="24"/>
      <c r="Q29" s="24"/>
      <c r="R29" s="28">
        <v>0</v>
      </c>
      <c r="S29" s="28">
        <v>0</v>
      </c>
      <c r="T29" s="29" t="s">
        <v>7</v>
      </c>
      <c r="U29" s="23">
        <f>LEN(T29)</f>
        <v>1</v>
      </c>
    </row>
    <row r="30" spans="1:21" ht="16.2" customHeight="1">
      <c r="A30" s="28" t="s">
        <v>301</v>
      </c>
      <c r="B30" s="28" t="s">
        <v>38</v>
      </c>
      <c r="C30" s="28" t="s">
        <v>300</v>
      </c>
      <c r="D30" s="28" t="s">
        <v>24</v>
      </c>
      <c r="E30" s="28">
        <v>156476903</v>
      </c>
      <c r="F30" s="28">
        <v>156476888</v>
      </c>
      <c r="G30" s="22" t="s">
        <v>216</v>
      </c>
      <c r="H30" s="22" t="s">
        <v>217</v>
      </c>
      <c r="I30" s="28">
        <v>-15</v>
      </c>
      <c r="J30" s="29">
        <v>4634</v>
      </c>
      <c r="K30" s="22">
        <f t="shared" si="1"/>
        <v>1156</v>
      </c>
      <c r="L30" s="24" t="s">
        <v>86</v>
      </c>
      <c r="M30" s="24"/>
      <c r="N30" s="24"/>
      <c r="O30" s="24"/>
      <c r="P30" s="24"/>
      <c r="Q30" s="24"/>
      <c r="R30" s="28">
        <v>0</v>
      </c>
      <c r="S30" s="28">
        <v>0</v>
      </c>
      <c r="T30" s="29" t="s">
        <v>39</v>
      </c>
      <c r="U30" s="23">
        <f>LEN(T30)</f>
        <v>2</v>
      </c>
    </row>
    <row r="31" spans="1:21">
      <c r="A31" s="28" t="s">
        <v>301</v>
      </c>
      <c r="B31" s="28" t="s">
        <v>41</v>
      </c>
      <c r="C31" s="28" t="s">
        <v>301</v>
      </c>
      <c r="D31" s="28" t="s">
        <v>36</v>
      </c>
      <c r="E31" s="28">
        <v>204473930</v>
      </c>
      <c r="F31" s="28">
        <v>204473945</v>
      </c>
      <c r="G31" s="22" t="s">
        <v>218</v>
      </c>
      <c r="H31" s="22" t="s">
        <v>219</v>
      </c>
      <c r="I31" s="28">
        <v>15</v>
      </c>
      <c r="J31" s="29">
        <v>5017</v>
      </c>
      <c r="K31" s="22">
        <f t="shared" si="1"/>
        <v>773</v>
      </c>
      <c r="L31" s="24" t="s">
        <v>86</v>
      </c>
      <c r="M31" s="24"/>
      <c r="N31" s="24"/>
      <c r="O31" s="24"/>
      <c r="P31" s="24"/>
      <c r="Q31" s="24"/>
      <c r="R31" s="28">
        <v>0</v>
      </c>
      <c r="S31" s="28">
        <v>0</v>
      </c>
      <c r="T31" s="29" t="s">
        <v>39</v>
      </c>
      <c r="U31" s="23">
        <f>LEN(T31)</f>
        <v>2</v>
      </c>
    </row>
    <row r="32" spans="1:21">
      <c r="A32" s="28" t="s">
        <v>301</v>
      </c>
      <c r="B32" s="28" t="s">
        <v>42</v>
      </c>
      <c r="C32" s="28" t="s">
        <v>301</v>
      </c>
      <c r="D32" s="28" t="s">
        <v>5</v>
      </c>
      <c r="E32" s="28">
        <v>48508366</v>
      </c>
      <c r="F32" s="28">
        <v>48508375</v>
      </c>
      <c r="G32" s="22" t="s">
        <v>220</v>
      </c>
      <c r="H32" s="22" t="s">
        <v>221</v>
      </c>
      <c r="I32" s="28">
        <v>9</v>
      </c>
      <c r="J32" s="29">
        <v>4605</v>
      </c>
      <c r="K32" s="22">
        <f t="shared" si="1"/>
        <v>1185</v>
      </c>
      <c r="L32" s="24" t="s">
        <v>86</v>
      </c>
      <c r="M32" s="24"/>
      <c r="N32" s="24"/>
      <c r="O32" s="24"/>
      <c r="P32" s="24"/>
      <c r="Q32" s="24"/>
      <c r="R32" s="28">
        <v>0</v>
      </c>
      <c r="S32" s="28">
        <v>0</v>
      </c>
      <c r="T32" s="29">
        <v>0</v>
      </c>
      <c r="U32" s="23">
        <v>0</v>
      </c>
    </row>
    <row r="33" spans="1:21">
      <c r="A33" s="28" t="s">
        <v>301</v>
      </c>
      <c r="B33" s="28" t="s">
        <v>42</v>
      </c>
      <c r="C33" s="28" t="s">
        <v>301</v>
      </c>
      <c r="D33" s="28" t="s">
        <v>5</v>
      </c>
      <c r="E33" s="28">
        <v>190177291</v>
      </c>
      <c r="F33" s="28">
        <v>190177280</v>
      </c>
      <c r="G33" s="22" t="s">
        <v>222</v>
      </c>
      <c r="H33" s="22" t="s">
        <v>223</v>
      </c>
      <c r="I33" s="28">
        <v>-11</v>
      </c>
      <c r="J33" s="29">
        <v>5646</v>
      </c>
      <c r="K33" s="22">
        <f t="shared" si="1"/>
        <v>144</v>
      </c>
      <c r="L33" s="24" t="s">
        <v>86</v>
      </c>
      <c r="M33" s="24"/>
      <c r="N33" s="24"/>
      <c r="O33" s="24"/>
      <c r="P33" s="24"/>
      <c r="Q33" s="24"/>
      <c r="R33" s="28">
        <v>0</v>
      </c>
      <c r="S33" s="28">
        <v>0</v>
      </c>
      <c r="T33" s="29" t="s">
        <v>43</v>
      </c>
      <c r="U33" s="23">
        <f>LEN(T33)</f>
        <v>2</v>
      </c>
    </row>
    <row r="34" spans="1:21">
      <c r="A34" s="28" t="s">
        <v>301</v>
      </c>
      <c r="B34" s="28" t="s">
        <v>44</v>
      </c>
      <c r="C34" s="28" t="s">
        <v>300</v>
      </c>
      <c r="D34" s="28" t="s">
        <v>5</v>
      </c>
      <c r="E34" s="28">
        <v>33600130</v>
      </c>
      <c r="F34" s="28">
        <v>33600133</v>
      </c>
      <c r="G34" s="22" t="s">
        <v>110</v>
      </c>
      <c r="H34" s="22" t="s">
        <v>165</v>
      </c>
      <c r="I34" s="28">
        <v>-3</v>
      </c>
      <c r="J34" s="29">
        <v>5255</v>
      </c>
      <c r="K34" s="22">
        <f t="shared" si="1"/>
        <v>535</v>
      </c>
      <c r="L34" s="24" t="s">
        <v>86</v>
      </c>
      <c r="M34" s="24"/>
      <c r="N34" s="24"/>
      <c r="O34" s="24"/>
      <c r="P34" s="24"/>
      <c r="Q34" s="24"/>
      <c r="R34" s="28">
        <v>0</v>
      </c>
      <c r="S34" s="28">
        <v>0</v>
      </c>
      <c r="T34" s="29">
        <v>0</v>
      </c>
      <c r="U34" s="23">
        <v>0</v>
      </c>
    </row>
    <row r="35" spans="1:21">
      <c r="A35" s="28" t="s">
        <v>301</v>
      </c>
      <c r="B35" s="28" t="s">
        <v>44</v>
      </c>
      <c r="C35" s="28" t="s">
        <v>300</v>
      </c>
      <c r="D35" s="28" t="s">
        <v>8</v>
      </c>
      <c r="E35" s="28">
        <v>176063678</v>
      </c>
      <c r="F35" s="28">
        <v>176063667</v>
      </c>
      <c r="G35" s="22" t="s">
        <v>111</v>
      </c>
      <c r="H35" s="22" t="s">
        <v>166</v>
      </c>
      <c r="I35" s="28">
        <v>11</v>
      </c>
      <c r="J35" s="29">
        <v>5433</v>
      </c>
      <c r="K35" s="22">
        <f t="shared" si="1"/>
        <v>357</v>
      </c>
      <c r="L35" s="24" t="s">
        <v>86</v>
      </c>
      <c r="M35" s="24"/>
      <c r="N35" s="24"/>
      <c r="O35" s="24"/>
      <c r="P35" s="24"/>
      <c r="Q35" s="24"/>
      <c r="R35" s="28">
        <v>0</v>
      </c>
      <c r="S35" s="28">
        <v>0</v>
      </c>
      <c r="T35" s="29" t="s">
        <v>4</v>
      </c>
      <c r="U35" s="23">
        <f>LEN(T35)</f>
        <v>2</v>
      </c>
    </row>
    <row r="36" spans="1:21">
      <c r="A36" s="28" t="s">
        <v>301</v>
      </c>
      <c r="B36" s="28" t="s">
        <v>44</v>
      </c>
      <c r="C36" s="28" t="s">
        <v>300</v>
      </c>
      <c r="D36" s="28" t="s">
        <v>24</v>
      </c>
      <c r="E36" s="28">
        <v>144199738</v>
      </c>
      <c r="F36" s="28">
        <v>144199735</v>
      </c>
      <c r="G36" s="22" t="s">
        <v>224</v>
      </c>
      <c r="H36" s="22" t="s">
        <v>225</v>
      </c>
      <c r="I36" s="28">
        <v>-3</v>
      </c>
      <c r="J36" s="29">
        <v>5082</v>
      </c>
      <c r="K36" s="22">
        <f t="shared" si="1"/>
        <v>708</v>
      </c>
      <c r="L36" s="24" t="s">
        <v>86</v>
      </c>
      <c r="M36" s="24"/>
      <c r="N36" s="24"/>
      <c r="O36" s="24"/>
      <c r="P36" s="24"/>
      <c r="Q36" s="24"/>
      <c r="R36" s="28">
        <v>0</v>
      </c>
      <c r="S36" s="28">
        <v>0</v>
      </c>
      <c r="T36" s="29" t="s">
        <v>4</v>
      </c>
      <c r="U36" s="23">
        <f>LEN(T36)</f>
        <v>2</v>
      </c>
    </row>
    <row r="37" spans="1:21">
      <c r="A37" s="28" t="s">
        <v>301</v>
      </c>
      <c r="B37" s="28" t="s">
        <v>47</v>
      </c>
      <c r="C37" s="28" t="s">
        <v>301</v>
      </c>
      <c r="D37" s="28" t="s">
        <v>3</v>
      </c>
      <c r="E37" s="28">
        <v>70639010</v>
      </c>
      <c r="F37" s="28">
        <v>70638997</v>
      </c>
      <c r="G37" s="22" t="s">
        <v>114</v>
      </c>
      <c r="H37" s="22" t="s">
        <v>169</v>
      </c>
      <c r="I37" s="28">
        <v>13</v>
      </c>
      <c r="J37" s="29">
        <v>5316</v>
      </c>
      <c r="K37" s="22">
        <f t="shared" si="1"/>
        <v>474</v>
      </c>
      <c r="L37" s="24" t="s">
        <v>86</v>
      </c>
      <c r="M37" s="24"/>
      <c r="N37" s="24"/>
      <c r="O37" s="24"/>
      <c r="P37" s="24"/>
      <c r="Q37" s="24"/>
      <c r="R37" s="28">
        <v>0</v>
      </c>
      <c r="S37" s="28">
        <v>0</v>
      </c>
      <c r="T37" s="29" t="s">
        <v>13</v>
      </c>
      <c r="U37" s="23">
        <f>LEN(T37)</f>
        <v>1</v>
      </c>
    </row>
    <row r="38" spans="1:21">
      <c r="A38" s="28" t="s">
        <v>301</v>
      </c>
      <c r="B38" s="28" t="s">
        <v>47</v>
      </c>
      <c r="C38" s="28" t="s">
        <v>301</v>
      </c>
      <c r="D38" s="28" t="s">
        <v>48</v>
      </c>
      <c r="E38" s="28">
        <v>1912204</v>
      </c>
      <c r="F38" s="28">
        <v>1912189</v>
      </c>
      <c r="G38" s="22" t="s">
        <v>115</v>
      </c>
      <c r="H38" s="22" t="s">
        <v>170</v>
      </c>
      <c r="I38" s="28">
        <v>15</v>
      </c>
      <c r="J38" s="29">
        <v>643</v>
      </c>
      <c r="K38" s="22">
        <f t="shared" si="1"/>
        <v>5147</v>
      </c>
      <c r="L38" s="24" t="s">
        <v>88</v>
      </c>
      <c r="M38" s="24"/>
      <c r="N38" s="24"/>
      <c r="O38" s="24"/>
      <c r="P38" s="24"/>
      <c r="Q38" s="24"/>
      <c r="R38" s="28" t="s">
        <v>10</v>
      </c>
      <c r="S38" s="28">
        <v>1</v>
      </c>
      <c r="T38" s="29">
        <v>0</v>
      </c>
      <c r="U38" s="23">
        <v>0</v>
      </c>
    </row>
    <row r="39" spans="1:21">
      <c r="A39" s="28" t="s">
        <v>301</v>
      </c>
      <c r="B39" s="28" t="s">
        <v>47</v>
      </c>
      <c r="C39" s="28" t="s">
        <v>301</v>
      </c>
      <c r="D39" s="28" t="s">
        <v>31</v>
      </c>
      <c r="E39" s="28">
        <v>34908315</v>
      </c>
      <c r="F39" s="28">
        <v>34908332</v>
      </c>
      <c r="G39" s="22" t="s">
        <v>226</v>
      </c>
      <c r="H39" s="22" t="s">
        <v>227</v>
      </c>
      <c r="I39" s="28">
        <v>17</v>
      </c>
      <c r="J39" s="29">
        <v>3243</v>
      </c>
      <c r="K39" s="22">
        <f t="shared" si="1"/>
        <v>2547</v>
      </c>
      <c r="L39" s="24" t="s">
        <v>86</v>
      </c>
      <c r="M39" s="24"/>
      <c r="N39" s="24"/>
      <c r="O39" s="24"/>
      <c r="P39" s="24"/>
      <c r="Q39" s="24"/>
      <c r="R39" s="28">
        <v>0</v>
      </c>
      <c r="S39" s="28">
        <v>0</v>
      </c>
      <c r="T39" s="29" t="s">
        <v>10</v>
      </c>
      <c r="U39" s="23">
        <f>LEN(T39)</f>
        <v>1</v>
      </c>
    </row>
    <row r="40" spans="1:21">
      <c r="A40" s="28" t="s">
        <v>301</v>
      </c>
      <c r="B40" s="28" t="s">
        <v>47</v>
      </c>
      <c r="C40" s="28" t="s">
        <v>301</v>
      </c>
      <c r="D40" s="28" t="s">
        <v>24</v>
      </c>
      <c r="E40" s="28">
        <v>79004183</v>
      </c>
      <c r="F40" s="28">
        <v>79004171</v>
      </c>
      <c r="G40" s="22" t="s">
        <v>112</v>
      </c>
      <c r="H40" s="22" t="s">
        <v>167</v>
      </c>
      <c r="I40" s="28">
        <v>12</v>
      </c>
      <c r="J40" s="29">
        <v>5389</v>
      </c>
      <c r="K40" s="22">
        <f t="shared" si="1"/>
        <v>401</v>
      </c>
      <c r="L40" s="24" t="s">
        <v>86</v>
      </c>
      <c r="M40" s="24"/>
      <c r="N40" s="24"/>
      <c r="O40" s="24"/>
      <c r="P40" s="24"/>
      <c r="Q40" s="24"/>
      <c r="R40" s="28">
        <v>0</v>
      </c>
      <c r="S40" s="28">
        <v>0</v>
      </c>
      <c r="T40" s="29" t="s">
        <v>30</v>
      </c>
      <c r="U40" s="23">
        <f>LEN(T40)</f>
        <v>1</v>
      </c>
    </row>
    <row r="41" spans="1:21">
      <c r="A41" s="28" t="s">
        <v>301</v>
      </c>
      <c r="B41" s="28" t="s">
        <v>47</v>
      </c>
      <c r="C41" s="28" t="s">
        <v>301</v>
      </c>
      <c r="D41" s="28" t="s">
        <v>15</v>
      </c>
      <c r="E41" s="28">
        <v>100922892</v>
      </c>
      <c r="F41" s="28">
        <v>100922877</v>
      </c>
      <c r="G41" s="22" t="s">
        <v>113</v>
      </c>
      <c r="H41" s="22" t="s">
        <v>168</v>
      </c>
      <c r="I41" s="28">
        <v>15</v>
      </c>
      <c r="J41" s="29">
        <v>5070</v>
      </c>
      <c r="K41" s="22">
        <f t="shared" si="1"/>
        <v>720</v>
      </c>
      <c r="L41" s="24" t="s">
        <v>86</v>
      </c>
      <c r="M41" s="24"/>
      <c r="N41" s="24"/>
      <c r="O41" s="24"/>
      <c r="P41" s="24"/>
      <c r="Q41" s="24"/>
      <c r="R41" s="28">
        <v>0</v>
      </c>
      <c r="S41" s="28">
        <v>0</v>
      </c>
      <c r="T41" s="29">
        <v>0</v>
      </c>
      <c r="U41" s="23">
        <v>0</v>
      </c>
    </row>
    <row r="42" spans="1:21" hidden="1">
      <c r="A42" s="13" t="s">
        <v>306</v>
      </c>
      <c r="B42" s="6" t="s">
        <v>49</v>
      </c>
      <c r="C42" s="6" t="s">
        <v>301</v>
      </c>
      <c r="D42" s="6" t="s">
        <v>36</v>
      </c>
      <c r="E42" s="13">
        <v>56064819</v>
      </c>
      <c r="F42" s="13">
        <v>56064833</v>
      </c>
      <c r="G42" s="6" t="s">
        <v>303</v>
      </c>
      <c r="H42" s="6" t="s">
        <v>302</v>
      </c>
      <c r="I42" s="6">
        <v>14</v>
      </c>
      <c r="J42" s="11">
        <v>3990</v>
      </c>
      <c r="K42" s="12">
        <f t="shared" si="1"/>
        <v>1800</v>
      </c>
      <c r="L42" s="7" t="s">
        <v>85</v>
      </c>
      <c r="M42" s="7"/>
      <c r="N42" s="7"/>
      <c r="O42" s="7"/>
      <c r="P42" s="7"/>
      <c r="Q42" s="7"/>
      <c r="R42">
        <v>0</v>
      </c>
      <c r="S42">
        <v>0</v>
      </c>
      <c r="T42" s="8" t="s">
        <v>281</v>
      </c>
      <c r="U42" s="8" t="s">
        <v>281</v>
      </c>
    </row>
    <row r="43" spans="1:21">
      <c r="A43" s="28" t="s">
        <v>301</v>
      </c>
      <c r="B43" s="28" t="s">
        <v>49</v>
      </c>
      <c r="C43" s="28" t="s">
        <v>301</v>
      </c>
      <c r="D43" s="28" t="s">
        <v>50</v>
      </c>
      <c r="E43" s="28">
        <v>40230493</v>
      </c>
      <c r="F43" s="28">
        <v>40230494</v>
      </c>
      <c r="G43" s="22" t="s">
        <v>230</v>
      </c>
      <c r="H43" s="22" t="s">
        <v>231</v>
      </c>
      <c r="I43" s="28">
        <v>1</v>
      </c>
      <c r="J43" s="29">
        <v>4100</v>
      </c>
      <c r="K43" s="22">
        <f t="shared" si="1"/>
        <v>1690</v>
      </c>
      <c r="L43" s="24" t="s">
        <v>86</v>
      </c>
      <c r="M43" s="24"/>
      <c r="N43" s="24"/>
      <c r="O43" s="24"/>
      <c r="P43" s="24"/>
      <c r="Q43" s="24"/>
      <c r="R43" s="28">
        <v>0</v>
      </c>
      <c r="S43" s="28">
        <v>0</v>
      </c>
      <c r="T43" s="29" t="s">
        <v>30</v>
      </c>
      <c r="U43" s="23">
        <f t="shared" ref="U43:U50" si="2">LEN(T43)</f>
        <v>1</v>
      </c>
    </row>
    <row r="44" spans="1:21">
      <c r="A44" s="28" t="s">
        <v>301</v>
      </c>
      <c r="B44" s="28" t="s">
        <v>49</v>
      </c>
      <c r="C44" s="28" t="s">
        <v>301</v>
      </c>
      <c r="D44" s="28" t="s">
        <v>45</v>
      </c>
      <c r="E44" s="28">
        <v>53827846</v>
      </c>
      <c r="F44" s="28">
        <v>53827830</v>
      </c>
      <c r="G44" s="22" t="s">
        <v>117</v>
      </c>
      <c r="H44" s="22" t="s">
        <v>171</v>
      </c>
      <c r="I44" s="28">
        <v>16</v>
      </c>
      <c r="J44" s="29">
        <v>643</v>
      </c>
      <c r="K44" s="22">
        <f t="shared" si="1"/>
        <v>5147</v>
      </c>
      <c r="L44" s="24" t="s">
        <v>88</v>
      </c>
      <c r="M44" s="24"/>
      <c r="N44" s="24"/>
      <c r="O44" s="24"/>
      <c r="P44" s="24"/>
      <c r="Q44" s="24"/>
      <c r="R44" s="28">
        <v>0</v>
      </c>
      <c r="S44" s="28">
        <v>0</v>
      </c>
      <c r="T44" s="29" t="s">
        <v>51</v>
      </c>
      <c r="U44" s="23">
        <f t="shared" si="2"/>
        <v>3</v>
      </c>
    </row>
    <row r="45" spans="1:21">
      <c r="A45" s="28" t="s">
        <v>301</v>
      </c>
      <c r="B45" s="28" t="s">
        <v>49</v>
      </c>
      <c r="C45" s="28" t="s">
        <v>301</v>
      </c>
      <c r="D45" s="28" t="s">
        <v>5</v>
      </c>
      <c r="E45" s="28">
        <v>215329234</v>
      </c>
      <c r="F45" s="28">
        <v>215329234</v>
      </c>
      <c r="G45" s="22" t="s">
        <v>116</v>
      </c>
      <c r="H45" s="22" t="s">
        <v>116</v>
      </c>
      <c r="I45" s="28">
        <v>0</v>
      </c>
      <c r="J45" s="29">
        <v>5730</v>
      </c>
      <c r="K45" s="22">
        <f t="shared" si="1"/>
        <v>60</v>
      </c>
      <c r="L45" s="24" t="s">
        <v>86</v>
      </c>
      <c r="M45" s="24"/>
      <c r="N45" s="24"/>
      <c r="O45" s="24"/>
      <c r="P45" s="24"/>
      <c r="Q45" s="24"/>
      <c r="R45" s="28">
        <v>0</v>
      </c>
      <c r="S45" s="28">
        <v>0</v>
      </c>
      <c r="T45" s="29" t="s">
        <v>46</v>
      </c>
      <c r="U45" s="23">
        <f t="shared" si="2"/>
        <v>2</v>
      </c>
    </row>
    <row r="46" spans="1:21">
      <c r="A46" s="28" t="s">
        <v>301</v>
      </c>
      <c r="B46" s="28" t="s">
        <v>49</v>
      </c>
      <c r="C46" s="28" t="s">
        <v>301</v>
      </c>
      <c r="D46" s="28" t="s">
        <v>5</v>
      </c>
      <c r="E46" s="28">
        <v>219747780</v>
      </c>
      <c r="F46" s="28">
        <v>219747762</v>
      </c>
      <c r="G46" s="22" t="s">
        <v>228</v>
      </c>
      <c r="H46" s="22" t="s">
        <v>229</v>
      </c>
      <c r="I46" s="28">
        <v>-18</v>
      </c>
      <c r="J46" s="29">
        <v>5488</v>
      </c>
      <c r="K46" s="22">
        <f t="shared" si="1"/>
        <v>302</v>
      </c>
      <c r="L46" s="24" t="s">
        <v>86</v>
      </c>
      <c r="M46" s="24"/>
      <c r="N46" s="24"/>
      <c r="O46" s="24"/>
      <c r="P46" s="24"/>
      <c r="Q46" s="24"/>
      <c r="R46" s="28">
        <v>0</v>
      </c>
      <c r="S46" s="28">
        <v>0</v>
      </c>
      <c r="T46" s="29" t="s">
        <v>13</v>
      </c>
      <c r="U46" s="23">
        <f t="shared" si="2"/>
        <v>1</v>
      </c>
    </row>
    <row r="47" spans="1:21">
      <c r="A47" s="28" t="s">
        <v>301</v>
      </c>
      <c r="B47" s="28" t="s">
        <v>49</v>
      </c>
      <c r="C47" s="28" t="s">
        <v>301</v>
      </c>
      <c r="D47" s="28" t="s">
        <v>31</v>
      </c>
      <c r="E47" s="28">
        <v>62264204</v>
      </c>
      <c r="F47" s="28">
        <v>62264190</v>
      </c>
      <c r="G47" s="22" t="s">
        <v>118</v>
      </c>
      <c r="H47" s="22" t="s">
        <v>172</v>
      </c>
      <c r="I47" s="28">
        <v>14</v>
      </c>
      <c r="J47" s="29">
        <v>5279</v>
      </c>
      <c r="K47" s="22">
        <f t="shared" si="1"/>
        <v>511</v>
      </c>
      <c r="L47" s="24" t="s">
        <v>86</v>
      </c>
      <c r="M47" s="24"/>
      <c r="N47" s="24"/>
      <c r="O47" s="24"/>
      <c r="P47" s="24"/>
      <c r="Q47" s="24"/>
      <c r="R47" s="28">
        <v>0</v>
      </c>
      <c r="S47" s="28">
        <v>0</v>
      </c>
      <c r="T47" s="29" t="s">
        <v>52</v>
      </c>
      <c r="U47" s="23">
        <f t="shared" si="2"/>
        <v>6</v>
      </c>
    </row>
    <row r="48" spans="1:21">
      <c r="A48" s="28" t="s">
        <v>301</v>
      </c>
      <c r="B48" s="28" t="s">
        <v>53</v>
      </c>
      <c r="C48" s="28" t="s">
        <v>301</v>
      </c>
      <c r="D48" s="28" t="s">
        <v>5</v>
      </c>
      <c r="E48" s="28">
        <v>65727666</v>
      </c>
      <c r="F48" s="28">
        <v>65727651</v>
      </c>
      <c r="G48" s="22" t="s">
        <v>119</v>
      </c>
      <c r="H48" s="22" t="s">
        <v>173</v>
      </c>
      <c r="I48" s="28">
        <v>15</v>
      </c>
      <c r="J48" s="29" t="s">
        <v>325</v>
      </c>
      <c r="K48" s="22">
        <f>5048-4445+1+5789-5046+1</f>
        <v>1348</v>
      </c>
      <c r="L48" s="24" t="s">
        <v>87</v>
      </c>
      <c r="M48" s="24">
        <f>5048-4445+1</f>
        <v>604</v>
      </c>
      <c r="N48" s="24">
        <f>5846-5046+1</f>
        <v>801</v>
      </c>
      <c r="O48" s="24">
        <f>5046-5048-1</f>
        <v>-3</v>
      </c>
      <c r="P48" s="25">
        <v>0</v>
      </c>
      <c r="Q48" s="25">
        <v>2</v>
      </c>
      <c r="R48" s="28">
        <v>0</v>
      </c>
      <c r="S48" s="28">
        <v>0</v>
      </c>
      <c r="T48" s="29" t="s">
        <v>54</v>
      </c>
      <c r="U48" s="23">
        <f t="shared" si="2"/>
        <v>4</v>
      </c>
    </row>
    <row r="49" spans="1:21">
      <c r="A49" s="28" t="s">
        <v>301</v>
      </c>
      <c r="B49" s="28" t="s">
        <v>53</v>
      </c>
      <c r="C49" s="28" t="s">
        <v>301</v>
      </c>
      <c r="D49" s="28" t="s">
        <v>8</v>
      </c>
      <c r="E49" s="28">
        <v>66270877</v>
      </c>
      <c r="F49" s="28">
        <v>66270869</v>
      </c>
      <c r="G49" s="22" t="s">
        <v>120</v>
      </c>
      <c r="H49" s="22" t="s">
        <v>174</v>
      </c>
      <c r="I49" s="28">
        <v>8</v>
      </c>
      <c r="J49" s="29">
        <v>4009</v>
      </c>
      <c r="K49" s="22">
        <f>5789-J49+1</f>
        <v>1781</v>
      </c>
      <c r="L49" s="24" t="s">
        <v>86</v>
      </c>
      <c r="M49" s="24"/>
      <c r="N49" s="24"/>
      <c r="O49" s="24"/>
      <c r="P49" s="24"/>
      <c r="Q49" s="24"/>
      <c r="R49" s="28">
        <v>0</v>
      </c>
      <c r="S49" s="28">
        <v>0</v>
      </c>
      <c r="T49" s="29" t="s">
        <v>55</v>
      </c>
      <c r="U49" s="23">
        <f t="shared" si="2"/>
        <v>2</v>
      </c>
    </row>
    <row r="50" spans="1:21">
      <c r="A50" s="28" t="s">
        <v>301</v>
      </c>
      <c r="B50" s="28" t="s">
        <v>296</v>
      </c>
      <c r="C50" s="28" t="s">
        <v>301</v>
      </c>
      <c r="D50" s="28" t="s">
        <v>56</v>
      </c>
      <c r="E50" s="28">
        <v>136466989</v>
      </c>
      <c r="F50" s="28">
        <v>136466977</v>
      </c>
      <c r="G50" s="22" t="s">
        <v>121</v>
      </c>
      <c r="H50" s="22" t="s">
        <v>175</v>
      </c>
      <c r="I50" s="28">
        <v>12</v>
      </c>
      <c r="J50" s="29" t="s">
        <v>332</v>
      </c>
      <c r="K50" s="22">
        <f>5367-5131+5789-5359+2</f>
        <v>668</v>
      </c>
      <c r="L50" s="24" t="s">
        <v>87</v>
      </c>
      <c r="M50" s="24">
        <v>237</v>
      </c>
      <c r="N50" s="24">
        <v>430</v>
      </c>
      <c r="O50" s="24">
        <v>-2</v>
      </c>
      <c r="P50" s="24">
        <v>0</v>
      </c>
      <c r="Q50" s="24">
        <v>2</v>
      </c>
      <c r="R50" s="28">
        <v>0</v>
      </c>
      <c r="S50" s="28">
        <v>0</v>
      </c>
      <c r="T50" s="29" t="s">
        <v>57</v>
      </c>
      <c r="U50" s="23">
        <f t="shared" si="2"/>
        <v>2</v>
      </c>
    </row>
    <row r="51" spans="1:21">
      <c r="A51" s="28" t="s">
        <v>301</v>
      </c>
      <c r="B51" s="28" t="s">
        <v>58</v>
      </c>
      <c r="C51" s="28" t="s">
        <v>301</v>
      </c>
      <c r="D51" s="28" t="s">
        <v>48</v>
      </c>
      <c r="E51" s="28">
        <v>60626742</v>
      </c>
      <c r="F51" s="28">
        <v>60626705</v>
      </c>
      <c r="G51" s="22" t="s">
        <v>123</v>
      </c>
      <c r="H51" s="22" t="s">
        <v>177</v>
      </c>
      <c r="I51" s="28">
        <v>37</v>
      </c>
      <c r="J51" s="29">
        <v>3020</v>
      </c>
      <c r="K51" s="22">
        <f t="shared" ref="K51:K66" si="3">5789-J51+1</f>
        <v>2770</v>
      </c>
      <c r="L51" s="24" t="s">
        <v>86</v>
      </c>
      <c r="M51" s="24"/>
      <c r="N51" s="24"/>
      <c r="O51" s="24"/>
      <c r="P51" s="24"/>
      <c r="Q51" s="24"/>
      <c r="R51" s="28">
        <v>0</v>
      </c>
      <c r="S51" s="28">
        <v>0</v>
      </c>
      <c r="T51" s="29">
        <v>0</v>
      </c>
      <c r="U51" s="23">
        <v>0</v>
      </c>
    </row>
    <row r="52" spans="1:21">
      <c r="A52" s="28" t="s">
        <v>301</v>
      </c>
      <c r="B52" s="28" t="s">
        <v>58</v>
      </c>
      <c r="C52" s="28" t="s">
        <v>301</v>
      </c>
      <c r="D52" s="28" t="s">
        <v>5</v>
      </c>
      <c r="E52" s="28">
        <v>205375934</v>
      </c>
      <c r="F52" s="28">
        <v>205375928</v>
      </c>
      <c r="G52" s="22" t="s">
        <v>122</v>
      </c>
      <c r="H52" s="22" t="s">
        <v>176</v>
      </c>
      <c r="I52" s="28">
        <v>6</v>
      </c>
      <c r="J52" s="29">
        <v>5074</v>
      </c>
      <c r="K52" s="22">
        <f t="shared" si="3"/>
        <v>716</v>
      </c>
      <c r="L52" s="24" t="s">
        <v>86</v>
      </c>
      <c r="M52" s="24"/>
      <c r="N52" s="24"/>
      <c r="O52" s="24"/>
      <c r="P52" s="24"/>
      <c r="Q52" s="24"/>
      <c r="R52" s="28">
        <v>0</v>
      </c>
      <c r="S52" s="28">
        <v>0</v>
      </c>
      <c r="T52" s="29" t="s">
        <v>59</v>
      </c>
      <c r="U52" s="23">
        <f>LEN(T52)</f>
        <v>3</v>
      </c>
    </row>
    <row r="53" spans="1:21">
      <c r="A53" s="28" t="s">
        <v>301</v>
      </c>
      <c r="B53" s="28" t="s">
        <v>58</v>
      </c>
      <c r="C53" s="28" t="s">
        <v>301</v>
      </c>
      <c r="D53" s="28" t="s">
        <v>31</v>
      </c>
      <c r="E53" s="28">
        <v>48897931</v>
      </c>
      <c r="F53" s="28">
        <v>48897924</v>
      </c>
      <c r="G53" s="22" t="s">
        <v>124</v>
      </c>
      <c r="H53" s="22" t="s">
        <v>178</v>
      </c>
      <c r="I53" s="28">
        <v>7</v>
      </c>
      <c r="J53" s="29">
        <v>5514</v>
      </c>
      <c r="K53" s="22">
        <f t="shared" si="3"/>
        <v>276</v>
      </c>
      <c r="L53" s="24" t="s">
        <v>86</v>
      </c>
      <c r="M53" s="24"/>
      <c r="N53" s="24"/>
      <c r="O53" s="24"/>
      <c r="P53" s="24"/>
      <c r="Q53" s="24"/>
      <c r="R53" s="28">
        <v>0</v>
      </c>
      <c r="S53" s="28">
        <v>0</v>
      </c>
      <c r="T53" s="29" t="s">
        <v>13</v>
      </c>
      <c r="U53" s="23">
        <f>LEN(T53)</f>
        <v>1</v>
      </c>
    </row>
    <row r="54" spans="1:21">
      <c r="A54" s="28" t="s">
        <v>301</v>
      </c>
      <c r="B54" s="28" t="s">
        <v>60</v>
      </c>
      <c r="C54" s="28" t="s">
        <v>301</v>
      </c>
      <c r="D54" s="28" t="s">
        <v>36</v>
      </c>
      <c r="E54" s="28">
        <v>117802564</v>
      </c>
      <c r="F54" s="28">
        <v>117802579</v>
      </c>
      <c r="G54" s="22" t="s">
        <v>232</v>
      </c>
      <c r="H54" s="22" t="s">
        <v>233</v>
      </c>
      <c r="I54" s="28">
        <v>15</v>
      </c>
      <c r="J54" s="29">
        <v>3260</v>
      </c>
      <c r="K54" s="22">
        <f t="shared" si="3"/>
        <v>2530</v>
      </c>
      <c r="L54" s="24" t="s">
        <v>86</v>
      </c>
      <c r="M54" s="24"/>
      <c r="N54" s="24"/>
      <c r="O54" s="24"/>
      <c r="P54" s="24"/>
      <c r="Q54" s="24"/>
      <c r="R54" s="28">
        <v>0</v>
      </c>
      <c r="S54" s="28">
        <v>0</v>
      </c>
      <c r="T54" s="29">
        <v>0</v>
      </c>
      <c r="U54" s="23">
        <v>0</v>
      </c>
    </row>
    <row r="55" spans="1:21">
      <c r="A55" s="28" t="s">
        <v>301</v>
      </c>
      <c r="B55" s="28" t="s">
        <v>60</v>
      </c>
      <c r="C55" s="28" t="s">
        <v>301</v>
      </c>
      <c r="D55" s="28" t="s">
        <v>36</v>
      </c>
      <c r="E55" s="28">
        <v>174257634</v>
      </c>
      <c r="F55" s="28">
        <v>174257635</v>
      </c>
      <c r="G55" s="22" t="s">
        <v>234</v>
      </c>
      <c r="H55" s="22" t="s">
        <v>235</v>
      </c>
      <c r="I55" s="28">
        <v>1</v>
      </c>
      <c r="J55" s="29">
        <v>5495</v>
      </c>
      <c r="K55" s="22">
        <f t="shared" si="3"/>
        <v>295</v>
      </c>
      <c r="L55" s="24" t="s">
        <v>86</v>
      </c>
      <c r="M55" s="24"/>
      <c r="N55" s="24"/>
      <c r="O55" s="24"/>
      <c r="P55" s="24"/>
      <c r="Q55" s="24"/>
      <c r="R55" s="28">
        <v>0</v>
      </c>
      <c r="S55" s="28">
        <v>0</v>
      </c>
      <c r="T55" s="29" t="s">
        <v>30</v>
      </c>
      <c r="U55" s="23">
        <f>LEN(T55)</f>
        <v>1</v>
      </c>
    </row>
    <row r="56" spans="1:21">
      <c r="A56" s="28" t="s">
        <v>301</v>
      </c>
      <c r="B56" s="28" t="s">
        <v>60</v>
      </c>
      <c r="C56" s="28" t="s">
        <v>301</v>
      </c>
      <c r="D56" s="28" t="s">
        <v>40</v>
      </c>
      <c r="E56" s="28">
        <v>120718907</v>
      </c>
      <c r="F56" s="28">
        <v>120718915</v>
      </c>
      <c r="G56" s="22" t="s">
        <v>236</v>
      </c>
      <c r="H56" s="22" t="s">
        <v>237</v>
      </c>
      <c r="I56" s="28">
        <v>8</v>
      </c>
      <c r="J56" s="29">
        <v>5207</v>
      </c>
      <c r="K56" s="22">
        <f t="shared" si="3"/>
        <v>583</v>
      </c>
      <c r="L56" s="24" t="s">
        <v>86</v>
      </c>
      <c r="M56" s="24"/>
      <c r="N56" s="24"/>
      <c r="O56" s="24"/>
      <c r="P56" s="24"/>
      <c r="Q56" s="24"/>
      <c r="R56" s="28" t="s">
        <v>10</v>
      </c>
      <c r="S56" s="28">
        <v>1</v>
      </c>
      <c r="T56" s="29" t="s">
        <v>33</v>
      </c>
      <c r="U56" s="23">
        <f>LEN(T56)</f>
        <v>2</v>
      </c>
    </row>
    <row r="57" spans="1:21">
      <c r="A57" s="28" t="s">
        <v>301</v>
      </c>
      <c r="B57" s="28" t="s">
        <v>60</v>
      </c>
      <c r="C57" s="28" t="s">
        <v>301</v>
      </c>
      <c r="D57" s="28" t="s">
        <v>61</v>
      </c>
      <c r="E57" s="28">
        <v>68788277</v>
      </c>
      <c r="F57" s="28">
        <v>68788262</v>
      </c>
      <c r="G57" s="22" t="s">
        <v>126</v>
      </c>
      <c r="H57" s="22" t="s">
        <v>180</v>
      </c>
      <c r="I57" s="28">
        <v>15</v>
      </c>
      <c r="J57" s="29">
        <v>643</v>
      </c>
      <c r="K57" s="22">
        <f t="shared" si="3"/>
        <v>5147</v>
      </c>
      <c r="L57" s="24" t="s">
        <v>88</v>
      </c>
      <c r="M57" s="24"/>
      <c r="N57" s="24"/>
      <c r="O57" s="24"/>
      <c r="P57" s="24"/>
      <c r="Q57" s="24"/>
      <c r="R57" s="28">
        <v>0</v>
      </c>
      <c r="S57" s="28">
        <v>0</v>
      </c>
      <c r="T57" s="29">
        <v>0</v>
      </c>
      <c r="U57" s="23">
        <v>0</v>
      </c>
    </row>
    <row r="58" spans="1:21">
      <c r="A58" s="28" t="s">
        <v>301</v>
      </c>
      <c r="B58" s="28" t="s">
        <v>60</v>
      </c>
      <c r="C58" s="28" t="s">
        <v>301</v>
      </c>
      <c r="D58" s="28" t="s">
        <v>3</v>
      </c>
      <c r="E58" s="28">
        <v>99650780</v>
      </c>
      <c r="F58" s="28">
        <v>99650762</v>
      </c>
      <c r="G58" s="22" t="s">
        <v>127</v>
      </c>
      <c r="H58" s="22" t="s">
        <v>181</v>
      </c>
      <c r="I58" s="28">
        <v>18</v>
      </c>
      <c r="J58" s="29">
        <v>2988</v>
      </c>
      <c r="K58" s="22">
        <f t="shared" si="3"/>
        <v>2802</v>
      </c>
      <c r="L58" s="24" t="s">
        <v>85</v>
      </c>
      <c r="M58" s="24"/>
      <c r="N58" s="24"/>
      <c r="O58" s="24"/>
      <c r="P58" s="24"/>
      <c r="Q58" s="24"/>
      <c r="R58" s="28">
        <v>0</v>
      </c>
      <c r="S58" s="28">
        <v>0</v>
      </c>
      <c r="T58" s="29" t="s">
        <v>4</v>
      </c>
      <c r="U58" s="23">
        <f t="shared" ref="U58:U65" si="4">LEN(T58)</f>
        <v>2</v>
      </c>
    </row>
    <row r="59" spans="1:21">
      <c r="A59" s="28" t="s">
        <v>301</v>
      </c>
      <c r="B59" s="28" t="s">
        <v>60</v>
      </c>
      <c r="C59" s="28" t="s">
        <v>301</v>
      </c>
      <c r="D59" s="28" t="s">
        <v>48</v>
      </c>
      <c r="E59" s="28">
        <v>78215128</v>
      </c>
      <c r="F59" s="28">
        <v>78215101</v>
      </c>
      <c r="G59" s="22" t="s">
        <v>128</v>
      </c>
      <c r="H59" s="22" t="s">
        <v>182</v>
      </c>
      <c r="I59" s="28">
        <v>27</v>
      </c>
      <c r="J59" s="29">
        <v>5043</v>
      </c>
      <c r="K59" s="22">
        <f t="shared" si="3"/>
        <v>747</v>
      </c>
      <c r="L59" s="24" t="s">
        <v>85</v>
      </c>
      <c r="M59" s="24"/>
      <c r="N59" s="24"/>
      <c r="O59" s="24"/>
      <c r="P59" s="24"/>
      <c r="Q59" s="24"/>
      <c r="R59" s="28">
        <v>0</v>
      </c>
      <c r="S59" s="28">
        <v>0</v>
      </c>
      <c r="T59" s="29" t="s">
        <v>13</v>
      </c>
      <c r="U59" s="23">
        <f t="shared" si="4"/>
        <v>1</v>
      </c>
    </row>
    <row r="60" spans="1:21">
      <c r="A60" s="28" t="s">
        <v>301</v>
      </c>
      <c r="B60" s="28" t="s">
        <v>60</v>
      </c>
      <c r="C60" s="28" t="s">
        <v>301</v>
      </c>
      <c r="D60" s="28" t="s">
        <v>31</v>
      </c>
      <c r="E60" s="28">
        <v>25806417</v>
      </c>
      <c r="F60" s="28">
        <v>25806409</v>
      </c>
      <c r="G60" s="22" t="s">
        <v>129</v>
      </c>
      <c r="H60" s="22" t="s">
        <v>183</v>
      </c>
      <c r="I60" s="28">
        <v>8</v>
      </c>
      <c r="J60" s="29">
        <v>4926</v>
      </c>
      <c r="K60" s="22">
        <f t="shared" si="3"/>
        <v>864</v>
      </c>
      <c r="L60" s="24" t="s">
        <v>85</v>
      </c>
      <c r="M60" s="24"/>
      <c r="N60" s="24"/>
      <c r="O60" s="24"/>
      <c r="P60" s="24"/>
      <c r="Q60" s="24"/>
      <c r="R60" s="28">
        <v>0</v>
      </c>
      <c r="S60" s="28">
        <v>0</v>
      </c>
      <c r="T60" s="29" t="s">
        <v>62</v>
      </c>
      <c r="U60" s="23">
        <f t="shared" si="4"/>
        <v>3</v>
      </c>
    </row>
    <row r="61" spans="1:21">
      <c r="A61" s="28" t="s">
        <v>301</v>
      </c>
      <c r="B61" s="28" t="s">
        <v>60</v>
      </c>
      <c r="C61" s="28" t="s">
        <v>301</v>
      </c>
      <c r="D61" s="28" t="s">
        <v>6</v>
      </c>
      <c r="E61" s="28">
        <v>100380537</v>
      </c>
      <c r="F61" s="28">
        <v>100380534</v>
      </c>
      <c r="G61" s="22" t="s">
        <v>125</v>
      </c>
      <c r="H61" s="22" t="s">
        <v>179</v>
      </c>
      <c r="I61" s="28">
        <v>3</v>
      </c>
      <c r="J61" s="29">
        <v>5425</v>
      </c>
      <c r="K61" s="22">
        <f t="shared" si="3"/>
        <v>365</v>
      </c>
      <c r="L61" s="24" t="s">
        <v>86</v>
      </c>
      <c r="M61" s="24"/>
      <c r="N61" s="24"/>
      <c r="O61" s="24"/>
      <c r="P61" s="24"/>
      <c r="Q61" s="24"/>
      <c r="R61" s="28">
        <v>0</v>
      </c>
      <c r="S61" s="28">
        <v>0</v>
      </c>
      <c r="T61" s="29" t="s">
        <v>55</v>
      </c>
      <c r="U61" s="23">
        <f t="shared" si="4"/>
        <v>2</v>
      </c>
    </row>
    <row r="62" spans="1:21">
      <c r="A62" s="28" t="s">
        <v>301</v>
      </c>
      <c r="B62" s="28" t="s">
        <v>63</v>
      </c>
      <c r="C62" s="28" t="s">
        <v>301</v>
      </c>
      <c r="D62" s="28" t="s">
        <v>40</v>
      </c>
      <c r="E62" s="28">
        <v>60222816</v>
      </c>
      <c r="F62" s="28">
        <v>60222806</v>
      </c>
      <c r="G62" s="22" t="s">
        <v>131</v>
      </c>
      <c r="H62" s="22" t="s">
        <v>185</v>
      </c>
      <c r="I62" s="28">
        <v>10</v>
      </c>
      <c r="J62" s="29">
        <v>3470</v>
      </c>
      <c r="K62" s="22">
        <f t="shared" si="3"/>
        <v>2320</v>
      </c>
      <c r="L62" s="24" t="s">
        <v>85</v>
      </c>
      <c r="M62" s="24"/>
      <c r="N62" s="24"/>
      <c r="O62" s="24"/>
      <c r="P62" s="24"/>
      <c r="Q62" s="24"/>
      <c r="R62" s="28">
        <v>0</v>
      </c>
      <c r="S62" s="28">
        <v>0</v>
      </c>
      <c r="T62" s="29" t="s">
        <v>9</v>
      </c>
      <c r="U62" s="23">
        <f t="shared" si="4"/>
        <v>2</v>
      </c>
    </row>
    <row r="63" spans="1:21">
      <c r="A63" s="28" t="s">
        <v>301</v>
      </c>
      <c r="B63" s="28" t="s">
        <v>63</v>
      </c>
      <c r="C63" s="28" t="s">
        <v>301</v>
      </c>
      <c r="D63" s="28" t="s">
        <v>40</v>
      </c>
      <c r="E63" s="28">
        <v>88981480</v>
      </c>
      <c r="F63" s="28">
        <v>88981480</v>
      </c>
      <c r="G63" s="22" t="s">
        <v>238</v>
      </c>
      <c r="H63" s="22" t="s">
        <v>238</v>
      </c>
      <c r="I63" s="28">
        <v>0</v>
      </c>
      <c r="J63" s="29">
        <v>5282</v>
      </c>
      <c r="K63" s="22">
        <f t="shared" si="3"/>
        <v>508</v>
      </c>
      <c r="L63" s="24" t="s">
        <v>85</v>
      </c>
      <c r="M63" s="24"/>
      <c r="N63" s="24"/>
      <c r="O63" s="24"/>
      <c r="P63" s="24"/>
      <c r="Q63" s="24"/>
      <c r="R63" s="28">
        <v>0</v>
      </c>
      <c r="S63" s="28">
        <v>0</v>
      </c>
      <c r="T63" s="29" t="s">
        <v>7</v>
      </c>
      <c r="U63" s="23">
        <f t="shared" si="4"/>
        <v>1</v>
      </c>
    </row>
    <row r="64" spans="1:21">
      <c r="A64" s="28" t="s">
        <v>301</v>
      </c>
      <c r="B64" s="28" t="s">
        <v>63</v>
      </c>
      <c r="C64" s="28" t="s">
        <v>301</v>
      </c>
      <c r="D64" s="28" t="s">
        <v>17</v>
      </c>
      <c r="E64" s="28">
        <v>92681522</v>
      </c>
      <c r="F64" s="28">
        <v>92681527</v>
      </c>
      <c r="G64" s="22" t="s">
        <v>239</v>
      </c>
      <c r="H64" s="22" t="s">
        <v>240</v>
      </c>
      <c r="I64" s="28">
        <v>5</v>
      </c>
      <c r="J64" s="29">
        <v>5374</v>
      </c>
      <c r="K64" s="22">
        <f t="shared" si="3"/>
        <v>416</v>
      </c>
      <c r="L64" s="24" t="s">
        <v>85</v>
      </c>
      <c r="M64" s="24"/>
      <c r="N64" s="24"/>
      <c r="O64" s="24"/>
      <c r="P64" s="24"/>
      <c r="Q64" s="24"/>
      <c r="R64" s="28">
        <v>0</v>
      </c>
      <c r="S64" s="28">
        <v>0</v>
      </c>
      <c r="T64" s="29" t="s">
        <v>30</v>
      </c>
      <c r="U64" s="23">
        <f t="shared" si="4"/>
        <v>1</v>
      </c>
    </row>
    <row r="65" spans="1:21">
      <c r="A65" s="28" t="s">
        <v>301</v>
      </c>
      <c r="B65" s="28" t="s">
        <v>63</v>
      </c>
      <c r="C65" s="28" t="s">
        <v>301</v>
      </c>
      <c r="D65" s="28" t="s">
        <v>20</v>
      </c>
      <c r="E65" s="28">
        <v>90408968</v>
      </c>
      <c r="F65" s="28">
        <v>90408963</v>
      </c>
      <c r="G65" s="22" t="s">
        <v>130</v>
      </c>
      <c r="H65" s="22" t="s">
        <v>184</v>
      </c>
      <c r="I65" s="28">
        <v>5</v>
      </c>
      <c r="J65" s="29">
        <v>5516</v>
      </c>
      <c r="K65" s="22">
        <f t="shared" si="3"/>
        <v>274</v>
      </c>
      <c r="L65" s="24" t="s">
        <v>85</v>
      </c>
      <c r="M65" s="24"/>
      <c r="N65" s="24"/>
      <c r="O65" s="24"/>
      <c r="P65" s="24"/>
      <c r="Q65" s="24"/>
      <c r="R65" s="28">
        <v>0</v>
      </c>
      <c r="S65" s="28">
        <v>0</v>
      </c>
      <c r="T65" s="29" t="s">
        <v>9</v>
      </c>
      <c r="U65" s="23">
        <f t="shared" si="4"/>
        <v>2</v>
      </c>
    </row>
    <row r="66" spans="1:21">
      <c r="A66" s="28" t="s">
        <v>301</v>
      </c>
      <c r="B66" s="28" t="s">
        <v>64</v>
      </c>
      <c r="C66" s="28" t="s">
        <v>301</v>
      </c>
      <c r="D66" s="28" t="s">
        <v>36</v>
      </c>
      <c r="E66" s="28">
        <v>81575753</v>
      </c>
      <c r="F66" s="28">
        <v>81575759</v>
      </c>
      <c r="G66" s="22" t="s">
        <v>241</v>
      </c>
      <c r="H66" s="22" t="s">
        <v>242</v>
      </c>
      <c r="I66" s="28">
        <v>6</v>
      </c>
      <c r="J66" s="29">
        <v>5632</v>
      </c>
      <c r="K66" s="22">
        <f t="shared" si="3"/>
        <v>158</v>
      </c>
      <c r="L66" s="24" t="s">
        <v>85</v>
      </c>
      <c r="M66" s="24"/>
      <c r="N66" s="24"/>
      <c r="O66" s="24"/>
      <c r="P66" s="24"/>
      <c r="Q66" s="24"/>
      <c r="R66" s="24">
        <v>0</v>
      </c>
      <c r="S66" s="24">
        <v>0</v>
      </c>
      <c r="T66" s="29">
        <v>0</v>
      </c>
      <c r="U66" s="23">
        <v>0</v>
      </c>
    </row>
    <row r="67" spans="1:21">
      <c r="A67" s="28" t="s">
        <v>301</v>
      </c>
      <c r="B67" s="28" t="s">
        <v>64</v>
      </c>
      <c r="C67" s="28" t="s">
        <v>301</v>
      </c>
      <c r="D67" s="28" t="s">
        <v>17</v>
      </c>
      <c r="E67" s="28">
        <v>56513996</v>
      </c>
      <c r="F67" s="28">
        <v>56513980</v>
      </c>
      <c r="G67" s="22" t="s">
        <v>304</v>
      </c>
      <c r="H67" s="22" t="s">
        <v>305</v>
      </c>
      <c r="I67" s="28">
        <v>16</v>
      </c>
      <c r="J67" s="29" t="s">
        <v>326</v>
      </c>
      <c r="K67" s="22">
        <f>5427-4893+1+5789-5462+1</f>
        <v>863</v>
      </c>
      <c r="L67" s="24" t="s">
        <v>87</v>
      </c>
      <c r="M67" s="24">
        <f>5427-4893+1</f>
        <v>535</v>
      </c>
      <c r="N67" s="24">
        <f>5846-5462+1</f>
        <v>385</v>
      </c>
      <c r="O67" s="24">
        <f>5462-5427-1</f>
        <v>34</v>
      </c>
      <c r="P67" s="25">
        <v>0</v>
      </c>
      <c r="Q67" s="25">
        <v>4</v>
      </c>
      <c r="R67" s="28">
        <v>0</v>
      </c>
      <c r="S67" s="28">
        <v>0</v>
      </c>
      <c r="T67" s="26" t="s">
        <v>282</v>
      </c>
      <c r="U67" s="23">
        <v>2</v>
      </c>
    </row>
    <row r="68" spans="1:21">
      <c r="A68" s="28" t="s">
        <v>301</v>
      </c>
      <c r="B68" s="28" t="s">
        <v>64</v>
      </c>
      <c r="C68" s="28" t="s">
        <v>301</v>
      </c>
      <c r="D68" s="28" t="s">
        <v>5</v>
      </c>
      <c r="E68" s="28">
        <v>190753518</v>
      </c>
      <c r="F68" s="28">
        <v>190753521</v>
      </c>
      <c r="G68" s="22" t="s">
        <v>132</v>
      </c>
      <c r="H68" s="22" t="s">
        <v>186</v>
      </c>
      <c r="I68" s="28">
        <v>-3</v>
      </c>
      <c r="J68" s="29">
        <v>5478</v>
      </c>
      <c r="K68" s="22">
        <f>5789-J68+1</f>
        <v>312</v>
      </c>
      <c r="L68" s="24" t="s">
        <v>86</v>
      </c>
      <c r="M68" s="24"/>
      <c r="N68" s="24"/>
      <c r="O68" s="24"/>
      <c r="P68" s="24"/>
      <c r="Q68" s="24"/>
      <c r="R68" s="28">
        <v>0</v>
      </c>
      <c r="S68" s="28">
        <v>0</v>
      </c>
      <c r="T68" s="29"/>
      <c r="U68" s="23">
        <v>0</v>
      </c>
    </row>
    <row r="69" spans="1:21">
      <c r="A69" s="28" t="s">
        <v>301</v>
      </c>
      <c r="B69" s="28" t="s">
        <v>65</v>
      </c>
      <c r="C69" s="28" t="s">
        <v>301</v>
      </c>
      <c r="D69" s="28" t="s">
        <v>36</v>
      </c>
      <c r="E69" s="28">
        <v>156769436</v>
      </c>
      <c r="F69" s="28">
        <v>156769421</v>
      </c>
      <c r="G69" s="22" t="s">
        <v>133</v>
      </c>
      <c r="H69" s="22" t="s">
        <v>187</v>
      </c>
      <c r="I69" s="28">
        <v>15</v>
      </c>
      <c r="J69" s="29">
        <v>3945</v>
      </c>
      <c r="K69" s="22">
        <f>5789-J69+1</f>
        <v>1845</v>
      </c>
      <c r="L69" s="24" t="s">
        <v>85</v>
      </c>
      <c r="M69" s="24"/>
      <c r="N69" s="24"/>
      <c r="O69" s="24"/>
      <c r="P69" s="24"/>
      <c r="Q69" s="24"/>
      <c r="R69" s="23">
        <v>0</v>
      </c>
      <c r="S69" s="23">
        <v>0</v>
      </c>
      <c r="T69" s="29" t="s">
        <v>13</v>
      </c>
      <c r="U69" s="23">
        <f>LEN(T69)</f>
        <v>1</v>
      </c>
    </row>
    <row r="70" spans="1:21">
      <c r="A70" s="28" t="s">
        <v>301</v>
      </c>
      <c r="B70" s="28" t="s">
        <v>65</v>
      </c>
      <c r="C70" s="28" t="s">
        <v>301</v>
      </c>
      <c r="D70" s="28" t="s">
        <v>284</v>
      </c>
      <c r="E70" s="28">
        <v>47366298</v>
      </c>
      <c r="F70" s="28">
        <v>47366316</v>
      </c>
      <c r="G70" s="22" t="s">
        <v>243</v>
      </c>
      <c r="H70" s="22" t="s">
        <v>244</v>
      </c>
      <c r="I70" s="28">
        <v>18</v>
      </c>
      <c r="J70" s="23" t="s">
        <v>350</v>
      </c>
      <c r="K70" s="22">
        <f>5190-5013+5789-5326+2</f>
        <v>642</v>
      </c>
      <c r="L70" s="24" t="s">
        <v>87</v>
      </c>
      <c r="M70" s="24">
        <f>5190-5013+1</f>
        <v>178</v>
      </c>
      <c r="N70" s="24">
        <f>5789-5326+1</f>
        <v>464</v>
      </c>
      <c r="O70" s="24">
        <f>5326-5190-1</f>
        <v>135</v>
      </c>
      <c r="P70" s="24">
        <v>0</v>
      </c>
      <c r="Q70" s="24">
        <v>0</v>
      </c>
      <c r="R70" s="28">
        <v>0</v>
      </c>
      <c r="S70" s="28">
        <v>0</v>
      </c>
      <c r="T70" s="29" t="s">
        <v>333</v>
      </c>
      <c r="U70" s="23">
        <v>3</v>
      </c>
    </row>
    <row r="71" spans="1:21">
      <c r="A71" s="28" t="s">
        <v>301</v>
      </c>
      <c r="B71" s="28" t="s">
        <v>65</v>
      </c>
      <c r="C71" s="28" t="s">
        <v>301</v>
      </c>
      <c r="D71" s="28" t="s">
        <v>56</v>
      </c>
      <c r="E71" s="28">
        <v>103100107</v>
      </c>
      <c r="F71" s="28">
        <v>103100091</v>
      </c>
      <c r="G71" s="22" t="s">
        <v>134</v>
      </c>
      <c r="H71" s="22" t="s">
        <v>188</v>
      </c>
      <c r="I71" s="28">
        <v>16</v>
      </c>
      <c r="J71" s="23" t="s">
        <v>351</v>
      </c>
      <c r="K71" s="22">
        <f>4658-3998+1+5789-5027+1</f>
        <v>1424</v>
      </c>
      <c r="L71" s="24" t="s">
        <v>87</v>
      </c>
      <c r="M71" s="24">
        <f>4658-3998+1</f>
        <v>661</v>
      </c>
      <c r="N71" s="24">
        <f>5846-5027+1</f>
        <v>820</v>
      </c>
      <c r="O71" s="24">
        <f>5027-4658-1</f>
        <v>368</v>
      </c>
      <c r="P71" s="25">
        <v>0</v>
      </c>
      <c r="Q71" s="25">
        <v>3</v>
      </c>
      <c r="R71" s="28">
        <v>0</v>
      </c>
      <c r="S71" s="28">
        <v>0</v>
      </c>
      <c r="T71" s="29" t="s">
        <v>7</v>
      </c>
      <c r="U71" s="23">
        <f>LEN(T71)</f>
        <v>1</v>
      </c>
    </row>
    <row r="72" spans="1:21">
      <c r="A72" s="28" t="s">
        <v>301</v>
      </c>
      <c r="B72" s="28" t="s">
        <v>66</v>
      </c>
      <c r="C72" s="28" t="s">
        <v>301</v>
      </c>
      <c r="D72" s="28" t="s">
        <v>22</v>
      </c>
      <c r="E72" s="28">
        <v>99842459</v>
      </c>
      <c r="F72" s="28">
        <v>99842476</v>
      </c>
      <c r="G72" s="22" t="s">
        <v>308</v>
      </c>
      <c r="H72" s="22" t="s">
        <v>247</v>
      </c>
      <c r="I72" s="28">
        <v>17</v>
      </c>
      <c r="J72" s="29">
        <v>643</v>
      </c>
      <c r="K72" s="22">
        <f>5789-J72+1</f>
        <v>5147</v>
      </c>
      <c r="L72" s="24" t="s">
        <v>88</v>
      </c>
      <c r="M72" s="24"/>
      <c r="N72" s="24"/>
      <c r="O72" s="24"/>
      <c r="P72" s="24"/>
      <c r="Q72" s="24"/>
      <c r="R72" s="28" t="s">
        <v>67</v>
      </c>
      <c r="S72" s="28">
        <v>7</v>
      </c>
      <c r="T72" s="29"/>
      <c r="U72" s="23">
        <v>0</v>
      </c>
    </row>
    <row r="73" spans="1:21">
      <c r="A73" s="28" t="s">
        <v>301</v>
      </c>
      <c r="B73" s="28" t="s">
        <v>66</v>
      </c>
      <c r="C73" s="28" t="s">
        <v>301</v>
      </c>
      <c r="D73" s="28" t="s">
        <v>50</v>
      </c>
      <c r="E73" s="28">
        <v>22382202</v>
      </c>
      <c r="F73" s="28">
        <v>22382184</v>
      </c>
      <c r="G73" s="22" t="s">
        <v>136</v>
      </c>
      <c r="H73" s="22" t="s">
        <v>189</v>
      </c>
      <c r="I73" s="28">
        <v>18</v>
      </c>
      <c r="J73" s="29">
        <v>5393</v>
      </c>
      <c r="K73" s="22">
        <f>5789-J73+1</f>
        <v>397</v>
      </c>
      <c r="L73" s="24" t="s">
        <v>86</v>
      </c>
      <c r="M73" s="24"/>
      <c r="N73" s="24"/>
      <c r="O73" s="24"/>
      <c r="P73" s="24"/>
      <c r="Q73" s="24"/>
      <c r="R73" s="28">
        <v>0</v>
      </c>
      <c r="S73" s="28">
        <v>0</v>
      </c>
      <c r="T73" s="29"/>
      <c r="U73" s="23">
        <v>0</v>
      </c>
    </row>
    <row r="74" spans="1:21">
      <c r="A74" s="28" t="s">
        <v>301</v>
      </c>
      <c r="B74" s="28" t="s">
        <v>66</v>
      </c>
      <c r="C74" s="28" t="s">
        <v>301</v>
      </c>
      <c r="D74" s="28" t="s">
        <v>45</v>
      </c>
      <c r="E74" s="28">
        <v>57542581</v>
      </c>
      <c r="F74" s="28">
        <v>57542564</v>
      </c>
      <c r="G74" s="22" t="s">
        <v>137</v>
      </c>
      <c r="H74" s="22" t="s">
        <v>190</v>
      </c>
      <c r="I74" s="28">
        <v>17</v>
      </c>
      <c r="J74" s="29" t="s">
        <v>352</v>
      </c>
      <c r="K74" s="22">
        <f>1895-643+1+5789-1903+1</f>
        <v>5140</v>
      </c>
      <c r="L74" s="24" t="s">
        <v>323</v>
      </c>
      <c r="M74" s="24">
        <f>1895-643+1</f>
        <v>1253</v>
      </c>
      <c r="N74" s="24">
        <f>5846-1903+1</f>
        <v>3944</v>
      </c>
      <c r="O74" s="24">
        <f>1903-1895-1</f>
        <v>7</v>
      </c>
      <c r="P74" s="25">
        <v>0</v>
      </c>
      <c r="Q74" s="25">
        <v>2</v>
      </c>
      <c r="R74" s="28">
        <v>0</v>
      </c>
      <c r="S74" s="28">
        <v>0</v>
      </c>
      <c r="T74" s="29" t="s">
        <v>68</v>
      </c>
      <c r="U74" s="23">
        <f>LEN(T74)</f>
        <v>3</v>
      </c>
    </row>
    <row r="75" spans="1:21">
      <c r="A75" s="28" t="s">
        <v>301</v>
      </c>
      <c r="B75" s="28" t="s">
        <v>66</v>
      </c>
      <c r="C75" s="28" t="s">
        <v>301</v>
      </c>
      <c r="D75" s="28" t="s">
        <v>5</v>
      </c>
      <c r="E75" s="28">
        <v>98021922</v>
      </c>
      <c r="F75" s="28">
        <v>98021927</v>
      </c>
      <c r="G75" s="22" t="s">
        <v>245</v>
      </c>
      <c r="H75" s="22" t="s">
        <v>246</v>
      </c>
      <c r="I75" s="28">
        <v>5</v>
      </c>
      <c r="J75" s="29">
        <v>4977</v>
      </c>
      <c r="K75" s="22">
        <f>5789-J75+1</f>
        <v>813</v>
      </c>
      <c r="L75" s="24" t="s">
        <v>86</v>
      </c>
      <c r="M75" s="24"/>
      <c r="N75" s="24"/>
      <c r="O75" s="24"/>
      <c r="P75" s="24"/>
      <c r="Q75" s="24"/>
      <c r="R75" s="28">
        <v>0</v>
      </c>
      <c r="S75" s="28">
        <v>0</v>
      </c>
      <c r="T75" s="29"/>
      <c r="U75" s="23">
        <v>0</v>
      </c>
    </row>
    <row r="76" spans="1:21">
      <c r="A76" s="28" t="s">
        <v>301</v>
      </c>
      <c r="B76" s="28" t="s">
        <v>66</v>
      </c>
      <c r="C76" s="28" t="s">
        <v>301</v>
      </c>
      <c r="D76" s="28" t="s">
        <v>20</v>
      </c>
      <c r="E76" s="28">
        <v>42149014</v>
      </c>
      <c r="F76" s="28">
        <v>42149014</v>
      </c>
      <c r="G76" s="22" t="s">
        <v>135</v>
      </c>
      <c r="H76" s="22" t="s">
        <v>135</v>
      </c>
      <c r="I76" s="28">
        <v>0</v>
      </c>
      <c r="J76" s="29">
        <v>5230</v>
      </c>
      <c r="K76" s="22">
        <f>5789-J76+1</f>
        <v>560</v>
      </c>
      <c r="L76" s="24" t="s">
        <v>86</v>
      </c>
      <c r="M76" s="24"/>
      <c r="N76" s="24"/>
      <c r="O76" s="24"/>
      <c r="P76" s="24"/>
      <c r="Q76" s="24"/>
      <c r="R76" s="28">
        <v>0</v>
      </c>
      <c r="S76" s="28">
        <v>0</v>
      </c>
      <c r="T76" s="29" t="s">
        <v>30</v>
      </c>
      <c r="U76" s="23">
        <f>LEN(T76)</f>
        <v>1</v>
      </c>
    </row>
    <row r="77" spans="1:21">
      <c r="A77" s="28" t="s">
        <v>301</v>
      </c>
      <c r="B77" s="28" t="s">
        <v>69</v>
      </c>
      <c r="C77" s="28" t="s">
        <v>300</v>
      </c>
      <c r="D77" s="28" t="s">
        <v>17</v>
      </c>
      <c r="E77" s="28">
        <v>121009746</v>
      </c>
      <c r="F77" s="28">
        <v>121009759</v>
      </c>
      <c r="G77" s="22" t="s">
        <v>248</v>
      </c>
      <c r="H77" s="22" t="s">
        <v>249</v>
      </c>
      <c r="I77" s="28">
        <v>13</v>
      </c>
      <c r="J77" s="29">
        <v>4407</v>
      </c>
      <c r="K77" s="22">
        <f>5789-J77+1</f>
        <v>1383</v>
      </c>
      <c r="L77" s="24" t="s">
        <v>85</v>
      </c>
      <c r="M77" s="24"/>
      <c r="N77" s="24"/>
      <c r="O77" s="24"/>
      <c r="P77" s="24"/>
      <c r="Q77" s="24"/>
      <c r="R77" s="28" t="s">
        <v>72</v>
      </c>
      <c r="S77" s="28">
        <v>10</v>
      </c>
      <c r="T77" s="29" t="s">
        <v>70</v>
      </c>
      <c r="U77" s="23">
        <f>LEN(T77)</f>
        <v>3</v>
      </c>
    </row>
    <row r="78" spans="1:21">
      <c r="A78" s="28" t="s">
        <v>301</v>
      </c>
      <c r="B78" s="28" t="s">
        <v>71</v>
      </c>
      <c r="C78" s="28" t="s">
        <v>301</v>
      </c>
      <c r="D78" s="28" t="s">
        <v>307</v>
      </c>
      <c r="E78" s="28">
        <v>65144026</v>
      </c>
      <c r="F78" s="28">
        <v>65144022</v>
      </c>
      <c r="G78" s="22" t="s">
        <v>138</v>
      </c>
      <c r="H78" s="22" t="s">
        <v>191</v>
      </c>
      <c r="I78" s="28">
        <v>4</v>
      </c>
      <c r="J78" s="29">
        <v>4316</v>
      </c>
      <c r="K78" s="22">
        <f>5789-J78+1</f>
        <v>1474</v>
      </c>
      <c r="L78" s="24" t="s">
        <v>85</v>
      </c>
      <c r="M78" s="24"/>
      <c r="N78" s="24"/>
      <c r="O78" s="24"/>
      <c r="P78" s="24"/>
      <c r="Q78" s="24"/>
      <c r="R78" s="28">
        <v>0</v>
      </c>
      <c r="S78" s="28">
        <v>0</v>
      </c>
      <c r="T78" s="29">
        <v>0</v>
      </c>
      <c r="U78" s="23">
        <v>0</v>
      </c>
    </row>
    <row r="79" spans="1:21">
      <c r="A79" s="28" t="s">
        <v>301</v>
      </c>
      <c r="B79" s="28" t="s">
        <v>71</v>
      </c>
      <c r="C79" s="28" t="s">
        <v>301</v>
      </c>
      <c r="D79" s="28" t="s">
        <v>73</v>
      </c>
      <c r="E79" s="28">
        <v>52906507</v>
      </c>
      <c r="F79" s="28">
        <v>52906516</v>
      </c>
      <c r="G79" s="22" t="s">
        <v>250</v>
      </c>
      <c r="H79" s="22" t="s">
        <v>251</v>
      </c>
      <c r="I79" s="28">
        <v>9</v>
      </c>
      <c r="J79" s="29">
        <v>4736</v>
      </c>
      <c r="K79" s="22">
        <f>5789-J79+1</f>
        <v>1054</v>
      </c>
      <c r="L79" s="24" t="s">
        <v>85</v>
      </c>
      <c r="M79" s="24"/>
      <c r="N79" s="24"/>
      <c r="O79" s="24"/>
      <c r="P79" s="24"/>
      <c r="Q79" s="24"/>
      <c r="R79" s="28">
        <v>0</v>
      </c>
      <c r="S79" s="28">
        <v>0</v>
      </c>
      <c r="T79" s="29" t="s">
        <v>74</v>
      </c>
      <c r="U79" s="23">
        <f>LEN(T79)</f>
        <v>5</v>
      </c>
    </row>
    <row r="80" spans="1:21">
      <c r="A80" s="28" t="s">
        <v>301</v>
      </c>
      <c r="B80" s="28" t="s">
        <v>297</v>
      </c>
      <c r="C80" s="28" t="s">
        <v>301</v>
      </c>
      <c r="D80" s="28" t="s">
        <v>50</v>
      </c>
      <c r="E80" s="28">
        <v>49066388</v>
      </c>
      <c r="F80" s="28">
        <v>49066398</v>
      </c>
      <c r="G80" s="22" t="s">
        <v>252</v>
      </c>
      <c r="H80" s="22" t="s">
        <v>253</v>
      </c>
      <c r="I80" s="28">
        <v>10</v>
      </c>
      <c r="J80" s="23" t="s">
        <v>353</v>
      </c>
      <c r="K80" s="22">
        <f>5329-1821+5789-5611+2</f>
        <v>3688</v>
      </c>
      <c r="L80" s="24" t="s">
        <v>87</v>
      </c>
      <c r="M80" s="24">
        <f>5329-1821+1</f>
        <v>3509</v>
      </c>
      <c r="N80" s="24">
        <f>5789-5611+1</f>
        <v>179</v>
      </c>
      <c r="O80" s="24">
        <f>5611-5329-1</f>
        <v>281</v>
      </c>
      <c r="P80" s="24">
        <v>0</v>
      </c>
      <c r="Q80" s="24">
        <v>4</v>
      </c>
      <c r="R80" s="28">
        <v>0</v>
      </c>
      <c r="S80" s="28">
        <v>0</v>
      </c>
      <c r="T80" s="29" t="s">
        <v>75</v>
      </c>
      <c r="U80" s="23">
        <f>LEN(T80)</f>
        <v>3</v>
      </c>
    </row>
    <row r="81" spans="1:21" hidden="1">
      <c r="A81" t="s">
        <v>306</v>
      </c>
      <c r="B81" t="s">
        <v>71</v>
      </c>
      <c r="C81" t="s">
        <v>301</v>
      </c>
      <c r="D81" t="s">
        <v>280</v>
      </c>
      <c r="E81" t="s">
        <v>315</v>
      </c>
      <c r="F81">
        <v>173079460</v>
      </c>
      <c r="G81" s="4" t="s">
        <v>315</v>
      </c>
      <c r="H81" s="4" t="s">
        <v>311</v>
      </c>
      <c r="I81" s="4" t="s">
        <v>315</v>
      </c>
      <c r="J81" s="4"/>
      <c r="K81" s="4"/>
      <c r="L81" s="3" t="s">
        <v>86</v>
      </c>
      <c r="O81" s="3"/>
      <c r="P81" s="3"/>
      <c r="Q81" s="3"/>
      <c r="R81" t="s">
        <v>10</v>
      </c>
      <c r="S81">
        <v>1</v>
      </c>
      <c r="T81" s="1">
        <v>0</v>
      </c>
      <c r="U81" s="2"/>
    </row>
    <row r="82" spans="1:21">
      <c r="A82" s="28" t="s">
        <v>301</v>
      </c>
      <c r="B82" s="28" t="s">
        <v>76</v>
      </c>
      <c r="C82" s="28" t="s">
        <v>301</v>
      </c>
      <c r="D82" s="28" t="s">
        <v>6</v>
      </c>
      <c r="E82" s="28">
        <v>45575715</v>
      </c>
      <c r="F82" s="28">
        <v>45575707</v>
      </c>
      <c r="G82" s="22" t="s">
        <v>139</v>
      </c>
      <c r="H82" s="22" t="s">
        <v>192</v>
      </c>
      <c r="I82" s="22">
        <v>8</v>
      </c>
      <c r="J82" s="23">
        <v>5316</v>
      </c>
      <c r="K82" s="22">
        <f t="shared" ref="K82:K88" si="5">5789-J82+1</f>
        <v>474</v>
      </c>
      <c r="L82" s="24" t="s">
        <v>85</v>
      </c>
      <c r="M82" s="24"/>
      <c r="N82" s="24"/>
      <c r="O82" s="24"/>
      <c r="P82" s="24"/>
      <c r="Q82" s="24"/>
      <c r="R82" s="28">
        <v>0</v>
      </c>
      <c r="S82" s="28">
        <v>0</v>
      </c>
      <c r="T82" s="29">
        <v>0</v>
      </c>
      <c r="U82" s="23">
        <v>0</v>
      </c>
    </row>
    <row r="83" spans="1:21">
      <c r="A83" s="28" t="s">
        <v>301</v>
      </c>
      <c r="B83" s="28" t="s">
        <v>76</v>
      </c>
      <c r="C83" s="28" t="s">
        <v>301</v>
      </c>
      <c r="D83" s="28" t="s">
        <v>6</v>
      </c>
      <c r="E83" s="28">
        <v>188104396</v>
      </c>
      <c r="F83" s="28">
        <v>188104380</v>
      </c>
      <c r="G83" s="22" t="s">
        <v>140</v>
      </c>
      <c r="H83" s="22" t="s">
        <v>193</v>
      </c>
      <c r="I83" s="22">
        <v>16</v>
      </c>
      <c r="J83" s="23">
        <v>643</v>
      </c>
      <c r="K83" s="22">
        <f t="shared" si="5"/>
        <v>5147</v>
      </c>
      <c r="L83" s="24" t="s">
        <v>88</v>
      </c>
      <c r="M83" s="24"/>
      <c r="N83" s="24"/>
      <c r="O83" s="24"/>
      <c r="P83" s="24"/>
      <c r="Q83" s="24"/>
      <c r="R83" s="28">
        <v>0</v>
      </c>
      <c r="S83" s="28">
        <v>0</v>
      </c>
      <c r="T83" s="29">
        <v>0</v>
      </c>
      <c r="U83" s="23">
        <v>0</v>
      </c>
    </row>
    <row r="84" spans="1:21">
      <c r="A84" s="28" t="s">
        <v>301</v>
      </c>
      <c r="B84" s="28" t="s">
        <v>76</v>
      </c>
      <c r="C84" s="28" t="s">
        <v>301</v>
      </c>
      <c r="D84" s="28" t="s">
        <v>24</v>
      </c>
      <c r="E84" s="28">
        <v>64839224</v>
      </c>
      <c r="F84" s="28">
        <v>64839222</v>
      </c>
      <c r="G84" s="22" t="s">
        <v>254</v>
      </c>
      <c r="H84" s="22" t="s">
        <v>255</v>
      </c>
      <c r="I84" s="22">
        <v>-2</v>
      </c>
      <c r="J84" s="23">
        <v>4489</v>
      </c>
      <c r="K84" s="22">
        <f t="shared" si="5"/>
        <v>1301</v>
      </c>
      <c r="L84" s="24" t="s">
        <v>86</v>
      </c>
      <c r="M84" s="24"/>
      <c r="N84" s="24"/>
      <c r="O84" s="24"/>
      <c r="P84" s="24"/>
      <c r="Q84" s="24"/>
      <c r="R84" s="28">
        <v>0</v>
      </c>
      <c r="S84" s="28">
        <v>0</v>
      </c>
      <c r="T84" s="29" t="s">
        <v>13</v>
      </c>
      <c r="U84" s="23">
        <f>LEN(T84)</f>
        <v>1</v>
      </c>
    </row>
    <row r="85" spans="1:21">
      <c r="A85" s="28" t="s">
        <v>301</v>
      </c>
      <c r="B85" s="28" t="s">
        <v>76</v>
      </c>
      <c r="C85" s="28" t="s">
        <v>301</v>
      </c>
      <c r="D85" s="28" t="s">
        <v>12</v>
      </c>
      <c r="E85" s="28">
        <v>42693739</v>
      </c>
      <c r="F85" s="28">
        <v>42693734</v>
      </c>
      <c r="G85" s="22" t="s">
        <v>141</v>
      </c>
      <c r="H85" s="22" t="s">
        <v>194</v>
      </c>
      <c r="I85" s="22">
        <v>5</v>
      </c>
      <c r="J85" s="23">
        <v>5285</v>
      </c>
      <c r="K85" s="22">
        <f t="shared" si="5"/>
        <v>505</v>
      </c>
      <c r="L85" s="24" t="s">
        <v>85</v>
      </c>
      <c r="M85" s="24"/>
      <c r="N85" s="24"/>
      <c r="O85" s="24"/>
      <c r="P85" s="24"/>
      <c r="Q85" s="24"/>
      <c r="R85" s="28">
        <v>0</v>
      </c>
      <c r="S85" s="28">
        <v>0</v>
      </c>
      <c r="T85" s="29" t="s">
        <v>10</v>
      </c>
      <c r="U85" s="23">
        <f>LEN(T85)</f>
        <v>1</v>
      </c>
    </row>
    <row r="86" spans="1:21">
      <c r="A86" s="28" t="s">
        <v>301</v>
      </c>
      <c r="B86" s="28" t="s">
        <v>76</v>
      </c>
      <c r="C86" s="28" t="s">
        <v>301</v>
      </c>
      <c r="D86" s="28" t="s">
        <v>12</v>
      </c>
      <c r="E86" s="28">
        <v>86069322</v>
      </c>
      <c r="F86" s="28">
        <v>86069331</v>
      </c>
      <c r="G86" s="22" t="s">
        <v>256</v>
      </c>
      <c r="H86" s="22" t="s">
        <v>257</v>
      </c>
      <c r="I86" s="22">
        <v>9</v>
      </c>
      <c r="J86" s="23">
        <v>5445</v>
      </c>
      <c r="K86" s="22">
        <f t="shared" si="5"/>
        <v>345</v>
      </c>
      <c r="L86" s="24" t="s">
        <v>85</v>
      </c>
      <c r="M86" s="24"/>
      <c r="N86" s="24"/>
      <c r="O86" s="24"/>
      <c r="P86" s="24"/>
      <c r="Q86" s="24"/>
      <c r="R86" s="28">
        <v>0</v>
      </c>
      <c r="S86" s="28">
        <v>0</v>
      </c>
      <c r="T86" s="29" t="s">
        <v>70</v>
      </c>
      <c r="U86" s="23">
        <f>LEN(T86)</f>
        <v>3</v>
      </c>
    </row>
    <row r="87" spans="1:21">
      <c r="A87" s="28" t="s">
        <v>301</v>
      </c>
      <c r="B87" s="28" t="s">
        <v>77</v>
      </c>
      <c r="C87" s="28" t="s">
        <v>301</v>
      </c>
      <c r="D87" s="28" t="s">
        <v>22</v>
      </c>
      <c r="E87" s="28">
        <v>17295108</v>
      </c>
      <c r="F87" s="28">
        <v>17295122</v>
      </c>
      <c r="G87" s="22" t="s">
        <v>264</v>
      </c>
      <c r="H87" s="22" t="s">
        <v>265</v>
      </c>
      <c r="I87" s="22">
        <v>14</v>
      </c>
      <c r="J87" s="23">
        <v>643</v>
      </c>
      <c r="K87" s="22">
        <f t="shared" si="5"/>
        <v>5147</v>
      </c>
      <c r="L87" s="24" t="s">
        <v>88</v>
      </c>
      <c r="M87" s="24"/>
      <c r="N87" s="24"/>
      <c r="O87" s="24"/>
      <c r="P87" s="24"/>
      <c r="Q87" s="24"/>
      <c r="R87" s="28">
        <v>0</v>
      </c>
      <c r="S87" s="28">
        <v>0</v>
      </c>
      <c r="T87" s="29">
        <v>0</v>
      </c>
      <c r="U87" s="23">
        <v>0</v>
      </c>
    </row>
    <row r="88" spans="1:21">
      <c r="A88" s="28" t="s">
        <v>301</v>
      </c>
      <c r="B88" s="28" t="s">
        <v>77</v>
      </c>
      <c r="C88" s="28" t="s">
        <v>301</v>
      </c>
      <c r="D88" s="28" t="s">
        <v>5</v>
      </c>
      <c r="E88" s="28">
        <v>205545506</v>
      </c>
      <c r="F88" s="28">
        <v>205545492</v>
      </c>
      <c r="G88" s="22" t="s">
        <v>258</v>
      </c>
      <c r="H88" s="22" t="s">
        <v>259</v>
      </c>
      <c r="I88" s="22">
        <v>-14</v>
      </c>
      <c r="J88" s="23">
        <v>3643</v>
      </c>
      <c r="K88" s="22">
        <f t="shared" si="5"/>
        <v>2147</v>
      </c>
      <c r="L88" s="24" t="s">
        <v>85</v>
      </c>
      <c r="M88" s="24"/>
      <c r="N88" s="24"/>
      <c r="O88" s="24"/>
      <c r="P88" s="24"/>
      <c r="Q88" s="24"/>
      <c r="R88" s="28">
        <v>0</v>
      </c>
      <c r="S88" s="28">
        <v>0</v>
      </c>
      <c r="T88" s="29" t="s">
        <v>78</v>
      </c>
      <c r="U88" s="23">
        <f>LEN(T88)</f>
        <v>4</v>
      </c>
    </row>
    <row r="89" spans="1:21">
      <c r="A89" s="28" t="s">
        <v>301</v>
      </c>
      <c r="B89" s="28" t="s">
        <v>77</v>
      </c>
      <c r="C89" s="28" t="s">
        <v>301</v>
      </c>
      <c r="D89" s="28" t="s">
        <v>5</v>
      </c>
      <c r="E89" s="28">
        <v>237199303</v>
      </c>
      <c r="F89" s="28">
        <v>237199321</v>
      </c>
      <c r="G89" s="22" t="s">
        <v>260</v>
      </c>
      <c r="H89" s="22" t="s">
        <v>261</v>
      </c>
      <c r="I89" s="22">
        <v>18</v>
      </c>
      <c r="J89" s="23" t="s">
        <v>329</v>
      </c>
      <c r="K89" s="22">
        <f>5355-5126+1+5789-5347+1</f>
        <v>673</v>
      </c>
      <c r="L89" s="24" t="s">
        <v>87</v>
      </c>
      <c r="M89" s="24">
        <f>5355-5126+1</f>
        <v>230</v>
      </c>
      <c r="N89" s="24">
        <f>5846-5347+1</f>
        <v>500</v>
      </c>
      <c r="O89" s="24">
        <f>5347-5355-1</f>
        <v>-9</v>
      </c>
      <c r="P89" s="25">
        <v>0</v>
      </c>
      <c r="Q89" s="25">
        <v>1</v>
      </c>
      <c r="R89" s="28">
        <v>0</v>
      </c>
      <c r="S89" s="28">
        <v>0</v>
      </c>
      <c r="T89" s="29" t="s">
        <v>27</v>
      </c>
      <c r="U89" s="23">
        <f>LEN(T89)</f>
        <v>2</v>
      </c>
    </row>
    <row r="90" spans="1:21">
      <c r="A90" s="28" t="s">
        <v>301</v>
      </c>
      <c r="B90" s="28" t="s">
        <v>77</v>
      </c>
      <c r="C90" s="28" t="s">
        <v>301</v>
      </c>
      <c r="D90" s="28" t="s">
        <v>6</v>
      </c>
      <c r="E90" s="28">
        <v>192159328</v>
      </c>
      <c r="F90" s="28">
        <v>192159342</v>
      </c>
      <c r="G90" s="22" t="s">
        <v>294</v>
      </c>
      <c r="H90" s="22" t="s">
        <v>295</v>
      </c>
      <c r="I90" s="22">
        <v>14</v>
      </c>
      <c r="J90" s="23">
        <v>5303</v>
      </c>
      <c r="K90" s="22">
        <f>5789-J90+1</f>
        <v>487</v>
      </c>
      <c r="L90" s="24" t="s">
        <v>86</v>
      </c>
      <c r="M90" s="24"/>
      <c r="N90" s="24"/>
      <c r="O90" s="24"/>
      <c r="P90" s="24"/>
      <c r="Q90" s="24"/>
      <c r="R90" s="28">
        <v>0</v>
      </c>
      <c r="S90" s="28">
        <v>0</v>
      </c>
      <c r="T90" s="29">
        <v>0</v>
      </c>
      <c r="U90" s="23">
        <v>0</v>
      </c>
    </row>
    <row r="91" spans="1:21">
      <c r="A91" s="28" t="s">
        <v>301</v>
      </c>
      <c r="B91" s="28" t="s">
        <v>77</v>
      </c>
      <c r="C91" s="28" t="s">
        <v>301</v>
      </c>
      <c r="D91" s="28" t="s">
        <v>24</v>
      </c>
      <c r="E91" s="28">
        <v>148894713</v>
      </c>
      <c r="F91" s="28">
        <v>148894707</v>
      </c>
      <c r="G91" s="22" t="s">
        <v>142</v>
      </c>
      <c r="H91" s="22" t="s">
        <v>195</v>
      </c>
      <c r="I91" s="22">
        <v>6</v>
      </c>
      <c r="J91" s="23">
        <v>1047</v>
      </c>
      <c r="K91" s="22">
        <f>5789-J91+1</f>
        <v>4743</v>
      </c>
      <c r="L91" s="24" t="s">
        <v>85</v>
      </c>
      <c r="M91" s="24"/>
      <c r="N91" s="24"/>
      <c r="O91" s="24"/>
      <c r="P91" s="24"/>
      <c r="Q91" s="24"/>
      <c r="R91" s="28">
        <v>0</v>
      </c>
      <c r="S91" s="28">
        <v>0</v>
      </c>
      <c r="T91" s="29" t="s">
        <v>13</v>
      </c>
      <c r="U91" s="23">
        <f>LEN(T91)</f>
        <v>1</v>
      </c>
    </row>
    <row r="92" spans="1:21" hidden="1">
      <c r="A92" s="4" t="s">
        <v>306</v>
      </c>
      <c r="B92" t="s">
        <v>77</v>
      </c>
      <c r="C92" t="s">
        <v>301</v>
      </c>
      <c r="D92" t="s">
        <v>19</v>
      </c>
      <c r="E92">
        <v>55593778</v>
      </c>
      <c r="F92">
        <v>55593795</v>
      </c>
      <c r="G92" s="4" t="s">
        <v>262</v>
      </c>
      <c r="H92" s="4" t="s">
        <v>263</v>
      </c>
      <c r="I92">
        <v>17</v>
      </c>
      <c r="J92" s="1" t="s">
        <v>298</v>
      </c>
      <c r="K92" s="4" t="s">
        <v>83</v>
      </c>
      <c r="L92" s="3" t="s">
        <v>306</v>
      </c>
      <c r="O92" s="3"/>
      <c r="P92" s="3"/>
      <c r="Q92" s="3"/>
      <c r="R92">
        <v>0</v>
      </c>
      <c r="S92">
        <v>0</v>
      </c>
      <c r="T92" s="1">
        <v>0</v>
      </c>
      <c r="U92" s="2"/>
    </row>
    <row r="93" spans="1:21">
      <c r="A93" s="22" t="s">
        <v>301</v>
      </c>
      <c r="B93" s="28" t="s">
        <v>79</v>
      </c>
      <c r="C93" s="28" t="s">
        <v>301</v>
      </c>
      <c r="D93" s="28" t="s">
        <v>3</v>
      </c>
      <c r="E93" s="28">
        <v>74351994</v>
      </c>
      <c r="F93" s="28">
        <v>74352007</v>
      </c>
      <c r="G93" s="22" t="s">
        <v>268</v>
      </c>
      <c r="H93" s="22" t="s">
        <v>269</v>
      </c>
      <c r="I93" s="28">
        <v>13</v>
      </c>
      <c r="J93" s="29">
        <v>641</v>
      </c>
      <c r="K93" s="22">
        <f>5789-J93+1</f>
        <v>5149</v>
      </c>
      <c r="L93" s="24" t="s">
        <v>88</v>
      </c>
      <c r="M93" s="24"/>
      <c r="N93" s="24"/>
      <c r="O93" s="24"/>
      <c r="P93" s="24"/>
      <c r="Q93" s="24"/>
      <c r="R93" s="28">
        <v>0</v>
      </c>
      <c r="S93" s="28">
        <v>0</v>
      </c>
      <c r="T93" s="29" t="s">
        <v>80</v>
      </c>
      <c r="U93" s="23">
        <f>LEN(T93)</f>
        <v>3</v>
      </c>
    </row>
    <row r="94" spans="1:21">
      <c r="A94" s="22" t="s">
        <v>301</v>
      </c>
      <c r="B94" s="28" t="s">
        <v>79</v>
      </c>
      <c r="C94" s="28" t="s">
        <v>301</v>
      </c>
      <c r="D94" s="28" t="s">
        <v>8</v>
      </c>
      <c r="E94" s="28">
        <v>125558</v>
      </c>
      <c r="F94" s="28">
        <v>125546</v>
      </c>
      <c r="G94" s="22" t="s">
        <v>143</v>
      </c>
      <c r="H94" s="22" t="s">
        <v>196</v>
      </c>
      <c r="I94" s="28">
        <v>12</v>
      </c>
      <c r="J94" s="29">
        <v>5626</v>
      </c>
      <c r="K94" s="22">
        <f>5789-J94+1</f>
        <v>164</v>
      </c>
      <c r="L94" s="24" t="s">
        <v>85</v>
      </c>
      <c r="M94" s="24"/>
      <c r="N94" s="24"/>
      <c r="O94" s="24"/>
      <c r="P94" s="24"/>
      <c r="Q94" s="24"/>
      <c r="R94" s="28">
        <v>0</v>
      </c>
      <c r="S94" s="28">
        <v>0</v>
      </c>
      <c r="T94" s="29" t="s">
        <v>29</v>
      </c>
      <c r="U94" s="23">
        <f>LEN(T94)</f>
        <v>2</v>
      </c>
    </row>
    <row r="95" spans="1:21">
      <c r="A95" s="22" t="s">
        <v>301</v>
      </c>
      <c r="B95" s="28" t="s">
        <v>79</v>
      </c>
      <c r="C95" s="28" t="s">
        <v>301</v>
      </c>
      <c r="D95" s="28" t="s">
        <v>12</v>
      </c>
      <c r="E95" s="28">
        <v>133502410</v>
      </c>
      <c r="F95" s="28">
        <v>133502419</v>
      </c>
      <c r="G95" s="22" t="s">
        <v>266</v>
      </c>
      <c r="H95" s="22" t="s">
        <v>267</v>
      </c>
      <c r="I95" s="28">
        <v>9</v>
      </c>
      <c r="J95" s="29">
        <v>5335</v>
      </c>
      <c r="K95" s="22">
        <f>5789-J95+1</f>
        <v>455</v>
      </c>
      <c r="L95" s="24" t="s">
        <v>85</v>
      </c>
      <c r="M95" s="24"/>
      <c r="N95" s="24"/>
      <c r="O95" s="24"/>
      <c r="P95" s="24"/>
      <c r="Q95" s="24"/>
      <c r="R95" s="28">
        <v>0</v>
      </c>
      <c r="S95" s="28">
        <v>0</v>
      </c>
      <c r="T95" s="29" t="s">
        <v>43</v>
      </c>
      <c r="U95" s="23">
        <f>LEN(T95)</f>
        <v>2</v>
      </c>
    </row>
    <row r="96" spans="1:21">
      <c r="A96" s="22" t="s">
        <v>301</v>
      </c>
      <c r="B96" s="28" t="s">
        <v>79</v>
      </c>
      <c r="C96" s="28" t="s">
        <v>301</v>
      </c>
      <c r="D96" s="28" t="s">
        <v>20</v>
      </c>
      <c r="E96" s="28">
        <v>112201530</v>
      </c>
      <c r="F96" s="28">
        <v>112201512</v>
      </c>
      <c r="G96" s="22" t="s">
        <v>144</v>
      </c>
      <c r="H96" s="22" t="s">
        <v>197</v>
      </c>
      <c r="I96" s="28">
        <v>18</v>
      </c>
      <c r="J96" s="29" t="s">
        <v>354</v>
      </c>
      <c r="K96" s="22">
        <f>5423-4315+1+5789-5420+1</f>
        <v>1479</v>
      </c>
      <c r="L96" s="24" t="s">
        <v>87</v>
      </c>
      <c r="M96" s="24">
        <f>5432-4315+1</f>
        <v>1118</v>
      </c>
      <c r="N96" s="24">
        <f>5846-5420+1</f>
        <v>427</v>
      </c>
      <c r="O96" s="24">
        <f>5420-5423-1</f>
        <v>-4</v>
      </c>
      <c r="P96" s="25">
        <v>0</v>
      </c>
      <c r="Q96" s="25">
        <v>1</v>
      </c>
      <c r="R96" s="28">
        <v>0</v>
      </c>
      <c r="S96" s="28">
        <v>0</v>
      </c>
      <c r="T96" s="29">
        <v>0</v>
      </c>
      <c r="U96" s="23">
        <v>0</v>
      </c>
    </row>
    <row r="97" spans="1:21">
      <c r="A97" s="22" t="s">
        <v>301</v>
      </c>
      <c r="B97" s="28" t="s">
        <v>81</v>
      </c>
      <c r="C97" s="28" t="s">
        <v>301</v>
      </c>
      <c r="D97" s="28" t="s">
        <v>36</v>
      </c>
      <c r="E97" s="28">
        <v>113158490</v>
      </c>
      <c r="F97" s="28">
        <v>113158464</v>
      </c>
      <c r="G97" s="22" t="s">
        <v>270</v>
      </c>
      <c r="H97" s="22" t="s">
        <v>271</v>
      </c>
      <c r="I97" s="28">
        <v>-26</v>
      </c>
      <c r="J97" s="29">
        <v>5737</v>
      </c>
      <c r="K97" s="22">
        <f>5789-J97+1</f>
        <v>53</v>
      </c>
      <c r="L97" s="24" t="s">
        <v>86</v>
      </c>
      <c r="M97" s="24"/>
      <c r="N97" s="24"/>
      <c r="O97" s="24"/>
      <c r="P97" s="24"/>
      <c r="Q97" s="24"/>
      <c r="R97" s="28">
        <v>0</v>
      </c>
      <c r="S97" s="28">
        <v>0</v>
      </c>
      <c r="T97" s="29">
        <v>0</v>
      </c>
      <c r="U97" s="23">
        <v>0</v>
      </c>
    </row>
    <row r="98" spans="1:21">
      <c r="A98" s="22" t="s">
        <v>301</v>
      </c>
      <c r="B98" s="28" t="s">
        <v>81</v>
      </c>
      <c r="C98" s="28" t="s">
        <v>301</v>
      </c>
      <c r="D98" s="28" t="s">
        <v>36</v>
      </c>
      <c r="E98" s="28">
        <v>193371888</v>
      </c>
      <c r="F98" s="28">
        <v>193371889</v>
      </c>
      <c r="G98" s="22" t="s">
        <v>272</v>
      </c>
      <c r="H98" s="22" t="s">
        <v>273</v>
      </c>
      <c r="I98" s="28">
        <v>1</v>
      </c>
      <c r="J98" s="29">
        <v>4061</v>
      </c>
      <c r="K98" s="22">
        <f>5789-J98+1</f>
        <v>1729</v>
      </c>
      <c r="L98" s="24" t="s">
        <v>85</v>
      </c>
      <c r="M98" s="24"/>
      <c r="N98" s="24"/>
      <c r="O98" s="24"/>
      <c r="P98" s="24"/>
      <c r="Q98" s="24"/>
      <c r="R98" s="28">
        <v>0</v>
      </c>
      <c r="S98" s="28">
        <v>0</v>
      </c>
      <c r="T98" s="29">
        <v>0</v>
      </c>
      <c r="U98" s="23">
        <v>0</v>
      </c>
    </row>
    <row r="99" spans="1:21">
      <c r="A99" s="22" t="s">
        <v>301</v>
      </c>
      <c r="B99" s="28" t="s">
        <v>81</v>
      </c>
      <c r="C99" s="28" t="s">
        <v>301</v>
      </c>
      <c r="D99" s="28" t="s">
        <v>61</v>
      </c>
      <c r="E99" s="28">
        <v>73872545</v>
      </c>
      <c r="F99" s="28">
        <v>73872547</v>
      </c>
      <c r="G99" s="22" t="s">
        <v>276</v>
      </c>
      <c r="H99" s="22" t="s">
        <v>277</v>
      </c>
      <c r="I99" s="28">
        <v>-3</v>
      </c>
      <c r="J99" s="29">
        <v>4564</v>
      </c>
      <c r="K99" s="22">
        <f>5789-J99+1</f>
        <v>1226</v>
      </c>
      <c r="L99" s="24" t="s">
        <v>85</v>
      </c>
      <c r="M99" s="24"/>
      <c r="N99" s="24"/>
      <c r="O99" s="24"/>
      <c r="P99" s="24"/>
      <c r="Q99" s="24"/>
      <c r="R99" s="24">
        <v>0</v>
      </c>
      <c r="S99" s="24">
        <v>0</v>
      </c>
      <c r="T99" s="29" t="s">
        <v>46</v>
      </c>
      <c r="U99" s="23">
        <f>LEN(T99)</f>
        <v>2</v>
      </c>
    </row>
    <row r="100" spans="1:21">
      <c r="A100" s="22" t="s">
        <v>301</v>
      </c>
      <c r="B100" s="28" t="s">
        <v>81</v>
      </c>
      <c r="C100" s="28" t="s">
        <v>301</v>
      </c>
      <c r="D100" s="28" t="s">
        <v>50</v>
      </c>
      <c r="E100" s="28">
        <v>48743092</v>
      </c>
      <c r="F100" s="28">
        <v>48743076</v>
      </c>
      <c r="G100" s="22" t="s">
        <v>146</v>
      </c>
      <c r="H100" s="22" t="s">
        <v>199</v>
      </c>
      <c r="I100" s="28">
        <v>16</v>
      </c>
      <c r="J100" s="29">
        <v>5428</v>
      </c>
      <c r="K100" s="22">
        <f>5789-J100+1</f>
        <v>362</v>
      </c>
      <c r="L100" s="24" t="s">
        <v>85</v>
      </c>
      <c r="M100" s="24"/>
      <c r="N100" s="24"/>
      <c r="O100" s="24"/>
      <c r="P100" s="24"/>
      <c r="Q100" s="24"/>
      <c r="R100" s="28">
        <v>0</v>
      </c>
      <c r="S100" s="28">
        <v>0</v>
      </c>
      <c r="T100" s="29">
        <v>0</v>
      </c>
      <c r="U100" s="23">
        <v>0</v>
      </c>
    </row>
    <row r="101" spans="1:21">
      <c r="A101" s="22" t="s">
        <v>301</v>
      </c>
      <c r="B101" s="28" t="s">
        <v>81</v>
      </c>
      <c r="C101" s="28" t="s">
        <v>301</v>
      </c>
      <c r="D101" s="28" t="s">
        <v>5</v>
      </c>
      <c r="E101" s="28">
        <v>22695476</v>
      </c>
      <c r="F101" s="28">
        <v>22695492</v>
      </c>
      <c r="G101" s="22" t="s">
        <v>274</v>
      </c>
      <c r="H101" s="22" t="s">
        <v>275</v>
      </c>
      <c r="I101" s="28">
        <v>16</v>
      </c>
      <c r="J101" s="29" t="s">
        <v>331</v>
      </c>
      <c r="K101" s="22">
        <f>4664-4460+5789-4658+2</f>
        <v>1337</v>
      </c>
      <c r="L101" s="24" t="s">
        <v>87</v>
      </c>
      <c r="M101" s="24">
        <f>4664-4460+1</f>
        <v>205</v>
      </c>
      <c r="N101" s="24">
        <f>5789-4658+1</f>
        <v>1132</v>
      </c>
      <c r="O101" s="24">
        <f>4658-4664-1</f>
        <v>-7</v>
      </c>
      <c r="P101" s="24">
        <v>0</v>
      </c>
      <c r="Q101" s="24">
        <v>1</v>
      </c>
      <c r="R101" s="28">
        <v>0</v>
      </c>
      <c r="S101" s="24">
        <v>0</v>
      </c>
      <c r="T101" s="29" t="s">
        <v>82</v>
      </c>
      <c r="U101" s="23">
        <f>LEN(T101)</f>
        <v>3</v>
      </c>
    </row>
    <row r="102" spans="1:21" s="6" customFormat="1">
      <c r="A102" s="22" t="s">
        <v>301</v>
      </c>
      <c r="B102" s="28" t="s">
        <v>81</v>
      </c>
      <c r="C102" s="28" t="s">
        <v>301</v>
      </c>
      <c r="D102" s="28" t="s">
        <v>31</v>
      </c>
      <c r="E102" s="28">
        <v>4642103</v>
      </c>
      <c r="F102" s="28">
        <v>4642118</v>
      </c>
      <c r="G102" s="22" t="s">
        <v>278</v>
      </c>
      <c r="H102" s="22" t="s">
        <v>279</v>
      </c>
      <c r="I102" s="28">
        <v>15</v>
      </c>
      <c r="J102" s="29">
        <v>4598</v>
      </c>
      <c r="K102" s="22">
        <f>5789-J102+1</f>
        <v>1192</v>
      </c>
      <c r="L102" s="24" t="s">
        <v>85</v>
      </c>
      <c r="M102" s="24"/>
      <c r="N102" s="24"/>
      <c r="O102" s="24"/>
      <c r="P102" s="24"/>
      <c r="Q102" s="24"/>
      <c r="R102" s="28"/>
      <c r="S102" s="28"/>
      <c r="T102" s="26" t="s">
        <v>29</v>
      </c>
      <c r="U102" s="23">
        <f>LEN(T102)</f>
        <v>2</v>
      </c>
    </row>
    <row r="103" spans="1:21">
      <c r="A103" s="22" t="s">
        <v>301</v>
      </c>
      <c r="B103" s="28" t="s">
        <v>81</v>
      </c>
      <c r="C103" s="28" t="s">
        <v>301</v>
      </c>
      <c r="D103" s="28" t="s">
        <v>20</v>
      </c>
      <c r="E103" s="28">
        <v>98724628</v>
      </c>
      <c r="F103" s="28">
        <v>98724636</v>
      </c>
      <c r="G103" s="22" t="s">
        <v>145</v>
      </c>
      <c r="H103" s="22" t="s">
        <v>198</v>
      </c>
      <c r="I103" s="28">
        <v>-8</v>
      </c>
      <c r="J103" s="29">
        <v>5393</v>
      </c>
      <c r="K103" s="22">
        <f>5789-J103+1</f>
        <v>397</v>
      </c>
      <c r="L103" s="24" t="s">
        <v>85</v>
      </c>
      <c r="M103" s="24"/>
      <c r="N103" s="24"/>
      <c r="O103" s="24"/>
      <c r="P103" s="24"/>
      <c r="Q103" s="24"/>
      <c r="R103" s="28"/>
      <c r="S103" s="28"/>
      <c r="T103" s="29" t="s">
        <v>33</v>
      </c>
      <c r="U103" s="23">
        <f>LEN(T103)</f>
        <v>2</v>
      </c>
    </row>
    <row r="107" spans="1:21">
      <c r="K107" s="4">
        <f>AVERAGE(K2:K103)</f>
        <v>1402.2</v>
      </c>
    </row>
    <row r="108" spans="1:21">
      <c r="K108" s="4">
        <f>MEDIAN(K2:K103)</f>
        <v>712</v>
      </c>
    </row>
  </sheetData>
  <autoFilter ref="A1:U103" xr:uid="{59E5BC40-3C99-48D1-98AF-A4FC0055227C}">
    <filterColumn colId="0">
      <filters>
        <filter val="Yes"/>
      </filters>
    </filterColumn>
  </autoFilter>
  <sortState xmlns:xlrd2="http://schemas.microsoft.com/office/spreadsheetml/2017/richdata2" ref="A2:U103">
    <sortCondition ref="B2:B103"/>
    <sortCondition ref="D2:D103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2848-A53A-41E1-9373-1EB4D6A407CA}">
  <dimension ref="A1:W14"/>
  <sheetViews>
    <sheetView topLeftCell="D1" workbookViewId="0">
      <selection activeCell="I2" sqref="I2:I14"/>
    </sheetView>
  </sheetViews>
  <sheetFormatPr defaultRowHeight="15.6"/>
  <cols>
    <col min="1" max="1" width="25.08984375" customWidth="1"/>
    <col min="3" max="3" width="13.6328125" customWidth="1"/>
    <col min="4" max="4" width="15.90625" customWidth="1"/>
    <col min="5" max="5" width="20" customWidth="1"/>
    <col min="6" max="6" width="16.90625" customWidth="1"/>
    <col min="11" max="11" width="21.6328125" customWidth="1"/>
    <col min="12" max="12" width="22.08984375" customWidth="1"/>
    <col min="13" max="13" width="22.6328125" customWidth="1"/>
    <col min="14" max="14" width="27.90625" customWidth="1"/>
    <col min="15" max="15" width="21.6328125" customWidth="1"/>
    <col min="16" max="16" width="32.7265625" customWidth="1"/>
  </cols>
  <sheetData>
    <row r="1" spans="1:23" ht="69" customHeight="1">
      <c r="A1" s="14" t="s">
        <v>84</v>
      </c>
      <c r="B1" s="14" t="s">
        <v>345</v>
      </c>
      <c r="C1" s="14" t="s">
        <v>334</v>
      </c>
      <c r="D1" s="14" t="s">
        <v>335</v>
      </c>
      <c r="E1" s="14" t="s">
        <v>336</v>
      </c>
      <c r="F1" s="14" t="s">
        <v>337</v>
      </c>
      <c r="G1" s="15" t="s">
        <v>338</v>
      </c>
      <c r="H1" s="15" t="s">
        <v>339</v>
      </c>
      <c r="I1" s="15" t="s">
        <v>348</v>
      </c>
      <c r="J1" s="15"/>
      <c r="K1" s="15" t="s">
        <v>340</v>
      </c>
      <c r="L1" s="15" t="s">
        <v>346</v>
      </c>
      <c r="M1" s="15" t="s">
        <v>347</v>
      </c>
      <c r="N1" s="15" t="s">
        <v>344</v>
      </c>
      <c r="O1" s="15" t="s">
        <v>286</v>
      </c>
      <c r="P1" s="14" t="s">
        <v>341</v>
      </c>
    </row>
    <row r="2" spans="1:23">
      <c r="A2" s="16" t="s">
        <v>1</v>
      </c>
      <c r="B2" t="s">
        <v>8</v>
      </c>
      <c r="C2">
        <v>47449352</v>
      </c>
      <c r="D2">
        <v>47449367</v>
      </c>
      <c r="E2" s="9" t="s">
        <v>314</v>
      </c>
      <c r="F2" s="16" t="s">
        <v>87</v>
      </c>
      <c r="G2" s="16">
        <v>921</v>
      </c>
      <c r="H2" s="16">
        <v>526</v>
      </c>
      <c r="I2" s="4">
        <v>1389</v>
      </c>
      <c r="J2" s="3">
        <v>921</v>
      </c>
      <c r="K2" s="16">
        <v>3</v>
      </c>
      <c r="L2" s="16">
        <v>0</v>
      </c>
      <c r="M2" s="16">
        <v>1</v>
      </c>
      <c r="N2" s="16">
        <v>0</v>
      </c>
      <c r="O2" s="16">
        <v>1</v>
      </c>
      <c r="P2" s="17" t="s">
        <v>10</v>
      </c>
    </row>
    <row r="3" spans="1:23">
      <c r="A3" s="16" t="s">
        <v>1</v>
      </c>
      <c r="B3" t="s">
        <v>8</v>
      </c>
      <c r="C3">
        <v>135311040</v>
      </c>
      <c r="D3">
        <v>135311023</v>
      </c>
      <c r="E3" s="9" t="s">
        <v>313</v>
      </c>
      <c r="F3" s="16" t="s">
        <v>87</v>
      </c>
      <c r="G3" s="16">
        <v>2054</v>
      </c>
      <c r="H3" s="16">
        <v>798</v>
      </c>
      <c r="I3" s="4">
        <v>2795</v>
      </c>
      <c r="J3" s="3">
        <v>2054</v>
      </c>
      <c r="K3" s="16">
        <v>10</v>
      </c>
      <c r="L3" s="16">
        <v>0</v>
      </c>
      <c r="M3" s="16">
        <v>2</v>
      </c>
      <c r="N3" s="16">
        <v>0</v>
      </c>
      <c r="O3" s="16">
        <v>1</v>
      </c>
      <c r="P3" s="17" t="s">
        <v>9</v>
      </c>
    </row>
    <row r="4" spans="1:23">
      <c r="A4" s="16" t="s">
        <v>18</v>
      </c>
      <c r="B4" t="s">
        <v>20</v>
      </c>
      <c r="C4">
        <v>87124408</v>
      </c>
      <c r="D4">
        <v>87124422</v>
      </c>
      <c r="E4" s="9" t="s">
        <v>312</v>
      </c>
      <c r="F4" s="16" t="s">
        <v>87</v>
      </c>
      <c r="G4" s="16">
        <v>979</v>
      </c>
      <c r="H4" s="16">
        <v>147</v>
      </c>
      <c r="I4" s="4">
        <v>529</v>
      </c>
      <c r="J4" s="3">
        <v>979</v>
      </c>
      <c r="K4" s="16">
        <v>655</v>
      </c>
      <c r="L4" s="16">
        <v>0</v>
      </c>
      <c r="M4" s="16">
        <v>3</v>
      </c>
      <c r="N4" s="16">
        <v>0</v>
      </c>
      <c r="O4" s="16">
        <v>3</v>
      </c>
      <c r="P4" s="17" t="s">
        <v>21</v>
      </c>
    </row>
    <row r="5" spans="1:23">
      <c r="A5" s="16" t="s">
        <v>53</v>
      </c>
      <c r="B5" t="s">
        <v>56</v>
      </c>
      <c r="C5">
        <v>136466989</v>
      </c>
      <c r="D5">
        <v>136466977</v>
      </c>
      <c r="E5" s="1" t="s">
        <v>332</v>
      </c>
      <c r="F5" s="16" t="s">
        <v>87</v>
      </c>
      <c r="G5" s="16">
        <v>237</v>
      </c>
      <c r="H5" s="16">
        <v>430</v>
      </c>
      <c r="I5" s="16">
        <v>668</v>
      </c>
      <c r="J5" s="3">
        <v>237</v>
      </c>
      <c r="K5" s="16">
        <v>-2</v>
      </c>
      <c r="L5" s="16">
        <v>1</v>
      </c>
      <c r="M5" s="16">
        <v>0</v>
      </c>
      <c r="N5" s="16">
        <v>0</v>
      </c>
      <c r="O5" s="16">
        <v>2</v>
      </c>
      <c r="P5" s="17"/>
    </row>
    <row r="6" spans="1:23">
      <c r="A6" s="16" t="s">
        <v>53</v>
      </c>
      <c r="B6" t="s">
        <v>5</v>
      </c>
      <c r="C6">
        <v>65727666</v>
      </c>
      <c r="D6">
        <v>65727651</v>
      </c>
      <c r="E6" s="1" t="s">
        <v>325</v>
      </c>
      <c r="F6" s="16" t="s">
        <v>87</v>
      </c>
      <c r="G6" s="16">
        <v>604</v>
      </c>
      <c r="H6" s="16">
        <v>801</v>
      </c>
      <c r="I6" s="4">
        <v>1348</v>
      </c>
      <c r="J6" s="3">
        <v>604</v>
      </c>
      <c r="K6" s="16">
        <v>-3</v>
      </c>
      <c r="L6" s="16">
        <v>0</v>
      </c>
      <c r="M6" s="16">
        <v>4</v>
      </c>
      <c r="N6" s="16">
        <v>0</v>
      </c>
      <c r="O6" s="16">
        <v>2</v>
      </c>
      <c r="P6" s="17" t="s">
        <v>54</v>
      </c>
    </row>
    <row r="7" spans="1:23">
      <c r="A7" s="16" t="s">
        <v>64</v>
      </c>
      <c r="B7" t="s">
        <v>17</v>
      </c>
      <c r="C7">
        <v>56513996</v>
      </c>
      <c r="D7">
        <v>56513980</v>
      </c>
      <c r="E7" s="1" t="s">
        <v>326</v>
      </c>
      <c r="F7" s="16" t="s">
        <v>87</v>
      </c>
      <c r="G7" s="16">
        <v>535</v>
      </c>
      <c r="H7" s="16">
        <v>385</v>
      </c>
      <c r="I7" s="4">
        <v>863</v>
      </c>
      <c r="J7" s="3">
        <v>535</v>
      </c>
      <c r="K7" s="16">
        <v>34</v>
      </c>
      <c r="L7" s="16">
        <v>0</v>
      </c>
      <c r="M7" s="16">
        <v>2</v>
      </c>
      <c r="N7" s="16">
        <v>0</v>
      </c>
      <c r="O7" s="16">
        <v>4</v>
      </c>
      <c r="P7" s="17"/>
    </row>
    <row r="8" spans="1:23">
      <c r="A8" s="16" t="s">
        <v>65</v>
      </c>
      <c r="B8" t="s">
        <v>56</v>
      </c>
      <c r="C8">
        <v>103100107</v>
      </c>
      <c r="D8">
        <v>103100091</v>
      </c>
      <c r="E8" s="9" t="s">
        <v>342</v>
      </c>
      <c r="F8" s="16" t="s">
        <v>87</v>
      </c>
      <c r="G8" s="16">
        <v>661</v>
      </c>
      <c r="H8" s="16">
        <v>820</v>
      </c>
      <c r="I8" s="4">
        <v>1424</v>
      </c>
      <c r="J8" s="3">
        <v>661</v>
      </c>
      <c r="K8" s="16">
        <v>368</v>
      </c>
      <c r="L8" s="16">
        <v>0</v>
      </c>
      <c r="M8" s="16">
        <v>1</v>
      </c>
      <c r="N8" s="16">
        <v>0</v>
      </c>
      <c r="O8" s="16">
        <v>3</v>
      </c>
      <c r="P8" s="17" t="s">
        <v>7</v>
      </c>
    </row>
    <row r="9" spans="1:23">
      <c r="A9" s="16" t="s">
        <v>65</v>
      </c>
      <c r="B9" t="s">
        <v>284</v>
      </c>
      <c r="C9">
        <v>47366298</v>
      </c>
      <c r="D9">
        <v>47366316</v>
      </c>
      <c r="E9" s="9" t="s">
        <v>327</v>
      </c>
      <c r="F9" s="16" t="s">
        <v>87</v>
      </c>
      <c r="G9" s="16">
        <v>178</v>
      </c>
      <c r="H9" s="16">
        <v>464</v>
      </c>
      <c r="I9" s="4">
        <v>642</v>
      </c>
      <c r="J9" s="3">
        <v>178</v>
      </c>
      <c r="K9" s="16">
        <v>135</v>
      </c>
      <c r="L9" s="16">
        <v>0</v>
      </c>
      <c r="M9" s="16">
        <v>3</v>
      </c>
      <c r="N9" s="16">
        <v>0</v>
      </c>
      <c r="O9" s="16">
        <v>0</v>
      </c>
      <c r="P9" s="17"/>
    </row>
    <row r="10" spans="1:23">
      <c r="A10" s="16" t="s">
        <v>66</v>
      </c>
      <c r="B10" t="s">
        <v>45</v>
      </c>
      <c r="C10">
        <v>57542581</v>
      </c>
      <c r="D10">
        <v>57542564</v>
      </c>
      <c r="E10" s="9" t="s">
        <v>343</v>
      </c>
      <c r="F10" s="4" t="s">
        <v>323</v>
      </c>
      <c r="G10" s="16">
        <v>1253</v>
      </c>
      <c r="H10" s="16">
        <v>3944</v>
      </c>
      <c r="I10" s="4">
        <v>5140</v>
      </c>
      <c r="J10" s="3">
        <v>1253</v>
      </c>
      <c r="K10" s="16">
        <v>7</v>
      </c>
      <c r="L10" s="16">
        <v>0</v>
      </c>
      <c r="M10" s="16">
        <v>3</v>
      </c>
      <c r="N10" s="16">
        <v>0</v>
      </c>
      <c r="O10" s="16">
        <v>2</v>
      </c>
      <c r="P10" s="17" t="s">
        <v>68</v>
      </c>
    </row>
    <row r="11" spans="1:23">
      <c r="A11" t="s">
        <v>297</v>
      </c>
      <c r="B11" t="s">
        <v>50</v>
      </c>
      <c r="C11">
        <v>49066388</v>
      </c>
      <c r="D11">
        <v>49066398</v>
      </c>
      <c r="E11" s="9" t="s">
        <v>328</v>
      </c>
      <c r="F11" s="6" t="s">
        <v>87</v>
      </c>
      <c r="G11" s="4">
        <v>3509</v>
      </c>
      <c r="H11" s="4">
        <v>179</v>
      </c>
      <c r="I11" s="4">
        <v>3688</v>
      </c>
      <c r="J11" s="3">
        <v>3509</v>
      </c>
      <c r="K11" s="16">
        <v>281</v>
      </c>
      <c r="L11" s="1">
        <v>0</v>
      </c>
      <c r="M11" s="16">
        <v>3</v>
      </c>
      <c r="N11" s="3">
        <v>0</v>
      </c>
      <c r="O11" s="3">
        <v>4</v>
      </c>
      <c r="P11" s="3"/>
      <c r="Q11" s="10"/>
      <c r="R11" s="10"/>
      <c r="S11" s="10"/>
      <c r="V11" s="1"/>
      <c r="W11" s="9"/>
    </row>
    <row r="12" spans="1:23">
      <c r="A12" s="16" t="s">
        <v>77</v>
      </c>
      <c r="B12" t="s">
        <v>5</v>
      </c>
      <c r="C12">
        <v>237199303</v>
      </c>
      <c r="D12">
        <v>237199321</v>
      </c>
      <c r="E12" s="9" t="s">
        <v>329</v>
      </c>
      <c r="F12" s="16" t="s">
        <v>87</v>
      </c>
      <c r="G12" s="16">
        <v>230</v>
      </c>
      <c r="H12" s="16">
        <v>500</v>
      </c>
      <c r="I12" s="4">
        <v>673</v>
      </c>
      <c r="J12" s="3">
        <v>230</v>
      </c>
      <c r="K12" s="16">
        <v>-9</v>
      </c>
      <c r="L12" s="16">
        <v>0</v>
      </c>
      <c r="M12" s="16">
        <v>2</v>
      </c>
      <c r="N12" s="16">
        <v>0</v>
      </c>
      <c r="O12" s="16">
        <v>1</v>
      </c>
      <c r="P12" s="17" t="s">
        <v>27</v>
      </c>
    </row>
    <row r="13" spans="1:23">
      <c r="A13" s="16" t="s">
        <v>79</v>
      </c>
      <c r="B13" t="s">
        <v>20</v>
      </c>
      <c r="C13">
        <v>112201530</v>
      </c>
      <c r="D13">
        <v>112201512</v>
      </c>
      <c r="E13" s="1" t="s">
        <v>330</v>
      </c>
      <c r="F13" s="16" t="s">
        <v>87</v>
      </c>
      <c r="G13" s="16">
        <v>1118</v>
      </c>
      <c r="H13" s="16">
        <v>427</v>
      </c>
      <c r="I13" s="4">
        <v>1479</v>
      </c>
      <c r="J13" s="3">
        <v>1118</v>
      </c>
      <c r="K13" s="16">
        <v>-4</v>
      </c>
      <c r="L13" s="16">
        <v>0</v>
      </c>
      <c r="M13" s="16">
        <v>2</v>
      </c>
      <c r="N13" s="16">
        <v>0</v>
      </c>
      <c r="O13" s="16">
        <v>1</v>
      </c>
      <c r="P13" s="17"/>
    </row>
    <row r="14" spans="1:23">
      <c r="A14" t="s">
        <v>81</v>
      </c>
      <c r="B14" t="s">
        <v>5</v>
      </c>
      <c r="C14">
        <v>22695476</v>
      </c>
      <c r="D14">
        <v>22695492</v>
      </c>
      <c r="E14" s="1" t="s">
        <v>331</v>
      </c>
      <c r="F14" s="6" t="s">
        <v>87</v>
      </c>
      <c r="G14" s="16">
        <v>205</v>
      </c>
      <c r="H14" s="16">
        <v>1132</v>
      </c>
      <c r="I14" s="4">
        <v>1337</v>
      </c>
      <c r="J14" s="3">
        <v>205</v>
      </c>
      <c r="K14" s="16">
        <v>-7</v>
      </c>
      <c r="L14" s="16">
        <v>0</v>
      </c>
      <c r="M14" s="16">
        <v>3</v>
      </c>
      <c r="N14" s="16">
        <v>0</v>
      </c>
      <c r="O14" s="16">
        <v>1</v>
      </c>
    </row>
  </sheetData>
  <autoFilter ref="A1:P1" xr:uid="{7CE32848-A53A-41E1-9373-1EB4D6A407CA}"/>
  <sortState xmlns:xlrd2="http://schemas.microsoft.com/office/spreadsheetml/2017/richdata2" ref="A2:P13">
    <sortCondition ref="A2:A13"/>
    <sortCondition ref="B2:B13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3E1D-E7CE-4360-B889-4E6579A0108A}">
  <dimension ref="A1"/>
  <sheetViews>
    <sheetView workbookViewId="0"/>
  </sheetViews>
  <sheetFormatPr defaultRowHeight="15.6"/>
  <sheetData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all_insertions</vt:lpstr>
      <vt:lpstr>annotation_for_inv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Karlow, Jennifer A.</dc:creator>
  <cp:lastModifiedBy>Xi ZENG</cp:lastModifiedBy>
  <dcterms:created xsi:type="dcterms:W3CDTF">2024-04-02T12:38:19Z</dcterms:created>
  <dcterms:modified xsi:type="dcterms:W3CDTF">2025-07-05T14:11:05Z</dcterms:modified>
</cp:coreProperties>
</file>