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pedro15/Library/Mobile Documents/com~apple~CloudDocs/Desktop/"/>
    </mc:Choice>
  </mc:AlternateContent>
  <xr:revisionPtr revIDLastSave="0" documentId="13_ncr:1_{6D693812-68FA-7C42-B8F0-81E1302E3270}" xr6:coauthVersionLast="47" xr6:coauthVersionMax="47" xr10:uidLastSave="{00000000-0000-0000-0000-000000000000}"/>
  <bookViews>
    <workbookView xWindow="28800" yWindow="-1940" windowWidth="38400" windowHeight="21600" activeTab="5" xr2:uid="{00000000-000D-0000-FFFF-FFFF00000000}"/>
  </bookViews>
  <sheets>
    <sheet name="Crowdfunding" sheetId="1" r:id="rId1"/>
    <sheet name="Stacked Bar Graph" sheetId="3" r:id="rId2"/>
    <sheet name="Sub-category " sheetId="6" r:id="rId3"/>
    <sheet name="LineGraph" sheetId="8" r:id="rId4"/>
    <sheet name="Outcomes_Based on Goal" sheetId="9" r:id="rId5"/>
    <sheet name="Bonus" sheetId="10" r:id="rId6"/>
  </sheets>
  <definedNames>
    <definedName name="_xlnm._FilterDatabase" localSheetId="0" hidden="1">Crowdfunding!$A$1:$T$1001</definedName>
  </definedNames>
  <calcPr calcId="191029"/>
  <pivotCaches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0" l="1"/>
  <c r="J6" i="10"/>
  <c r="J7" i="10"/>
  <c r="J8" i="10"/>
  <c r="J9" i="10"/>
  <c r="J10" i="10"/>
  <c r="N5" i="10"/>
  <c r="N6" i="10"/>
  <c r="N7" i="10"/>
  <c r="N8" i="10"/>
  <c r="N9" i="10"/>
  <c r="N10" i="10"/>
  <c r="D13" i="9"/>
  <c r="C13" i="9"/>
  <c r="B13" i="9"/>
  <c r="D7" i="9"/>
  <c r="C9" i="9"/>
  <c r="C8" i="9"/>
  <c r="C7" i="9"/>
  <c r="C6" i="9"/>
  <c r="C5" i="9"/>
  <c r="C4" i="9"/>
  <c r="C10" i="9"/>
  <c r="C11" i="9"/>
  <c r="C12" i="9"/>
  <c r="D12" i="9"/>
  <c r="D11" i="9"/>
  <c r="D10" i="9"/>
  <c r="D9" i="9"/>
  <c r="D8" i="9"/>
  <c r="D6" i="9"/>
  <c r="D5" i="9"/>
  <c r="D4" i="9"/>
  <c r="D3" i="9"/>
  <c r="C3" i="9"/>
  <c r="B12" i="9"/>
  <c r="B11" i="9"/>
  <c r="B10" i="9"/>
  <c r="B9" i="9"/>
  <c r="B8" i="9"/>
  <c r="B7" i="9"/>
  <c r="B6" i="9"/>
  <c r="B5" i="9"/>
  <c r="B4" i="9"/>
  <c r="B3" i="9"/>
  <c r="C2" i="9"/>
  <c r="D2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9" l="1"/>
  <c r="G7" i="9" s="1"/>
  <c r="E8" i="9"/>
  <c r="G8" i="9" s="1"/>
  <c r="E9" i="9"/>
  <c r="H9" i="9" s="1"/>
  <c r="H8" i="9"/>
  <c r="E6" i="9"/>
  <c r="G6" i="9" s="1"/>
  <c r="E2" i="9"/>
  <c r="H2" i="9" s="1"/>
  <c r="E5" i="9"/>
  <c r="F5" i="9" s="1"/>
  <c r="F8" i="9"/>
  <c r="E12" i="9"/>
  <c r="G12" i="9" s="1"/>
  <c r="E4" i="9"/>
  <c r="H4" i="9" s="1"/>
  <c r="E11" i="9"/>
  <c r="F11" i="9" s="1"/>
  <c r="E3" i="9"/>
  <c r="F3" i="9" s="1"/>
  <c r="E10" i="9"/>
  <c r="G10" i="9" s="1"/>
  <c r="E13" i="9"/>
  <c r="F7" i="9" l="1"/>
  <c r="H7" i="9"/>
  <c r="G9" i="9"/>
  <c r="F9" i="9"/>
  <c r="F12" i="9"/>
  <c r="H12" i="9"/>
  <c r="G4" i="9"/>
  <c r="H3" i="9"/>
  <c r="F6" i="9"/>
  <c r="F4" i="9"/>
  <c r="G11" i="9"/>
  <c r="F10" i="9"/>
  <c r="H5" i="9"/>
  <c r="G2" i="9"/>
  <c r="F2" i="9"/>
  <c r="H10" i="9"/>
  <c r="G5" i="9"/>
  <c r="H11" i="9"/>
  <c r="G3" i="9"/>
  <c r="H6" i="9"/>
  <c r="F13" i="9"/>
  <c r="G13" i="9"/>
  <c r="H13" i="9"/>
</calcChain>
</file>

<file path=xl/sharedStrings.xml><?xml version="1.0" encoding="utf-8"?>
<sst xmlns="http://schemas.openxmlformats.org/spreadsheetml/2006/main" count="9068" uniqueCount="2116">
  <si>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</si>
  <si>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</si>
  <si>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</si>
  <si>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</si>
  <si>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</si>
  <si>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</si>
  <si>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</si>
  <si>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</si>
  <si>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</si>
  <si>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</si>
  <si>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</si>
  <si>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</si>
  <si>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</si>
  <si>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</si>
  <si>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</si>
  <si>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</si>
  <si>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</si>
  <si>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</si>
  <si>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</si>
  <si>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</si>
  <si>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</si>
  <si>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</si>
  <si>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</si>
  <si>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</si>
  <si>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</si>
  <si>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</si>
  <si>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</si>
  <si>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</si>
  <si>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</si>
  <si>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</si>
  <si>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</si>
  <si>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</si>
  <si>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</si>
  <si>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</si>
  <si>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</si>
  <si>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</si>
  <si>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</si>
  <si>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</si>
  <si>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</si>
  <si>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</si>
  <si>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</si>
  <si>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</si>
  <si>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</si>
  <si>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</si>
  <si>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</si>
  <si>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</si>
  <si>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</si>
  <si>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</si>
  <si>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</si>
  <si>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</si>
  <si>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</si>
  <si>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</si>
  <si>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</si>
  <si>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</si>
  <si>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</si>
  <si>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</si>
  <si>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</si>
  <si>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</si>
  <si>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</si>
  <si>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</si>
  <si>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</si>
  <si>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</si>
  <si>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</si>
  <si>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</si>
  <si>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</si>
  <si>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</si>
  <si>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</si>
  <si>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</si>
  <si>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</si>
  <si>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</si>
  <si>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</si>
  <si>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</si>
  <si>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</si>
  <si>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</si>
  <si>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</si>
  <si>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</si>
  <si>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</si>
  <si>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</si>
  <si>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</si>
  <si>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</si>
  <si>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</si>
  <si>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</si>
  <si>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</si>
  <si>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</si>
  <si>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</si>
  <si>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</si>
  <si>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</si>
  <si>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</si>
  <si>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</si>
  <si>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</si>
  <si>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</si>
  <si>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</si>
  <si>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</si>
  <si>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</si>
  <si>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</si>
  <si>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</si>
  <si>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</si>
  <si>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</si>
  <si>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</si>
  <si>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</si>
  <si>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</si>
  <si>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</si>
  <si>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</si>
  <si>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</si>
  <si>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</si>
  <si>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</si>
  <si>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</si>
  <si>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</si>
  <si>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</si>
  <si>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</si>
  <si>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</si>
  <si>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</si>
  <si>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</si>
  <si>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</si>
  <si>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</si>
  <si>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</si>
  <si>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</si>
  <si>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</si>
  <si>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</si>
  <si>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</si>
  <si>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</si>
  <si>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</si>
  <si>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</si>
  <si>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</si>
  <si>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</si>
  <si>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</si>
  <si>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</si>
  <si>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</si>
  <si>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</si>
  <si>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</si>
  <si>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</si>
  <si>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</si>
  <si>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</si>
  <si>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</si>
  <si>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</si>
  <si>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</si>
  <si>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</si>
  <si>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</si>
  <si>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</si>
  <si>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</si>
  <si>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</si>
  <si>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</si>
  <si>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</si>
  <si>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</si>
  <si>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</si>
  <si>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</si>
  <si>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</si>
  <si>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</si>
  <si>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</si>
  <si>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</si>
  <si>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</si>
  <si>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</si>
  <si>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</si>
  <si>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</si>
  <si>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</si>
  <si>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</si>
  <si>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</si>
  <si>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</si>
  <si>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</si>
  <si>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</si>
  <si>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</si>
  <si>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</si>
  <si>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</si>
  <si>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</si>
  <si>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</si>
  <si>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</si>
  <si>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</si>
  <si>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</si>
  <si>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</si>
  <si>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</si>
  <si>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</si>
  <si>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</si>
  <si>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</si>
  <si>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</si>
  <si>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</si>
  <si>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</si>
  <si>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</si>
  <si>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</si>
  <si>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</si>
  <si>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</si>
  <si>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</si>
  <si>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</si>
  <si>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</si>
  <si>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</si>
  <si>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</si>
  <si>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</si>
  <si>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</si>
  <si>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</si>
  <si>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</si>
  <si>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</si>
  <si>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</si>
  <si>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</si>
  <si>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</si>
  <si>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</si>
  <si>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</si>
  <si>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</si>
  <si>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</si>
  <si>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</si>
  <si>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</si>
  <si>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</si>
  <si>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</si>
  <si>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</si>
  <si>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</si>
  <si>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</si>
  <si>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</si>
  <si>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</si>
  <si>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</si>
  <si>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</si>
  <si>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</si>
  <si>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</si>
  <si>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</si>
  <si>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</si>
  <si>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</si>
  <si>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</si>
  <si>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</si>
  <si>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</si>
  <si>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</si>
  <si>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</si>
  <si>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</si>
  <si>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</si>
  <si>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</si>
  <si>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</si>
  <si>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</si>
  <si>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</si>
  <si>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</si>
  <si>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</si>
  <si>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</si>
  <si>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</si>
  <si>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</si>
  <si>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</si>
  <si>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</si>
  <si>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</si>
  <si>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</si>
  <si>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</si>
  <si>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</si>
  <si>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</si>
  <si>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</si>
  <si>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</si>
  <si>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</si>
  <si>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</si>
  <si>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</si>
  <si>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</si>
  <si>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</si>
  <si>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</si>
  <si>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</si>
  <si>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</si>
  <si>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</si>
  <si>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</si>
  <si>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</si>
  <si>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</si>
  <si>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</si>
  <si>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</si>
  <si>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</si>
  <si>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</si>
  <si>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</si>
  <si>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</si>
  <si>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</si>
  <si>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</si>
  <si>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</si>
  <si>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</si>
  <si>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</si>
  <si>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</si>
  <si>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</si>
  <si>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</si>
  <si>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</si>
  <si>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</si>
  <si>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</si>
  <si>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</si>
  <si>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</si>
  <si>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</si>
  <si>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</si>
  <si>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</si>
  <si>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</si>
  <si>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</si>
  <si>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</si>
  <si>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</si>
  <si>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</si>
  <si>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</si>
  <si>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</si>
  <si>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</si>
  <si>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</si>
  <si>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</si>
  <si>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</si>
  <si>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</si>
  <si>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</si>
  <si>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</si>
  <si>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</si>
  <si>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</si>
  <si>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</si>
  <si>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</si>
  <si>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</si>
  <si>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</si>
  <si>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</si>
  <si>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</si>
  <si>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</si>
  <si>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</si>
  <si>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</si>
  <si>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</si>
  <si>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</si>
  <si>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</si>
  <si>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</si>
  <si>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</si>
  <si>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</si>
  <si>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</si>
  <si>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</si>
  <si>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</si>
  <si>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</si>
  <si>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</si>
  <si>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</si>
  <si>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</si>
  <si>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</si>
  <si>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</si>
  <si>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</si>
  <si>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</si>
  <si>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</si>
  <si>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</si>
  <si>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</si>
  <si>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</si>
  <si>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</si>
  <si>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</si>
  <si>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</si>
  <si>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</si>
  <si>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</si>
  <si>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</si>
  <si>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</si>
  <si>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</si>
  <si>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</si>
  <si>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</si>
  <si>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</si>
  <si>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</si>
  <si>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</si>
  <si>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</si>
  <si>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</si>
  <si>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</si>
  <si>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</si>
  <si>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</si>
  <si>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</si>
  <si>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</si>
  <si>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</si>
  <si>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</si>
  <si>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</si>
  <si>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</si>
  <si>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</si>
  <si>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</si>
  <si>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</si>
  <si>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</si>
  <si>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</si>
  <si>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</si>
  <si>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</si>
  <si>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</si>
  <si>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</si>
  <si>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</si>
  <si>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</si>
  <si>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</si>
  <si>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</si>
  <si>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</si>
  <si>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</si>
  <si>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</si>
  <si>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</si>
  <si>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</si>
  <si>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</si>
  <si>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</si>
  <si>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</si>
  <si>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</si>
  <si>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</si>
  <si>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</si>
  <si>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</si>
  <si>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</si>
  <si>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</si>
  <si>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</si>
  <si>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</si>
  <si>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</si>
  <si>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</si>
  <si>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</si>
  <si>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</si>
  <si>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</si>
  <si>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</si>
  <si>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</si>
  <si>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</si>
  <si>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</si>
  <si>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</si>
  <si>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</si>
  <si>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</si>
  <si>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</si>
  <si>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</si>
  <si>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</si>
  <si>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</si>
  <si>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</si>
  <si>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</si>
  <si>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</si>
  <si>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</si>
  <si>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</si>
  <si>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</si>
  <si>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</si>
  <si>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</si>
  <si>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</si>
  <si>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</si>
  <si>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</si>
  <si>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</si>
  <si>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</si>
  <si>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</si>
  <si>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</si>
  <si>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</si>
  <si>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</si>
  <si>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</si>
  <si>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</si>
  <si>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</si>
  <si>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</si>
  <si>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</si>
  <si>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</si>
  <si>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</si>
  <si>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</si>
  <si>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</si>
  <si>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</si>
  <si>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</si>
  <si>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</si>
  <si>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</si>
  <si>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</si>
  <si>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</si>
  <si>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</si>
  <si>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</si>
  <si>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</si>
  <si>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</si>
  <si>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</si>
  <si>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</si>
  <si>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</si>
  <si>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</si>
  <si>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</si>
  <si>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</si>
  <si>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</si>
  <si>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</si>
  <si>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</si>
  <si>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</si>
  <si>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</si>
  <si>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</si>
  <si>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</si>
  <si>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</si>
  <si>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</si>
  <si>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</si>
  <si>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</si>
  <si>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</si>
  <si>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</si>
  <si>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</si>
  <si>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</si>
  <si>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</si>
  <si>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</si>
  <si>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</si>
  <si>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</si>
  <si>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</si>
  <si>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</si>
  <si>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</si>
  <si>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</si>
  <si>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</si>
  <si>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</si>
  <si>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</si>
  <si>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</si>
  <si>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</si>
  <si>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</si>
  <si>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</si>
  <si>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</si>
  <si>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</si>
  <si>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</si>
  <si>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</si>
  <si>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</si>
  <si>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</si>
  <si>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</si>
  <si>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</si>
  <si>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</si>
  <si>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</si>
  <si>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</si>
  <si>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</si>
  <si>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</si>
  <si>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</si>
  <si>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</si>
  <si>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</si>
  <si>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</si>
  <si>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</si>
  <si>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</si>
  <si>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</si>
  <si>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</si>
  <si>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</si>
  <si>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</si>
  <si>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</si>
  <si>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</si>
  <si>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</si>
  <si>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</si>
  <si>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</si>
  <si>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</si>
  <si>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</si>
  <si>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</si>
  <si>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</si>
  <si>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</si>
  <si>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</si>
  <si>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</si>
  <si>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</si>
  <si>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</si>
  <si>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</si>
  <si>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</si>
  <si>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</si>
  <si>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</si>
  <si>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</si>
  <si>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</si>
  <si>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</si>
  <si>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</si>
  <si>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</si>
  <si>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</si>
  <si>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</si>
  <si>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</si>
  <si>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</si>
  <si>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</si>
  <si>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</si>
  <si>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</si>
  <si>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</si>
  <si>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</si>
  <si>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</si>
  <si>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</si>
  <si>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</si>
  <si>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</si>
  <si>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</si>
  <si>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</si>
  <si>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</si>
  <si>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</si>
  <si>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</si>
  <si>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</si>
  <si>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</si>
  <si>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</si>
  <si>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</si>
  <si>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</si>
  <si>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</si>
  <si>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</si>
  <si>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</si>
  <si>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</si>
  <si>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</si>
  <si>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</si>
  <si>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</si>
  <si>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</si>
  <si>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</si>
  <si>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</si>
  <si>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</si>
  <si>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</si>
  <si>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</si>
  <si>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</si>
  <si>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</si>
  <si>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</si>
  <si>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</si>
  <si>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</si>
  <si>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</si>
  <si>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</si>
  <si>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</si>
  <si>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</si>
  <si>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</si>
  <si>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</si>
  <si>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</si>
  <si>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</si>
  <si>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</si>
  <si>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</si>
  <si>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</si>
  <si>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</si>
  <si>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</si>
  <si>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</si>
  <si>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</si>
  <si>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</si>
  <si>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</si>
  <si>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</si>
  <si>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</si>
  <si>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</si>
  <si>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</si>
  <si>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</si>
  <si>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</si>
  <si>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</si>
  <si>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</si>
  <si>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</si>
  <si>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</si>
  <si>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</si>
  <si>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</si>
  <si>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</si>
  <si>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</si>
  <si>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</si>
  <si>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</si>
  <si>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</si>
  <si>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</si>
  <si>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</si>
  <si>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</si>
  <si>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</si>
  <si>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</si>
  <si>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</si>
  <si>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</si>
  <si>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</si>
  <si>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</si>
  <si>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</si>
  <si>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</si>
  <si>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</si>
  <si>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</si>
  <si>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</si>
  <si>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</si>
  <si>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</si>
  <si>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</si>
  <si>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</si>
  <si>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</si>
  <si>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</si>
  <si>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</si>
  <si>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</si>
  <si>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</si>
  <si>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</si>
  <si>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</si>
  <si>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</si>
  <si>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</si>
  <si>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</si>
  <si>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</si>
  <si>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</si>
  <si>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</si>
  <si>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</si>
  <si>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</si>
  <si>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</si>
  <si>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</si>
  <si>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</si>
  <si>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</si>
  <si>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</si>
  <si>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</si>
  <si>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</si>
  <si>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</si>
  <si>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</si>
  <si>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</si>
  <si>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</si>
  <si>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</si>
  <si>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</si>
  <si>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</si>
  <si>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</si>
  <si>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</si>
  <si>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</si>
  <si>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</si>
  <si>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</si>
  <si>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</si>
  <si>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</si>
  <si>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</si>
  <si>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</si>
  <si>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</si>
  <si>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</si>
  <si>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</si>
  <si>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</si>
  <si>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</si>
  <si>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</si>
  <si>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</si>
  <si>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</si>
  <si>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</si>
  <si>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</si>
  <si>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</si>
  <si>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</si>
  <si>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</si>
  <si>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</si>
  <si>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</si>
  <si>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</si>
  <si>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</si>
  <si>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</si>
  <si>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</si>
  <si>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</si>
  <si>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</si>
  <si>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</si>
  <si>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</si>
  <si>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</si>
  <si>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</si>
  <si>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</si>
  <si>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</si>
  <si>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</si>
  <si>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</si>
  <si>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</si>
  <si>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</si>
  <si>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</si>
  <si>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</si>
  <si>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</si>
  <si>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</si>
  <si>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</si>
  <si>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</si>
  <si>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</si>
  <si>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</si>
  <si>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</si>
  <si>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</si>
  <si>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</si>
  <si>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</si>
  <si>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</si>
  <si>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</si>
  <si>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</si>
  <si>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</si>
  <si>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</si>
  <si>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</si>
  <si>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</si>
  <si>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</si>
  <si>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</si>
  <si>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</si>
  <si>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</si>
  <si>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</si>
  <si>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</si>
  <si>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</si>
  <si>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</si>
  <si>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</si>
  <si>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</si>
  <si>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</si>
  <si>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</si>
  <si>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</si>
  <si>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</si>
  <si>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</si>
  <si>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</si>
  <si>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</si>
  <si>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</si>
  <si>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</si>
  <si>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</si>
  <si>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</si>
  <si>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</si>
  <si>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</si>
  <si>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</si>
  <si>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</si>
  <si>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</si>
  <si>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</si>
  <si>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</si>
  <si>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</si>
  <si>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</si>
  <si>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</si>
  <si>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</si>
  <si>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</si>
  <si>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</si>
  <si>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</si>
  <si>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</si>
  <si>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</si>
  <si>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</si>
  <si>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</si>
  <si>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</si>
  <si>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</si>
  <si>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</si>
  <si>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</si>
  <si>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</si>
  <si>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</si>
  <si>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</si>
  <si>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</si>
  <si>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</si>
  <si>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</si>
  <si>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</si>
  <si>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</si>
  <si>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</si>
  <si>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</si>
  <si>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</si>
  <si>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</si>
  <si>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</si>
  <si>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</si>
  <si>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</si>
  <si>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</si>
  <si>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</si>
  <si>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</si>
  <si>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</si>
  <si>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</si>
  <si>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</si>
  <si>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</si>
  <si>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</si>
  <si>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</si>
  <si>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</si>
  <si>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</si>
  <si>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</si>
  <si>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</si>
  <si>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</si>
  <si>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</si>
  <si>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</si>
  <si>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</si>
  <si>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</si>
  <si>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</si>
  <si>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</si>
  <si>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</si>
  <si>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</si>
  <si>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</si>
  <si>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</si>
  <si>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</si>
  <si>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</si>
  <si>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</si>
  <si>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</si>
  <si>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</si>
  <si>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</si>
  <si>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</si>
  <si>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</si>
  <si>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</si>
  <si>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</si>
  <si>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</si>
  <si>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</si>
  <si>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</si>
  <si>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</si>
  <si>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</si>
  <si>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</si>
  <si>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</si>
  <si>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</si>
  <si>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</si>
  <si>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</si>
  <si>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</si>
  <si>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</si>
  <si>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</si>
  <si>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</si>
  <si>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</si>
  <si>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</si>
  <si>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</si>
  <si>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</si>
  <si>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</si>
  <si>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</si>
  <si>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</si>
  <si>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</si>
  <si>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</si>
  <si>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</si>
  <si>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</si>
  <si>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</si>
  <si>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</si>
  <si>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</si>
  <si>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</si>
  <si>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</si>
  <si>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</si>
  <si>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</si>
  <si>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</si>
  <si>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</si>
  <si>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</si>
  <si>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</si>
  <si>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</si>
  <si>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</si>
  <si>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</si>
  <si>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</si>
  <si>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</si>
  <si>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</si>
  <si>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</si>
  <si>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</si>
  <si>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</si>
  <si>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</si>
  <si>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</si>
  <si>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</si>
  <si>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</si>
  <si>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</si>
  <si>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</si>
  <si>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</si>
  <si>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</si>
  <si>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</si>
  <si>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</si>
  <si>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</si>
  <si>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</si>
  <si>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</si>
  <si>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</si>
  <si>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</si>
  <si>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</si>
  <si>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</si>
  <si>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</si>
  <si>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</si>
  <si>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</si>
  <si>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</si>
  <si>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</si>
  <si>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</si>
  <si>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</si>
  <si>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</si>
  <si>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</si>
  <si>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</si>
  <si>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</si>
  <si>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</si>
  <si>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</si>
  <si>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</si>
  <si>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</si>
  <si>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</si>
  <si>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</si>
  <si>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</si>
  <si>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</si>
  <si>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</si>
  <si>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</si>
  <si>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</si>
  <si>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</si>
  <si>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</si>
  <si>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</si>
  <si>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</si>
  <si>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</si>
  <si>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</si>
  <si>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</si>
  <si>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</si>
  <si>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</si>
  <si>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</si>
  <si>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</si>
  <si>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</si>
  <si>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</si>
  <si>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</si>
  <si>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</si>
  <si>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</si>
  <si>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</si>
  <si>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</si>
  <si>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</si>
  <si>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</si>
  <si>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</si>
  <si>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</si>
  <si>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</si>
  <si>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</si>
  <si>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</si>
  <si>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</si>
  <si>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</si>
  <si>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</si>
  <si>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</si>
  <si>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</si>
  <si>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</si>
  <si>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</si>
  <si>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</si>
  <si>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</si>
  <si>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</si>
  <si>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</si>
  <si>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</si>
  <si>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</si>
  <si>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</si>
  <si>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</si>
  <si>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</si>
  <si>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</si>
  <si>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</si>
  <si>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</si>
  <si>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</si>
  <si>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</si>
  <si>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</si>
  <si>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</si>
  <si>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</si>
  <si>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</si>
  <si>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</si>
  <si>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</si>
  <si>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</si>
  <si>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</si>
  <si>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</si>
  <si>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</si>
  <si>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</si>
  <si>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</si>
  <si>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</si>
  <si>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</si>
  <si>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</si>
  <si>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</si>
  <si>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</si>
  <si>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</si>
  <si>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</si>
  <si>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</si>
  <si>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</si>
  <si>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</si>
  <si>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</si>
  <si>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</si>
  <si>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</si>
  <si>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</si>
  <si>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</si>
  <si>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</si>
  <si>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</si>
  <si>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</si>
  <si>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</si>
  <si>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</si>
  <si>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</si>
  <si>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</si>
  <si>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</si>
  <si>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</si>
  <si>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</si>
  <si>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</si>
  <si>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</si>
  <si>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</si>
  <si>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</si>
  <si>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</si>
  <si>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</si>
  <si>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</si>
  <si>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</si>
  <si>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</si>
  <si>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</si>
  <si>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</si>
  <si>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</si>
  <si>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</si>
  <si>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</si>
  <si>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</si>
  <si>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</si>
  <si>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</si>
  <si>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</si>
  <si>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</si>
  <si>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</si>
  <si>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</si>
  <si>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</si>
  <si>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</si>
  <si>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</si>
  <si>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</si>
  <si>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</si>
  <si>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</si>
  <si>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</si>
  <si>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</si>
  <si>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</si>
  <si>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</si>
  <si>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</si>
  <si>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</si>
  <si>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</si>
  <si>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</si>
  <si>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</si>
  <si>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</si>
  <si>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</si>
  <si>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</si>
  <si>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</si>
  <si>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</si>
  <si>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</si>
  <si>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</si>
  <si>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</si>
  <si>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</si>
  <si>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</si>
  <si>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</si>
  <si>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</si>
  <si>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</si>
  <si>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</si>
  <si>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</si>
  <si>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</si>
  <si>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</si>
  <si>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</si>
  <si>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</si>
  <si>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</si>
  <si>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</si>
  <si>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</si>
  <si>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</si>
  <si>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</si>
  <si>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</si>
  <si>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</si>
  <si>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</si>
  <si>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</si>
  <si>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</si>
  <si>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</si>
  <si>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</si>
  <si>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</si>
  <si>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</si>
  <si>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</si>
  <si>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</si>
  <si>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</si>
  <si>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</si>
  <si>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</si>
  <si>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</si>
  <si>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</si>
  <si>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</si>
  <si>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</si>
  <si>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</si>
  <si>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</si>
  <si>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</si>
  <si>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</si>
  <si>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</si>
  <si>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</si>
  <si>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</si>
  <si>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</si>
  <si>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</si>
  <si>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</si>
  <si>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</si>
  <si>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</si>
  <si>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</si>
  <si>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</si>
  <si>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</si>
  <si>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</si>
  <si>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</si>
  <si>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</si>
  <si>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</si>
  <si>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</si>
  <si>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</si>
  <si>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</si>
  <si>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</si>
  <si>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</si>
  <si>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</si>
  <si>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</si>
  <si>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</si>
  <si>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</si>
  <si>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</si>
  <si>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</si>
  <si>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</si>
  <si>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</si>
  <si>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</si>
  <si>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</si>
  <si>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</si>
  <si>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</si>
  <si>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</si>
  <si>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</si>
  <si>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</si>
  <si>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</si>
  <si>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</si>
  <si>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</si>
  <si>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</si>
  <si>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</si>
  <si>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</si>
  <si>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</si>
  <si>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</si>
  <si>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</si>
  <si>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</si>
  <si>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</si>
  <si>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</si>
  <si>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</si>
  <si>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</si>
  <si>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</si>
  <si>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</si>
  <si>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</si>
  <si>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</si>
  <si>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</si>
  <si>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</si>
  <si>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</si>
  <si>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</si>
  <si>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</si>
  <si>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</si>
  <si>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</si>
  <si>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</si>
  <si>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</si>
  <si>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</si>
  <si>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</si>
  <si>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</si>
  <si>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</si>
  <si>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</si>
  <si>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</si>
  <si>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</si>
  <si>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</si>
  <si>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</si>
  <si>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</si>
  <si>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</si>
  <si>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</si>
  <si>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</si>
  <si>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</si>
  <si>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</si>
  <si>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</si>
  <si>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</si>
  <si>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</si>
  <si>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</si>
  <si>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</si>
  <si>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</si>
  <si>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</si>
  <si>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</si>
  <si>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</si>
  <si>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</si>
  <si>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</si>
  <si>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</si>
  <si>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</si>
  <si>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</si>
  <si>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</si>
  <si>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</si>
  <si>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</si>
  <si>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</si>
  <si>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</si>
  <si>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</si>
  <si>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</si>
  <si>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</si>
  <si>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</si>
  <si>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</si>
  <si>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</si>
  <si>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</si>
  <si>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</si>
  <si>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</si>
  <si>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</si>
  <si>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</si>
  <si>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</si>
  <si>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</si>
  <si>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</si>
  <si>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</si>
  <si>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</si>
  <si>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</si>
  <si>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</si>
  <si>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</si>
  <si>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</si>
  <si>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</si>
  <si>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</si>
  <si>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</si>
  <si>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</si>
  <si>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</si>
  <si>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</si>
  <si>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</si>
  <si>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</si>
  <si>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</si>
  <si>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</si>
  <si>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</si>
  <si>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</si>
  <si>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</si>
  <si>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</si>
  <si>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</si>
  <si>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</si>
  <si>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</si>
  <si>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</si>
  <si>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</si>
  <si>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</si>
  <si>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</si>
  <si>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</si>
  <si>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</si>
  <si>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</si>
  <si>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</si>
  <si>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</si>
  <si>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</si>
  <si>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</si>
  <si>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</si>
  <si>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</si>
  <si>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</si>
  <si>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</si>
  <si>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</si>
  <si>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</si>
  <si>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</si>
  <si>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</si>
  <si>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</si>
  <si>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</si>
  <si>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</si>
  <si>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</si>
  <si>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</si>
  <si>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</si>
  <si>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</si>
  <si>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</si>
  <si>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</si>
  <si>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</si>
  <si>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</si>
  <si>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</si>
  <si>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</si>
  <si>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</si>
  <si>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</si>
  <si>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</si>
  <si>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</si>
  <si>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</si>
  <si>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</si>
  <si>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</si>
  <si>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</si>
  <si>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</si>
  <si>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</si>
  <si>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</si>
  <si>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</si>
  <si>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</si>
  <si>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</si>
  <si>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</si>
  <si>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</si>
  <si>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</si>
  <si>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</si>
  <si>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</si>
  <si>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</si>
  <si>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</si>
  <si>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</si>
  <si>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</si>
  <si>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</si>
  <si>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</si>
  <si>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</si>
  <si>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</si>
  <si>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</si>
  <si>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</si>
  <si>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</si>
  <si>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</si>
  <si>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</si>
  <si>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</si>
  <si>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</si>
  <si>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</si>
  <si>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</si>
  <si>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</si>
  <si>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</si>
  <si>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</si>
  <si>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</si>
  <si>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</si>
  <si>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</si>
  <si>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</si>
  <si>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</si>
  <si>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</si>
  <si>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</si>
  <si>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</si>
  <si>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</si>
  <si>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</si>
  <si>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</si>
  <si>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</si>
  <si>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</si>
  <si>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</si>
  <si>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</si>
  <si>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</si>
  <si>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</si>
  <si>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</si>
  <si>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</si>
  <si>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</si>
  <si>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</si>
  <si>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</si>
  <si>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</si>
  <si>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</si>
  <si>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</si>
  <si>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</si>
  <si>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</si>
  <si>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</si>
  <si>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</si>
  <si>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</si>
  <si>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</si>
  <si>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</si>
  <si>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</si>
  <si>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</si>
  <si>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</si>
  <si>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</si>
  <si>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</si>
  <si>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</si>
  <si>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</si>
  <si>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</si>
  <si>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</si>
  <si>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</si>
  <si>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</si>
  <si>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</si>
  <si>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</si>
  <si>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</si>
  <si>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</si>
  <si>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</si>
  <si>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</si>
  <si>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</si>
  <si>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</si>
  <si>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</si>
  <si>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</si>
  <si>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</si>
  <si>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</si>
  <si>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</si>
  <si>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</si>
  <si>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</si>
  <si>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</si>
  <si>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</si>
  <si>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</si>
  <si>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</si>
  <si>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</si>
  <si>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</si>
  <si>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</si>
  <si>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</si>
  <si>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</si>
  <si>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</si>
  <si>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</si>
  <si>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</si>
  <si>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</si>
  <si>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</si>
  <si>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</si>
  <si>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</si>
  <si>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</si>
  <si>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</si>
  <si>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</si>
  <si>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</si>
  <si>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</si>
  <si>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</si>
  <si>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</si>
  <si>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</si>
  <si>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</si>
  <si>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</si>
  <si>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</si>
  <si>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</si>
  <si>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</si>
  <si>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</si>
  <si>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</si>
  <si>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</si>
  <si>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</si>
  <si>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</si>
  <si>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</si>
  <si>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</si>
  <si>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</si>
  <si>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</si>
  <si>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</si>
  <si>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</si>
  <si>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</si>
  <si>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</si>
  <si>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</si>
  <si>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</si>
  <si>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</si>
  <si>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</si>
  <si>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</si>
  <si>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</si>
  <si>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</si>
  <si>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</si>
  <si>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</si>
  <si>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</si>
  <si>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</si>
  <si>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</si>
  <si>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</si>
  <si>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</si>
  <si>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</si>
  <si>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</si>
  <si>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</si>
  <si>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</si>
  <si>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</si>
  <si>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</si>
  <si>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</si>
  <si>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</si>
  <si>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</si>
  <si>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</si>
  <si>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</si>
  <si>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</si>
  <si>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</si>
  <si>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</si>
  <si>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</si>
  <si>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</si>
  <si>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</si>
  <si>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</si>
  <si>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</si>
  <si>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</si>
  <si>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</si>
  <si>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</si>
  <si>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</si>
  <si>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</si>
  <si>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</si>
  <si>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</si>
  <si>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</si>
  <si>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</si>
  <si>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</si>
  <si>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</si>
  <si>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</si>
  <si>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</si>
  <si>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</si>
  <si>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</si>
  <si>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</si>
  <si>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</si>
  <si>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</si>
  <si>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</si>
  <si>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</si>
  <si>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</si>
  <si>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</si>
  <si>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</si>
  <si>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</si>
  <si>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</si>
  <si>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</si>
  <si>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</si>
  <si>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</si>
  <si>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</si>
  <si>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</si>
  <si>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</si>
  <si>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</si>
  <si>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</si>
  <si>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</si>
  <si>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</si>
  <si>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</si>
  <si>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</si>
  <si>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</si>
  <si>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</si>
  <si>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</si>
  <si>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</si>
  <si>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</si>
  <si>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</si>
  <si>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</si>
  <si>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</si>
  <si>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</si>
  <si>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</si>
  <si>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</si>
  <si>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</si>
  <si>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</si>
  <si>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</si>
  <si>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</si>
  <si>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</si>
  <si>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</si>
  <si>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</si>
  <si>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</si>
  <si>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</si>
  <si>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</si>
  <si>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</si>
  <si>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</si>
  <si>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</si>
  <si>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</si>
  <si>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</si>
  <si>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</si>
  <si>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</si>
  <si>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</si>
  <si>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</si>
  <si>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</si>
  <si>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</si>
  <si>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</si>
  <si>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</si>
  <si>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</si>
  <si>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</si>
  <si>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</si>
  <si>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</si>
  <si>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</si>
  <si>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</si>
  <si>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</si>
  <si>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</si>
  <si>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</si>
  <si>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</si>
  <si>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</si>
  <si>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</si>
  <si>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</si>
  <si>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</si>
  <si>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</si>
  <si>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</si>
  <si>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</si>
  <si>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</si>
  <si>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</si>
  <si>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</si>
  <si>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</si>
  <si>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</si>
  <si>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</si>
  <si>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</si>
  <si>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</si>
  <si>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</si>
  <si>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</si>
  <si>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</si>
  <si>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</si>
  <si>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</si>
  <si>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</si>
  <si>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</si>
  <si>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</si>
  <si>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</si>
  <si>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</si>
  <si>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</si>
  <si>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</si>
  <si>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</si>
  <si>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</si>
  <si>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</si>
  <si>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</si>
  <si>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</si>
  <si>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</si>
  <si>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</si>
  <si>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</si>
  <si>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</si>
  <si>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</si>
  <si>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</si>
  <si>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</si>
  <si>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</si>
  <si>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</si>
  <si>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</si>
  <si>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</si>
  <si>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</si>
  <si>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</si>
  <si>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</si>
  <si>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</si>
  <si>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</si>
  <si>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</si>
  <si>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</si>
  <si>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</si>
  <si>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</si>
  <si>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</si>
  <si>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</si>
  <si>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</si>
  <si>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</si>
  <si>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</si>
  <si>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</si>
  <si>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</si>
  <si>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</si>
  <si>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</si>
  <si>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</si>
  <si>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</si>
  <si>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</si>
  <si>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</si>
  <si>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</si>
  <si>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</si>
  <si>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</si>
  <si>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</si>
  <si>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</si>
  <si>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</si>
  <si>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</si>
  <si>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</si>
  <si>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</si>
  <si>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</si>
  <si>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</si>
  <si>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</si>
  <si>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</si>
  <si>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</si>
  <si>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</si>
  <si>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</si>
  <si>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</si>
  <si>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</si>
  <si>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</si>
  <si>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</si>
  <si>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</si>
  <si>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</si>
  <si>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</si>
  <si>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</si>
  <si>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</si>
  <si>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</si>
  <si>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</si>
  <si>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</si>
  <si>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</si>
  <si>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</si>
  <si>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</si>
  <si>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</si>
  <si>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</si>
  <si>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</si>
  <si>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</si>
  <si>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</si>
  <si>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</si>
  <si>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</si>
  <si>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</si>
  <si>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</si>
  <si>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</si>
  <si>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</si>
  <si>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</si>
  <si>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</si>
  <si>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</si>
  <si>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</si>
  <si>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</si>
  <si>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</si>
  <si>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</si>
  <si>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</si>
  <si>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</si>
  <si>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</si>
  <si>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</si>
  <si>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</si>
  <si>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</si>
  <si>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</si>
  <si>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</si>
  <si>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</si>
  <si>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</si>
  <si>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</si>
  <si>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</si>
  <si>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</si>
  <si>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</si>
  <si>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</si>
  <si>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</si>
  <si>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</si>
  <si>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</si>
  <si>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</si>
  <si>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</si>
  <si>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</si>
  <si>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</si>
  <si>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</si>
  <si>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</si>
  <si>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</si>
  <si>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</si>
  <si>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</si>
  <si>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</si>
  <si>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</si>
  <si>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</si>
  <si>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</si>
  <si>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</si>
  <si>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</si>
  <si>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</si>
  <si>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</si>
  <si>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</si>
  <si>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</si>
  <si>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</si>
  <si>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</si>
  <si>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</si>
  <si>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</si>
  <si>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</si>
  <si>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</si>
  <si>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</si>
  <si>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</si>
  <si>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</si>
  <si>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</si>
  <si>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</si>
  <si>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</si>
  <si>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</si>
  <si>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</si>
  <si>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</si>
  <si>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</si>
  <si>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</si>
  <si>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</si>
  <si>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</si>
  <si>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</si>
  <si>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</si>
  <si>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</si>
  <si>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</si>
  <si>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</si>
  <si>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</si>
  <si>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</si>
  <si>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</si>
  <si>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</si>
  <si>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</si>
  <si>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</si>
  <si>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</si>
  <si>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</si>
  <si>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</si>
  <si>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</si>
  <si>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</si>
  <si>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</si>
  <si>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</si>
  <si>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</si>
  <si>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</si>
  <si>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</si>
  <si>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</si>
  <si>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</si>
  <si>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</si>
  <si>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</si>
  <si>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</si>
  <si>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</si>
  <si>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</si>
  <si>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</si>
  <si>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</si>
  <si>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</si>
  <si>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</si>
  <si>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</si>
  <si>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</si>
  <si>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</si>
  <si>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</si>
  <si>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</si>
  <si>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</si>
  <si>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</si>
  <si>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</si>
  <si>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</si>
  <si>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</si>
  <si>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</si>
  <si>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</si>
  <si>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</si>
  <si>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</si>
  <si>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</si>
  <si>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</si>
  <si>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</si>
  <si>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</si>
  <si>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</si>
  <si>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</si>
  <si>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</si>
  <si>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</si>
  <si>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</si>
  <si>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</si>
  <si>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</si>
  <si>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</si>
  <si>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</si>
  <si>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</si>
  <si>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</si>
  <si>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</si>
  <si>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</si>
  <si>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</si>
  <si>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</si>
  <si>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</si>
  <si>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</si>
  <si>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</si>
  <si>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</si>
  <si>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</si>
  <si>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</si>
  <si>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</si>
  <si>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</si>
  <si>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</si>
  <si>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</si>
  <si>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</si>
  <si>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</si>
  <si>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</si>
  <si>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</si>
  <si>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</si>
  <si>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</si>
  <si>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</si>
  <si>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</si>
  <si>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</si>
  <si>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</si>
  <si>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</si>
  <si>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</si>
  <si>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</si>
  <si>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</si>
  <si>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</si>
  <si>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</si>
  <si>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</si>
  <si>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</si>
  <si>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</si>
  <si>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</si>
  <si>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</si>
  <si>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</si>
  <si>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</si>
  <si>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</si>
  <si>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</si>
  <si>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</si>
  <si>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</si>
  <si>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</si>
  <si>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</si>
  <si>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</si>
  <si>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</si>
  <si>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</si>
  <si>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</si>
  <si>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</si>
  <si>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</si>
  <si>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</si>
  <si>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</si>
  <si>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</si>
  <si>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</si>
  <si>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</si>
  <si>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</si>
  <si>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</si>
  <si>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</si>
  <si>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</si>
  <si>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</si>
  <si>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</si>
  <si>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</si>
  <si>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</si>
  <si>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</si>
  <si>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</si>
  <si>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</si>
  <si>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</si>
  <si>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</si>
  <si>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</si>
  <si>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</si>
  <si>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</si>
  <si>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</si>
  <si>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</si>
  <si>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</si>
  <si>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</si>
  <si>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</si>
  <si>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</si>
  <si>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</si>
  <si>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</si>
  <si>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</si>
  <si>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</si>
  <si>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</si>
  <si>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</si>
  <si>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</si>
  <si>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</si>
  <si>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</si>
  <si>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</si>
  <si>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</si>
  <si>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</si>
  <si>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</si>
  <si>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</si>
  <si>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</si>
  <si>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</si>
  <si>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</si>
  <si>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</si>
  <si>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</si>
  <si>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</si>
  <si>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</si>
  <si>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</si>
  <si>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</si>
  <si>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</si>
  <si>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</si>
  <si>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</si>
  <si>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</si>
  <si>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</si>
  <si>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</si>
  <si>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</si>
  <si>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</si>
  <si>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</si>
  <si>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</si>
  <si>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</si>
  <si>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</si>
  <si>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</si>
  <si>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</si>
  <si>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</si>
  <si>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</si>
  <si>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</si>
  <si>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</si>
  <si>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</si>
  <si>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</si>
  <si>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</si>
  <si>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</si>
  <si>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</si>
  <si>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</si>
  <si>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</si>
  <si>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</si>
  <si>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</si>
  <si>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</si>
  <si>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</si>
  <si>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</si>
  <si>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</si>
  <si>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</si>
  <si>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</si>
  <si>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</si>
  <si>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</si>
  <si>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</si>
  <si>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</si>
  <si>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</si>
  <si>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</si>
  <si>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</si>
  <si>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</si>
  <si>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</si>
  <si>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</si>
  <si>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</si>
  <si>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</si>
  <si>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</si>
  <si>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</si>
  <si>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</si>
  <si>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</si>
  <si>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</si>
  <si>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</si>
  <si>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</si>
  <si>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</si>
  <si>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</si>
  <si>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</si>
  <si>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</si>
  <si>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</si>
  <si>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</si>
  <si>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</si>
  <si>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</si>
  <si>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</si>
  <si>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</si>
  <si>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</si>
  <si>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</si>
  <si>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</si>
  <si>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</si>
  <si>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</si>
  <si>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</si>
  <si>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</si>
  <si>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</si>
  <si>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</si>
  <si>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</si>
  <si>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</si>
  <si>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</si>
  <si>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</si>
  <si>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</si>
  <si>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</si>
  <si>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</si>
  <si>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</si>
  <si>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</si>
  <si>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</si>
  <si>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</si>
  <si>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</si>
  <si>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</si>
  <si>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</si>
  <si>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</si>
  <si>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</si>
  <si>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</si>
  <si>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</si>
  <si>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</si>
  <si>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</si>
  <si>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</si>
  <si>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</si>
  <si>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</si>
  <si>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</si>
  <si>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</si>
  <si>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</si>
  <si>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</si>
  <si>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</si>
  <si>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</si>
  <si>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</si>
  <si>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</si>
  <si>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</si>
  <si>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</si>
  <si>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</si>
  <si>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</si>
  <si>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</si>
  <si>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</si>
  <si>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</si>
  <si>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</si>
  <si>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</si>
  <si>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</si>
  <si>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</si>
  <si>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</si>
  <si>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</si>
  <si>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</si>
  <si>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</si>
  <si>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</si>
  <si>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</si>
  <si>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</si>
  <si>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</si>
  <si>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</si>
  <si>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</si>
  <si>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</si>
  <si>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</si>
  <si>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</si>
  <si>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</si>
  <si>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</si>
  <si>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</si>
  <si>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</si>
  <si>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</si>
  <si>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</si>
  <si>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</si>
  <si>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</si>
  <si>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</si>
  <si>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</si>
  <si>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</si>
  <si>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</si>
  <si>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</si>
  <si>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</si>
  <si>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</si>
  <si>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</si>
  <si>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</si>
  <si>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</si>
  <si>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</si>
  <si>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</si>
  <si>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</si>
  <si>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</si>
  <si>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</si>
  <si>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</si>
  <si>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</si>
  <si>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</si>
  <si>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</si>
  <si>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</si>
  <si>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</si>
  <si>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</si>
  <si>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</si>
  <si>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</si>
  <si>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</si>
  <si>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</si>
  <si>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</si>
  <si>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</si>
  <si>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</si>
  <si>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</si>
  <si>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</si>
  <si>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</si>
  <si>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</si>
  <si>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</si>
  <si>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</si>
  <si>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</si>
  <si>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</si>
  <si>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</si>
  <si>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</si>
  <si>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</si>
  <si>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</si>
  <si>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</si>
  <si>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</si>
  <si>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</si>
  <si>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</si>
  <si>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</si>
  <si>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</si>
  <si>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</si>
  <si>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</si>
  <si>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</si>
  <si>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</si>
  <si>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</si>
  <si>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</si>
  <si>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</si>
  <si>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</si>
  <si>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</si>
  <si>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</si>
  <si>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</si>
  <si>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</si>
  <si>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</si>
  <si>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</si>
  <si>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</si>
  <si>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</si>
  <si>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</si>
  <si>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</si>
  <si>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</si>
  <si>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</si>
  <si>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</si>
  <si>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</si>
  <si>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</si>
  <si>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</si>
  <si>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</si>
  <si>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</si>
  <si>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</si>
  <si>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</si>
  <si>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</si>
  <si>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</si>
  <si>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</si>
  <si>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</si>
  <si>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</si>
  <si>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</si>
  <si>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</si>
  <si>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</si>
  <si>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</si>
  <si>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</si>
  <si>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</si>
  <si>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</si>
  <si>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</si>
  <si>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</si>
  <si>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</si>
  <si>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</si>
  <si>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</si>
  <si>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</si>
  <si>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</si>
  <si>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</si>
  <si>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</si>
  <si>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</si>
  <si>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</si>
  <si>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</si>
  <si>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</si>
  <si>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</si>
  <si>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</si>
  <si>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</si>
  <si>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</si>
  <si>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</si>
  <si>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</si>
  <si>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</si>
  <si>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</si>
  <si>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</si>
  <si>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</si>
  <si>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</si>
  <si>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</si>
  <si>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</si>
  <si>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</si>
  <si>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</si>
  <si>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</si>
  <si>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</si>
  <si>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</si>
  <si>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</si>
  <si>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</si>
  <si>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</si>
  <si>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</si>
  <si>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</si>
  <si>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</si>
  <si>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</si>
  <si>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</si>
  <si>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</si>
  <si>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</si>
  <si>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</si>
  <si>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</si>
  <si>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</si>
  <si>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</si>
  <si>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</si>
  <si>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</si>
  <si>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</si>
  <si>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</si>
  <si>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</si>
  <si>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</si>
  <si>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</si>
  <si>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</si>
  <si>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</si>
  <si>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</si>
  <si>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</si>
  <si>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</si>
  <si>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</si>
  <si>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</si>
  <si>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</si>
  <si>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</si>
  <si>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</si>
  <si>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</si>
  <si>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</si>
  <si>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</si>
  <si>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</si>
  <si>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</si>
  <si>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</si>
  <si>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</si>
  <si>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</si>
  <si>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</si>
  <si>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</si>
  <si>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</si>
  <si>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</si>
  <si>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</si>
  <si>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Count of Parent Category</t>
  </si>
  <si>
    <t>Row Labels</t>
  </si>
  <si>
    <t>Count of outcome</t>
  </si>
  <si>
    <t>Count of Sub-Category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</si>
  <si>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</si>
  <si>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</si>
  <si>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</si>
  <si>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</si>
  <si>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</si>
  <si>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</si>
  <si>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</si>
  <si>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</si>
  <si>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</si>
  <si>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</si>
  <si>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</si>
  <si>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</si>
  <si>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</si>
  <si>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</si>
  <si>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</si>
  <si>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</si>
  <si>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</si>
  <si>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</si>
  <si>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</si>
  <si>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</si>
  <si>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</si>
  <si>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</si>
  <si>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</si>
  <si>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</si>
  <si>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</si>
  <si>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</si>
  <si>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</si>
  <si>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</si>
  <si>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</si>
  <si>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</si>
  <si>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</si>
  <si>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</si>
  <si>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 50000</t>
  </si>
  <si>
    <t>Average</t>
  </si>
  <si>
    <t>Median</t>
  </si>
  <si>
    <t>Minimum</t>
  </si>
  <si>
    <t>Maximum</t>
  </si>
  <si>
    <t>Variance</t>
  </si>
  <si>
    <t>SD</t>
  </si>
  <si>
    <t>Sucessful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</si>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</sst>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1" fontId="0" fillId="0" borderId="0" xfId="42" applyNumberFormat="1" applyFont="1"/>
    <xf numFmtId="2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/>
      </font>
    </dxf>
    <dxf>
      <numFmt numFmtId="0" formatCode="General"/>
    </dxf>
    <dxf>
      <font>
        <b/>
      </font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4" tint="0.39994506668294322"/>
          <bgColor theme="4" tint="0.39994506668294322"/>
        </patternFill>
      </fill>
    </dxf>
    <dxf>
      <fill>
        <patternFill>
          <fgColor theme="7" tint="0.39994506668294322"/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4" tint="0.39994506668294322"/>
          <bgColor theme="4" tint="0.39994506668294322"/>
        </patternFill>
      </fill>
    </dxf>
    <dxf>
      <fill>
        <patternFill>
          <fgColor theme="7" tint="0.39994506668294322"/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4" tint="0.39994506668294322"/>
          <bgColor theme="4" tint="0.39994506668294322"/>
        </patternFill>
      </fill>
    </dxf>
    <dxf>
      <fill>
        <patternFill>
          <fgColor theme="7" tint="0.39994506668294322"/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224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[Excel-Challenge.xlsx]Stacked Bar Graph!PivotTable1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of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Graph'!$B$3:$B$4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Bar Graph'!$B$5:$B$14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C-834B-9B0B-185A1CA66CD5}"/>
            </c:ext>
          </c:extLst>
        </c:ser>
        <c:ser>
          <c:idx val="1"/>
          <c:order val="1"/>
          <c:tx>
            <c:strRef>
              <c:f>'Stacked Bar Graph'!$C$3:$C$4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Bar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Bar Graph'!$C$5:$C$14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C-834B-9B0B-185A1CA66CD5}"/>
            </c:ext>
          </c:extLst>
        </c:ser>
        <c:ser>
          <c:idx val="2"/>
          <c:order val="2"/>
          <c:tx>
            <c:strRef>
              <c:f>'Stacked Bar Graph'!$D$3:$D$4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Bar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Bar Graph'!$D$5:$D$14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C-834B-9B0B-185A1CA66CD5}"/>
            </c:ext>
          </c:extLst>
        </c:ser>
        <c:ser>
          <c:idx val="3"/>
          <c:order val="3"/>
          <c:tx>
            <c:strRef>
              <c:f>'Stacked Bar Graph'!$E$3:$E$4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Bar Graph'!$A$5:$A$14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Bar Graph'!$E$5:$E$14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C-834B-9B0B-185A1CA6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6623488"/>
        <c:axId val="1346625760"/>
      </c:barChart>
      <c:catAx>
        <c:axId val="13466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25760"/>
        <c:crosses val="autoZero"/>
        <c:auto val="1"/>
        <c:lblAlgn val="ctr"/>
        <c:lblOffset val="100"/>
        <c:noMultiLvlLbl val="0"/>
      </c:catAx>
      <c:valAx>
        <c:axId val="13466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[Excel-Challenge.xlsx]Sub-category 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of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7-B848-A778-6666814895D9}"/>
            </c:ext>
          </c:extLst>
        </c:ser>
        <c:ser>
          <c:idx val="1"/>
          <c:order val="1"/>
          <c:tx>
            <c:strRef>
              <c:f>'Sub-category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7-B848-A778-6666814895D9}"/>
            </c:ext>
          </c:extLst>
        </c:ser>
        <c:ser>
          <c:idx val="2"/>
          <c:order val="2"/>
          <c:tx>
            <c:strRef>
              <c:f>'Sub-category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7-B848-A778-6666814895D9}"/>
            </c:ext>
          </c:extLst>
        </c:ser>
        <c:ser>
          <c:idx val="3"/>
          <c:order val="3"/>
          <c:tx>
            <c:strRef>
              <c:f>'Sub-category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7-B848-A778-666681489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8957248"/>
        <c:axId val="1348959248"/>
      </c:barChart>
      <c:catAx>
        <c:axId val="134895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59248"/>
        <c:crosses val="autoZero"/>
        <c:auto val="1"/>
        <c:lblAlgn val="ctr"/>
        <c:lblOffset val="100"/>
        <c:noMultiLvlLbl val="0"/>
      </c:catAx>
      <c:valAx>
        <c:axId val="13489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95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[Excel-Challenge.xlsx]LineGraph!PivotTable5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LineGraph!$B$5:$B$6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LineGraph!$A$7:$A$19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3-E942-A928-EDA3CE5B1D4C}"/>
            </c:ext>
          </c:extLst>
        </c:ser>
        <c:ser>
          <c:idx val="1"/>
          <c:order val="1"/>
          <c:tx>
            <c:strRef>
              <c:f>LineGraph!$C$5:$C$6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LineGraph!$A$7:$A$19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3-E942-A928-EDA3CE5B1D4C}"/>
            </c:ext>
          </c:extLst>
        </c:ser>
        <c:ser>
          <c:idx val="2"/>
          <c:order val="2"/>
          <c:tx>
            <c:strRef>
              <c:f>LineGraph!$D$5:$D$6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LineGraph!$A$7:$A$19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3-E942-A928-EDA3CE5B1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24384"/>
        <c:axId val="906447600"/>
      </c:lineChart>
      <c:catAx>
        <c:axId val="14119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47600"/>
        <c:crosses val="autoZero"/>
        <c:auto val="1"/>
        <c:lblAlgn val="ctr"/>
        <c:lblOffset val="100"/>
        <c:noMultiLvlLbl val="0"/>
      </c:catAx>
      <c:valAx>
        <c:axId val="9064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'Outcomes_Based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'Outcomes_Based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'Outcomes_Based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1-E24A-8B3D-25687E4F5577}"/>
            </c:ext>
          </c:extLst>
        </c:ser>
        <c:ser>
          <c:idx val="1"/>
          <c:order val="1"/>
          <c:tx>
            <c:strRef>
              <c:f>'Outcomes_Based on Goal'!$G$1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'Outcomes_Based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'Outcomes_Based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1-E24A-8B3D-25687E4F5577}"/>
            </c:ext>
          </c:extLst>
        </c:ser>
        <c:ser>
          <c:idx val="2"/>
          <c:order val="2"/>
          <c:tx>
            <c:strRef>
              <c:f>'Outcomes_Based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'Outcomes_Based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 50000</c:v>
                </c:pt>
              </c:strCache>
            </c:strRef>
          </c:cat>
          <c:val>
            <c:numRef>
              <c:f>'Outcomes_Based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1-E24A-8B3D-25687E4F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042528"/>
        <c:axId val="941737264"/>
      </c:lineChart>
      <c:catAx>
        <c:axId val="9420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37264"/>
        <c:crosses val="autoZero"/>
        <c:auto val="1"/>
        <c:lblAlgn val="ctr"/>
        <c:lblOffset val="100"/>
        <c:noMultiLvlLbl val="0"/>
      </c:catAx>
      <c:valAx>
        <c:axId val="9417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425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</xdr:row>
      <xdr:rowOff>38100</xdr:rowOff>
    </xdr:from>
    <xdr:to>
      <xdr:col>17</xdr:col>
      <xdr:colOff>457200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77D68-F1D8-0945-1ED3-5DDAAD359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</xdr:row>
      <xdr:rowOff>19050</xdr:rowOff>
    </xdr:from>
    <xdr:to>
      <xdr:col>17</xdr:col>
      <xdr:colOff>393700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4AEE7-B0F4-E032-685D-AA7F911C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31750</xdr:rowOff>
    </xdr:from>
    <xdr:to>
      <xdr:col>11</xdr:col>
      <xdr:colOff>495300</xdr:colOff>
      <xdr:row>19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E3694-B13F-A487-D968-9DCF6C30B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1012030</xdr:colOff>
      <xdr:row>13</xdr:row>
      <xdr:rowOff>176214</xdr:rowOff>
    </xdr:from>
    <xdr:to>
      <xdr:col>7</xdr:col>
      <xdr:colOff>127000</xdr:colOff>
      <xdr:row>25</xdr:row>
      <xdr:rowOff>47626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763BB8-2E23-DBA0-53CF-5B415B1CF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Zepeda" refreshedDate="44976.914769675925" createdVersion="8" refreshedVersion="8" minRefreshableVersion="3" recordCount="1001" xr:uid="{5853D5E5-F345-E644-8EB3-3A6BE113B27E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2C2B7-3228-E64E-BDDC-0A5C5ABB072A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E9B74-A89F-3047-B771-AC7D7CAAA976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9663A-1949-104E-BD23-8A3D55C40B34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9E659D-34DF-5C4A-84AA-28C68CE66FCA}" name="Table4" displayName="Table4" ref="M5:O10" headerRowCount="0" totalsRowShown="0">
  <tableColumns count="3">
    <tableColumn id="1" xr3:uid="{AB0443D1-0440-4B47-9C09-AED31DA78930}" name="Column1" dataDxfId="2"/>
    <tableColumn id="2" xr3:uid="{069F3A7E-DC48-DD45-B036-ECD581B60B6F}" name="Column2" dataDxfId="3">
      <calculatedColumnFormula>AVERAGE(G2:G365)</calculatedColumnFormula>
    </tableColumn>
    <tableColumn id="3" xr3:uid="{1F598739-53F6-BB43-AF0F-F701687DF04F}" name="Column3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558113-0775-4648-B221-6D35C058BC10}" name="Table2" displayName="Table2" ref="I5:K10" headerRowCount="0" totalsRowShown="0">
  <tableColumns count="3">
    <tableColumn id="1" xr3:uid="{48441178-0086-934E-A12C-DEA2060C5AD1}" name="Column1" dataDxfId="0"/>
    <tableColumn id="2" xr3:uid="{EF7FBA8C-069E-E049-9BE1-A61206139115}" name="Column2" dataDxfId="1">
      <calculatedColumnFormula>AVERAGE(C2:C566)</calculatedColumnFormula>
    </tableColumn>
    <tableColumn id="3" xr3:uid="{7332473A-9810-FA46-9E44-A0A1868689B0}" name="Column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H1" sqref="H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4.33203125" customWidth="1"/>
    <col min="6" max="6" width="14.33203125" style="5" customWidth="1"/>
    <col min="7" max="7" width="10.83203125" customWidth="1"/>
    <col min="8" max="9" width="17" customWidth="1"/>
    <col min="12" max="12" width="19.1640625" customWidth="1"/>
    <col min="13" max="13" width="18.1640625" customWidth="1"/>
    <col min="14" max="14" width="21.1640625" customWidth="1"/>
    <col min="15" max="15" width="25.33203125" style="9" bestFit="1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8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hidden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((L2/60)/60/24)+DATE(1970,1,1)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2035</v>
      </c>
      <c r="T2" t="s">
        <v>2036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1">((L3/60)/60/24)+DATE(1970,1,1)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2037</v>
      </c>
      <c r="T3" t="s">
        <v>2038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7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34" hidden="1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ref="I5:I68" si="3"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2037</v>
      </c>
      <c r="T5" t="s">
        <v>2038</v>
      </c>
    </row>
    <row r="6" spans="1:20" ht="17" hidden="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ht="17" hidden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ht="17" hidden="1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2037</v>
      </c>
      <c r="T11" t="s">
        <v>2045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2043</v>
      </c>
      <c r="T12" t="s">
        <v>2046</v>
      </c>
    </row>
    <row r="13" spans="1:20" ht="34" hidden="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ht="17" hidden="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2043</v>
      </c>
      <c r="T14" t="s">
        <v>2046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2037</v>
      </c>
      <c r="T15" t="s">
        <v>2047</v>
      </c>
    </row>
    <row r="16" spans="1:20" ht="17" hidden="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2037</v>
      </c>
      <c r="T16" t="s">
        <v>2047</v>
      </c>
    </row>
    <row r="17" spans="1:20" ht="17" hidden="1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2048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2043</v>
      </c>
      <c r="T19" t="s">
        <v>2051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ht="17" hidden="1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2043</v>
      </c>
      <c r="T22" t="s">
        <v>2046</v>
      </c>
    </row>
    <row r="23" spans="1:20" ht="17" hidden="1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2043</v>
      </c>
      <c r="T25" t="s">
        <v>2044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2048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2052</v>
      </c>
      <c r="T27" t="s">
        <v>2053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ht="17" hidden="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2037</v>
      </c>
      <c r="T29" t="s">
        <v>2038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2054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2052</v>
      </c>
      <c r="T33" t="s">
        <v>2053</v>
      </c>
    </row>
    <row r="34" spans="1:20" ht="17" hidden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2055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2056</v>
      </c>
      <c r="T40" t="s">
        <v>2057</v>
      </c>
    </row>
    <row r="41" spans="1:20" ht="17" hidden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2037</v>
      </c>
      <c r="T43" t="s">
        <v>2038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2035</v>
      </c>
      <c r="T44" t="s">
        <v>2036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2058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2055</v>
      </c>
    </row>
    <row r="47" spans="1:20" ht="34" hidden="1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2037</v>
      </c>
      <c r="T48" t="s">
        <v>2038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2037</v>
      </c>
      <c r="T51" t="s">
        <v>2038</v>
      </c>
    </row>
    <row r="52" spans="1:20" ht="34" hidden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2037</v>
      </c>
      <c r="T52" t="s">
        <v>2059</v>
      </c>
    </row>
    <row r="53" spans="1:20" ht="17" hidden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</row>
    <row r="54" spans="1:20" ht="17" hidden="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</row>
    <row r="56" spans="1:20" ht="34" hidden="1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2037</v>
      </c>
      <c r="T57" t="s">
        <v>2060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2052</v>
      </c>
      <c r="T59" t="s">
        <v>2053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4" hidden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ht="17" hidden="1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ht="17" hidden="1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5">((L67/60)/60/24)+DATE(1970,1,1)</f>
        <v>40570.25</v>
      </c>
      <c r="O67" s="9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ht="17" hidden="1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7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5"/>
        <v>42102.208333333328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7">
        <f t="shared" ref="I69:I132" si="7"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5"/>
        <v>40203.25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5"/>
        <v>42943.208333333328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5"/>
        <v>40531.25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5"/>
        <v>40484.208333333336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5"/>
        <v>43799.25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5"/>
        <v>42186.208333333328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5"/>
        <v>42701.25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">
        <v>2037</v>
      </c>
      <c r="T75" t="s">
        <v>2060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5"/>
        <v>42456.208333333328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">
        <v>2037</v>
      </c>
      <c r="T76" t="s">
        <v>2059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5"/>
        <v>43296.208333333328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">
        <v>2056</v>
      </c>
      <c r="T77" t="s">
        <v>2057</v>
      </c>
    </row>
    <row r="78" spans="1:20" ht="17" hidden="1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5"/>
        <v>42027.25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ht="17" hidden="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5"/>
        <v>40448.208333333336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5"/>
        <v>43206.208333333328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2061</v>
      </c>
    </row>
    <row r="81" spans="1:20" ht="17" hidden="1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5"/>
        <v>43267.208333333328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5"/>
        <v>42976.208333333328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">
        <v>2052</v>
      </c>
      <c r="T82" t="s">
        <v>2053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5"/>
        <v>43062.25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">
        <v>2037</v>
      </c>
      <c r="T83" t="s">
        <v>2038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5"/>
        <v>43482.25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">
        <v>2052</v>
      </c>
      <c r="T84" t="s">
        <v>2053</v>
      </c>
    </row>
    <row r="85" spans="1:20" ht="17" hidden="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5"/>
        <v>42579.208333333328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">
        <v>2037</v>
      </c>
      <c r="T85" t="s">
        <v>2045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5"/>
        <v>41118.208333333336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5"/>
        <v>40797.208333333336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">
        <v>2037</v>
      </c>
      <c r="T87" t="s">
        <v>2047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5"/>
        <v>42128.208333333328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4" hidden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5"/>
        <v>40610.25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">
        <v>2037</v>
      </c>
      <c r="T89" t="s">
        <v>2038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5"/>
        <v>42110.208333333328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2061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5"/>
        <v>40283.208333333336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ht="17" hidden="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5"/>
        <v>42425.25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ht="17" hidden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5"/>
        <v>42588.208333333328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2061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5"/>
        <v>40352.208333333336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">
        <v>2052</v>
      </c>
      <c r="T94" t="s">
        <v>2053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5"/>
        <v>41202.208333333336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5"/>
        <v>43562.208333333328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5"/>
        <v>43752.208333333328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5"/>
        <v>40612.25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5"/>
        <v>42180.208333333328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">
        <v>2035</v>
      </c>
      <c r="T99" t="s">
        <v>2036</v>
      </c>
    </row>
    <row r="100" spans="1:20" ht="17" hidden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5"/>
        <v>42212.208333333328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">
        <v>2052</v>
      </c>
      <c r="T100" t="s">
        <v>2053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5"/>
        <v>41968.25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ht="17" hidden="1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5"/>
        <v>40835.208333333336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5"/>
        <v>42056.25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">
        <v>2037</v>
      </c>
      <c r="T103" t="s">
        <v>2045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5"/>
        <v>43234.208333333328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</row>
    <row r="105" spans="1:20" ht="17" hidden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5"/>
        <v>40475.208333333336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">
        <v>2037</v>
      </c>
      <c r="T105" t="s">
        <v>2045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5"/>
        <v>42878.208333333328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">
        <v>2037</v>
      </c>
      <c r="T106" t="s">
        <v>2047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5"/>
        <v>41366.208333333336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5"/>
        <v>43716.208333333328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5"/>
        <v>43213.208333333328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5"/>
        <v>41005.208333333336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</row>
    <row r="111" spans="1:20" ht="17" hidden="1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5"/>
        <v>41651.25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2062</v>
      </c>
    </row>
    <row r="112" spans="1:20" ht="34" hidden="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5"/>
        <v>43354.208333333328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">
        <v>2035</v>
      </c>
      <c r="T112" t="s">
        <v>2036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5"/>
        <v>41174.208333333336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2058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5"/>
        <v>41875.208333333336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5"/>
        <v>42990.208333333328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">
        <v>2035</v>
      </c>
      <c r="T115" t="s">
        <v>2036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5"/>
        <v>43564.208333333328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</row>
    <row r="117" spans="1:20" ht="17" hidden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5"/>
        <v>43056.25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2055</v>
      </c>
    </row>
    <row r="118" spans="1:20" ht="34" hidden="1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5"/>
        <v>42265.208333333328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5"/>
        <v>40808.208333333336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2062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5"/>
        <v>41665.25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">
        <v>2056</v>
      </c>
      <c r="T120" t="s">
        <v>2057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5"/>
        <v>41806.208333333336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5"/>
        <v>42111.208333333328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">
        <v>2052</v>
      </c>
      <c r="T122" t="s">
        <v>2063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5"/>
        <v>41917.208333333336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">
        <v>2052</v>
      </c>
      <c r="T123" t="s">
        <v>2053</v>
      </c>
    </row>
    <row r="124" spans="1:20" ht="17" hidden="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5"/>
        <v>41970.25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2055</v>
      </c>
    </row>
    <row r="125" spans="1:20" ht="17" hidden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5"/>
        <v>42332.25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5"/>
        <v>43598.208333333328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">
        <v>2056</v>
      </c>
      <c r="T126" t="s">
        <v>2057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5"/>
        <v>43362.208333333328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ht="17" hidden="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5"/>
        <v>42596.208333333328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ht="17" hidden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5"/>
        <v>40310.208333333336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5"/>
        <v>40417.208333333336</v>
      </c>
      <c r="O130" s="9">
        <f t="shared" si="6"/>
        <v>40430.208333333336</v>
      </c>
      <c r="P130" t="b">
        <v>0</v>
      </c>
      <c r="Q130" t="b">
        <v>0</v>
      </c>
      <c r="R130" t="s">
        <v>23</v>
      </c>
      <c r="S130" t="s">
        <v>2037</v>
      </c>
      <c r="T130" t="s">
        <v>2038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9">((L131/60)/60/24)+DATE(1970,1,1)</f>
        <v>42038.25</v>
      </c>
      <c r="O131" s="9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2035</v>
      </c>
      <c r="T131" t="s">
        <v>2036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7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9"/>
        <v>40842.208333333336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7">
        <f t="shared" ref="I133:I196" si="11"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9"/>
        <v>41607.25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9"/>
        <v>43112.25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9"/>
        <v>40767.208333333336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2037</v>
      </c>
      <c r="T135" t="s">
        <v>2064</v>
      </c>
    </row>
    <row r="136" spans="1:20" ht="17" hidden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9"/>
        <v>40713.208333333336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</row>
    <row r="137" spans="1:20" ht="17" hidden="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9"/>
        <v>41340.25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9"/>
        <v>41797.208333333336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9"/>
        <v>40457.208333333336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ht="34" hidden="1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9"/>
        <v>41180.208333333336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2052</v>
      </c>
      <c r="T140" t="s">
        <v>2063</v>
      </c>
    </row>
    <row r="141" spans="1:20" ht="17" hidden="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9"/>
        <v>42115.208333333328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9"/>
        <v>43156.25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9"/>
        <v>42167.208333333328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9"/>
        <v>41005.208333333336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9"/>
        <v>40357.208333333336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t="s">
        <v>2037</v>
      </c>
      <c r="T145" t="s">
        <v>2047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9"/>
        <v>43633.208333333328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9"/>
        <v>41889.208333333336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9"/>
        <v>40855.25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9"/>
        <v>42534.208333333328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9"/>
        <v>42941.208333333328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9"/>
        <v>41275.25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t="s">
        <v>2037</v>
      </c>
      <c r="T151" t="s">
        <v>2047</v>
      </c>
    </row>
    <row r="152" spans="1:20" ht="17" hidden="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9"/>
        <v>43450.25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t="s">
        <v>2037</v>
      </c>
      <c r="T152" t="s">
        <v>2038</v>
      </c>
    </row>
    <row r="153" spans="1:20" ht="17" hidden="1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9"/>
        <v>41799.208333333336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t="s">
        <v>2037</v>
      </c>
      <c r="T153" t="s">
        <v>2045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9"/>
        <v>42783.25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t="s">
        <v>2037</v>
      </c>
      <c r="T154" t="s">
        <v>2047</v>
      </c>
    </row>
    <row r="155" spans="1:20" ht="17" hidden="1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9"/>
        <v>41201.208333333336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ht="17" hidden="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9"/>
        <v>42502.208333333328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t="s">
        <v>2037</v>
      </c>
      <c r="T156" t="s">
        <v>2047</v>
      </c>
    </row>
    <row r="157" spans="1:20" ht="17" hidden="1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9"/>
        <v>40262.208333333336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9"/>
        <v>43743.208333333328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2037</v>
      </c>
      <c r="T158" t="s">
        <v>2038</v>
      </c>
    </row>
    <row r="159" spans="1:20" ht="17" hidden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9"/>
        <v>41638.25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t="s">
        <v>2056</v>
      </c>
      <c r="T159" t="s">
        <v>2057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9"/>
        <v>42346.25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t="s">
        <v>2037</v>
      </c>
      <c r="T160" t="s">
        <v>2038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9"/>
        <v>43551.208333333328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9"/>
        <v>43582.208333333328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</row>
    <row r="163" spans="1:20" ht="34" hidden="1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9"/>
        <v>42270.208333333328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9"/>
        <v>43442.25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t="s">
        <v>2037</v>
      </c>
      <c r="T164" t="s">
        <v>2038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9"/>
        <v>43028.208333333328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t="s">
        <v>2056</v>
      </c>
      <c r="T165" t="s">
        <v>2057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9"/>
        <v>43016.208333333328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9"/>
        <v>42948.208333333328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9"/>
        <v>40534.25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t="s">
        <v>2056</v>
      </c>
      <c r="T168" t="s">
        <v>2057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9"/>
        <v>41435.208333333336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ht="17" hidden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9"/>
        <v>43518.25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t="s">
        <v>2037</v>
      </c>
      <c r="T170" t="s">
        <v>2047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9"/>
        <v>41077.208333333336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2054</v>
      </c>
    </row>
    <row r="172" spans="1:20" ht="17" hidden="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9"/>
        <v>42950.208333333328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t="s">
        <v>2037</v>
      </c>
      <c r="T172" t="s">
        <v>2047</v>
      </c>
    </row>
    <row r="173" spans="1:20" ht="34" hidden="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9"/>
        <v>41718.208333333336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2061</v>
      </c>
    </row>
    <row r="174" spans="1:20" ht="17" hidden="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9"/>
        <v>41839.208333333336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9"/>
        <v>41412.208333333336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9"/>
        <v>42282.208333333328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</row>
    <row r="177" spans="1:20" ht="17" hidden="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9"/>
        <v>42613.208333333328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4" hidden="1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9"/>
        <v>42616.208333333328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9"/>
        <v>40497.25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ht="17" hidden="1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9"/>
        <v>42999.208333333328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t="s">
        <v>2035</v>
      </c>
      <c r="T180" t="s">
        <v>2036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9"/>
        <v>41350.208333333336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9"/>
        <v>40259.208333333336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</row>
    <row r="183" spans="1:20" ht="17" hidden="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9"/>
        <v>43012.208333333328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9"/>
        <v>43631.208333333328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4" hidden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9"/>
        <v>40430.208333333336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t="s">
        <v>2037</v>
      </c>
      <c r="T185" t="s">
        <v>2038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9"/>
        <v>43588.208333333328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ht="17" hidden="1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9"/>
        <v>43233.208333333328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2062</v>
      </c>
    </row>
    <row r="188" spans="1:20" ht="17" hidden="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9"/>
        <v>41782.208333333336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9"/>
        <v>41328.25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2054</v>
      </c>
    </row>
    <row r="190" spans="1:20" ht="17" hidden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9"/>
        <v>41975.25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9"/>
        <v>42433.25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ht="17" hidden="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9"/>
        <v>41429.208333333336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ht="17" hidden="1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9"/>
        <v>43536.208333333328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ht="17" hidden="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9"/>
        <v>41817.208333333336</v>
      </c>
      <c r="O194" s="9">
        <f t="shared" si="10"/>
        <v>41821.208333333336</v>
      </c>
      <c r="P194" t="b">
        <v>0</v>
      </c>
      <c r="Q194" t="b">
        <v>0</v>
      </c>
      <c r="R194" t="s">
        <v>23</v>
      </c>
      <c r="S194" t="s">
        <v>2037</v>
      </c>
      <c r="T194" t="s">
        <v>2038</v>
      </c>
    </row>
    <row r="195" spans="1:20" ht="17" hidden="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3">((L195/60)/60/24)+DATE(1970,1,1)</f>
        <v>43198.208333333328</v>
      </c>
      <c r="O195" s="9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2037</v>
      </c>
      <c r="T195" t="s">
        <v>2047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7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3"/>
        <v>42261.208333333328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2037</v>
      </c>
      <c r="T196" t="s">
        <v>2059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7">
        <f t="shared" ref="I197:I260" si="15"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3"/>
        <v>43310.208333333328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t="s">
        <v>2037</v>
      </c>
      <c r="T197" t="s">
        <v>2045</v>
      </c>
    </row>
    <row r="198" spans="1:20" ht="17" hidden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3"/>
        <v>42616.208333333328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3"/>
        <v>42909.208333333328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</row>
    <row r="200" spans="1:20" ht="17" hidden="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3"/>
        <v>40396.208333333336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t="s">
        <v>2037</v>
      </c>
      <c r="T200" t="s">
        <v>2045</v>
      </c>
    </row>
    <row r="201" spans="1:20" ht="17" hidden="1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3"/>
        <v>42192.208333333328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t="s">
        <v>2037</v>
      </c>
      <c r="T201" t="s">
        <v>2038</v>
      </c>
    </row>
    <row r="202" spans="1:20" ht="17" hidden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3"/>
        <v>40262.208333333336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3"/>
        <v>41845.208333333336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3"/>
        <v>40818.208333333336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2035</v>
      </c>
      <c r="T204" t="s">
        <v>2036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3"/>
        <v>42752.25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ht="17" hidden="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3"/>
        <v>40636.208333333336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2037</v>
      </c>
      <c r="T206" t="s">
        <v>2060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3"/>
        <v>43390.208333333328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3"/>
        <v>40236.25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2055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3"/>
        <v>43340.208333333328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t="s">
        <v>2037</v>
      </c>
      <c r="T209" t="s">
        <v>2038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3"/>
        <v>43048.25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3"/>
        <v>42496.208333333328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ht="17" hidden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3"/>
        <v>42797.25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2065</v>
      </c>
    </row>
    <row r="213" spans="1:20" ht="34" hidden="1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3"/>
        <v>41513.208333333336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3"/>
        <v>43814.25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3"/>
        <v>40488.208333333336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t="s">
        <v>2037</v>
      </c>
      <c r="T215" t="s">
        <v>2047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3"/>
        <v>40409.208333333336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t="s">
        <v>2037</v>
      </c>
      <c r="T216" t="s">
        <v>2038</v>
      </c>
    </row>
    <row r="217" spans="1:20" ht="17" hidden="1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3"/>
        <v>43509.25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3"/>
        <v>40869.25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ht="17" hidden="1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3"/>
        <v>43583.208333333328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2065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3"/>
        <v>40858.25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2054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3"/>
        <v>41137.208333333336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</row>
    <row r="222" spans="1:20" ht="17" hidden="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3"/>
        <v>40725.208333333336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4" hidden="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3"/>
        <v>41081.208333333336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t="s">
        <v>2035</v>
      </c>
      <c r="T223" t="s">
        <v>2036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3"/>
        <v>41914.208333333336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2056</v>
      </c>
      <c r="T224" t="s">
        <v>2057</v>
      </c>
    </row>
    <row r="225" spans="1:20" ht="17" hidden="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3"/>
        <v>42445.208333333328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3"/>
        <v>41906.208333333336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3"/>
        <v>41762.208333333336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t="s">
        <v>2037</v>
      </c>
      <c r="T227" t="s">
        <v>2038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3"/>
        <v>40276.208333333336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2056</v>
      </c>
      <c r="T228" t="s">
        <v>2057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3"/>
        <v>42139.208333333328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2052</v>
      </c>
      <c r="T229" t="s">
        <v>2063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3"/>
        <v>42613.208333333328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3"/>
        <v>42887.208333333328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2052</v>
      </c>
      <c r="T231" t="s">
        <v>2063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3"/>
        <v>43805.25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t="s">
        <v>2052</v>
      </c>
      <c r="T232" t="s">
        <v>2053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3"/>
        <v>41415.208333333336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3"/>
        <v>42576.208333333328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3"/>
        <v>40706.208333333336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3"/>
        <v>42969.208333333328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t="s">
        <v>2052</v>
      </c>
      <c r="T236" t="s">
        <v>2053</v>
      </c>
    </row>
    <row r="237" spans="1:20" ht="34" hidden="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3"/>
        <v>42779.25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</row>
    <row r="238" spans="1:20" ht="17" hidden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3"/>
        <v>43641.208333333328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t="s">
        <v>2037</v>
      </c>
      <c r="T238" t="s">
        <v>2038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3"/>
        <v>41754.208333333336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3"/>
        <v>43083.25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ht="34" hidden="1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3"/>
        <v>42245.208333333328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3"/>
        <v>40396.208333333336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3"/>
        <v>41742.208333333336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3"/>
        <v>42865.208333333328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t="s">
        <v>2037</v>
      </c>
      <c r="T244" t="s">
        <v>2038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3"/>
        <v>43163.25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3"/>
        <v>41834.208333333336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3"/>
        <v>41736.208333333336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3"/>
        <v>41491.208333333336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3"/>
        <v>42726.25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2055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3"/>
        <v>42004.25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t="s">
        <v>2052</v>
      </c>
      <c r="T250" t="s">
        <v>2063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3"/>
        <v>42006.25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2061</v>
      </c>
    </row>
    <row r="252" spans="1:20" ht="17" hidden="1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3"/>
        <v>40203.25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t="s">
        <v>2037</v>
      </c>
      <c r="T252" t="s">
        <v>2038</v>
      </c>
    </row>
    <row r="253" spans="1:20" ht="17" hidden="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3"/>
        <v>41252.25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3"/>
        <v>41572.208333333336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ht="17" hidden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3"/>
        <v>40641.208333333336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3"/>
        <v>42787.25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3"/>
        <v>40590.25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t="s">
        <v>2037</v>
      </c>
      <c r="T257" t="s">
        <v>2038</v>
      </c>
    </row>
    <row r="258" spans="1:20" ht="17" hidden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3"/>
        <v>42393.25</v>
      </c>
      <c r="O258" s="9">
        <f t="shared" si="14"/>
        <v>42430.25</v>
      </c>
      <c r="P258" t="b">
        <v>0</v>
      </c>
      <c r="Q258" t="b">
        <v>0</v>
      </c>
      <c r="R258" t="s">
        <v>23</v>
      </c>
      <c r="S258" t="s">
        <v>2037</v>
      </c>
      <c r="T258" t="s">
        <v>2038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7">((L259/60)/60/24)+DATE(1970,1,1)</f>
        <v>41338.25</v>
      </c>
      <c r="O259" s="9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7">
        <f t="shared" si="1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7"/>
        <v>42712.25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7">
        <f t="shared" ref="I261:I324" si="19"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7"/>
        <v>41251.25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t="s">
        <v>2056</v>
      </c>
      <c r="T261" t="s">
        <v>2057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7"/>
        <v>41180.208333333336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t="s">
        <v>2037</v>
      </c>
      <c r="T262" t="s">
        <v>2038</v>
      </c>
    </row>
    <row r="263" spans="1:20" ht="34" hidden="1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7"/>
        <v>40415.208333333336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t="s">
        <v>2037</v>
      </c>
      <c r="T263" t="s">
        <v>2038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7"/>
        <v>40638.208333333336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t="s">
        <v>2037</v>
      </c>
      <c r="T264" t="s">
        <v>2047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7"/>
        <v>40187.25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t="s">
        <v>2056</v>
      </c>
      <c r="T265" t="s">
        <v>2057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7"/>
        <v>41317.25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7"/>
        <v>42372.25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ht="17" hidden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7"/>
        <v>41950.25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t="s">
        <v>2037</v>
      </c>
      <c r="T268" t="s">
        <v>2060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7"/>
        <v>41206.208333333336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7"/>
        <v>41186.208333333336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7"/>
        <v>43496.25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2062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7"/>
        <v>40514.25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2052</v>
      </c>
      <c r="T272" t="s">
        <v>2053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7"/>
        <v>42345.25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2056</v>
      </c>
      <c r="T273" t="s">
        <v>2057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7"/>
        <v>43656.208333333328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7"/>
        <v>42995.208333333328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4" hidden="1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7"/>
        <v>43045.25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7"/>
        <v>43561.208333333328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2061</v>
      </c>
    </row>
    <row r="278" spans="1:20" ht="17" hidden="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7"/>
        <v>41018.208333333336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t="s">
        <v>2052</v>
      </c>
      <c r="T278" t="s">
        <v>2053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7"/>
        <v>40378.208333333336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7"/>
        <v>41239.25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7"/>
        <v>43346.208333333328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7"/>
        <v>43060.25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</row>
    <row r="283" spans="1:20" ht="17" hidden="1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7"/>
        <v>40979.25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7"/>
        <v>42701.25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2062</v>
      </c>
    </row>
    <row r="285" spans="1:20" ht="34" hidden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7"/>
        <v>42520.208333333328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t="s">
        <v>2037</v>
      </c>
      <c r="T285" t="s">
        <v>2038</v>
      </c>
    </row>
    <row r="286" spans="1:20" ht="17" hidden="1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7"/>
        <v>41030.208333333336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7"/>
        <v>42623.208333333328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7"/>
        <v>42697.25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7"/>
        <v>42122.208333333328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t="s">
        <v>2037</v>
      </c>
      <c r="T289" t="s">
        <v>2045</v>
      </c>
    </row>
    <row r="290" spans="1:20" ht="17" hidden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7"/>
        <v>40982.208333333336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2037</v>
      </c>
      <c r="T290" t="s">
        <v>2059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7"/>
        <v>42219.208333333328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ht="17" hidden="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7"/>
        <v>41404.208333333336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7"/>
        <v>40831.208333333336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ht="17" hidden="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7"/>
        <v>40984.208333333336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t="s">
        <v>2035</v>
      </c>
      <c r="T294" t="s">
        <v>2036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7"/>
        <v>40456.208333333336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7"/>
        <v>43399.208333333328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4" hidden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7"/>
        <v>41562.208333333336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4" hidden="1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7"/>
        <v>43493.25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ht="17" hidden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7"/>
        <v>41653.25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7"/>
        <v>42426.25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t="s">
        <v>2037</v>
      </c>
      <c r="T300" t="s">
        <v>2038</v>
      </c>
    </row>
    <row r="301" spans="1:20" ht="34" hidden="1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7"/>
        <v>42432.25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t="s">
        <v>2035</v>
      </c>
      <c r="T301" t="s">
        <v>2036</v>
      </c>
    </row>
    <row r="302" spans="1:20" ht="17" hidden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7"/>
        <v>42977.208333333328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7"/>
        <v>42061.25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</row>
    <row r="304" spans="1:20" ht="17" hidden="1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7"/>
        <v>43345.208333333328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ht="17" hidden="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7"/>
        <v>42376.25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t="s">
        <v>2037</v>
      </c>
      <c r="T305" t="s">
        <v>2047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7"/>
        <v>42589.208333333328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7"/>
        <v>42448.208333333328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4" hidden="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7"/>
        <v>42930.208333333328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7"/>
        <v>41066.208333333336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2055</v>
      </c>
    </row>
    <row r="310" spans="1:20" ht="17" hidden="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7"/>
        <v>40651.208333333336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7"/>
        <v>40807.208333333336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2037</v>
      </c>
      <c r="T311" t="s">
        <v>2047</v>
      </c>
    </row>
    <row r="312" spans="1:20" ht="17" hidden="1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7"/>
        <v>40277.208333333336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t="s">
        <v>2052</v>
      </c>
      <c r="T312" t="s">
        <v>2053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7"/>
        <v>40590.25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7"/>
        <v>41572.208333333336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7"/>
        <v>40966.25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t="s">
        <v>2037</v>
      </c>
      <c r="T315" t="s">
        <v>2038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7"/>
        <v>43536.208333333328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</row>
    <row r="317" spans="1:20" ht="34" hidden="1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7"/>
        <v>41783.208333333336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ht="17" hidden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7"/>
        <v>43788.25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t="s">
        <v>2035</v>
      </c>
      <c r="T318" t="s">
        <v>2036</v>
      </c>
    </row>
    <row r="319" spans="1:20" ht="17" hidden="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7"/>
        <v>42869.208333333328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4" hidden="1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7"/>
        <v>41684.25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t="s">
        <v>2037</v>
      </c>
      <c r="T320" t="s">
        <v>2038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7"/>
        <v>40402.208333333336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ht="17" hidden="1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7"/>
        <v>40673.208333333336</v>
      </c>
      <c r="O322" s="9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2055</v>
      </c>
    </row>
    <row r="323" spans="1:20" ht="34" hidden="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1">((L323/60)/60/24)+DATE(1970,1,1)</f>
        <v>40634.208333333336</v>
      </c>
      <c r="O323" s="9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2054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7">
        <f t="shared" si="1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1"/>
        <v>40507.25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ht="17" hidden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7">
        <f t="shared" ref="I325:I388" si="23"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1"/>
        <v>41725.208333333336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1"/>
        <v>42176.208333333328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4" hidden="1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1"/>
        <v>43267.208333333328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4" hidden="1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1"/>
        <v>42364.25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</row>
    <row r="329" spans="1:20" ht="17" hidden="1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1"/>
        <v>43705.208333333328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1"/>
        <v>43434.25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t="s">
        <v>2037</v>
      </c>
      <c r="T330" t="s">
        <v>2038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1"/>
        <v>42716.25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2052</v>
      </c>
      <c r="T331" t="s">
        <v>2053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1"/>
        <v>43077.25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1"/>
        <v>40896.25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t="s">
        <v>2035</v>
      </c>
      <c r="T333" t="s">
        <v>2036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1"/>
        <v>41361.208333333336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1"/>
        <v>43424.25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1"/>
        <v>43110.25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t="s">
        <v>2037</v>
      </c>
      <c r="T336" t="s">
        <v>2038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1"/>
        <v>43784.25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t="s">
        <v>2037</v>
      </c>
      <c r="T337" t="s">
        <v>2038</v>
      </c>
    </row>
    <row r="338" spans="1:20" ht="17" hidden="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1"/>
        <v>40527.25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t="s">
        <v>2037</v>
      </c>
      <c r="T338" t="s">
        <v>2038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1"/>
        <v>43780.25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1"/>
        <v>40821.208333333336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1"/>
        <v>42949.208333333328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ht="17" hidden="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1"/>
        <v>40889.25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t="s">
        <v>2056</v>
      </c>
      <c r="T342" t="s">
        <v>2057</v>
      </c>
    </row>
    <row r="343" spans="1:20" ht="34" hidden="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1"/>
        <v>42244.208333333328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t="s">
        <v>2037</v>
      </c>
      <c r="T343" t="s">
        <v>2047</v>
      </c>
    </row>
    <row r="344" spans="1:20" ht="17" hidden="1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1"/>
        <v>41475.208333333336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ht="17" hidden="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1"/>
        <v>41597.25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ht="17" hidden="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1"/>
        <v>43122.25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t="s">
        <v>2052</v>
      </c>
      <c r="T346" t="s">
        <v>2053</v>
      </c>
    </row>
    <row r="347" spans="1:20" ht="17" hidden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1"/>
        <v>42194.208333333328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</row>
    <row r="348" spans="1:20" ht="17" hidden="1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1"/>
        <v>42971.208333333328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t="s">
        <v>2037</v>
      </c>
      <c r="T348" t="s">
        <v>2047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1"/>
        <v>42046.25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ht="17" hidden="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1"/>
        <v>42782.25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t="s">
        <v>2035</v>
      </c>
      <c r="T350" t="s">
        <v>2036</v>
      </c>
    </row>
    <row r="351" spans="1:20" ht="17" hidden="1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1"/>
        <v>42930.208333333328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ht="17" hidden="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1"/>
        <v>42144.208333333328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2037</v>
      </c>
      <c r="T352" t="s">
        <v>2060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1"/>
        <v>42240.208333333328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t="s">
        <v>2037</v>
      </c>
      <c r="T353" t="s">
        <v>2038</v>
      </c>
    </row>
    <row r="354" spans="1:20" ht="17" hidden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1"/>
        <v>42315.25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1"/>
        <v>43651.208333333328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1"/>
        <v>41520.208333333336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1"/>
        <v>42757.25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</row>
    <row r="358" spans="1:20" ht="17" hidden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1"/>
        <v>40922.25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1"/>
        <v>42250.208333333328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t="s">
        <v>2052</v>
      </c>
      <c r="T359" t="s">
        <v>2053</v>
      </c>
    </row>
    <row r="360" spans="1:20" ht="17" hidden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1"/>
        <v>43322.208333333328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2056</v>
      </c>
      <c r="T360" t="s">
        <v>2057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1"/>
        <v>40782.208333333336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1"/>
        <v>40544.25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1"/>
        <v>43015.208333333328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1"/>
        <v>40570.25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t="s">
        <v>2037</v>
      </c>
      <c r="T364" t="s">
        <v>2038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1"/>
        <v>40904.25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t="s">
        <v>2037</v>
      </c>
      <c r="T365" t="s">
        <v>2038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1"/>
        <v>43164.25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t="s">
        <v>2037</v>
      </c>
      <c r="T366" t="s">
        <v>2047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1"/>
        <v>42733.25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1"/>
        <v>40546.25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ht="17" hidden="1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1"/>
        <v>41930.208333333336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1"/>
        <v>40464.208333333336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1"/>
        <v>41308.25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2062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1"/>
        <v>43570.208333333328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ht="17" hidden="1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1"/>
        <v>42043.25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1"/>
        <v>42012.25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1"/>
        <v>42964.208333333328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4" hidden="1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1"/>
        <v>43476.25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</row>
    <row r="377" spans="1:20" ht="34" hidden="1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1"/>
        <v>42293.208333333328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t="s">
        <v>2037</v>
      </c>
      <c r="T377" t="s">
        <v>2047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1"/>
        <v>41826.208333333336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t="s">
        <v>2037</v>
      </c>
      <c r="T378" t="s">
        <v>2038</v>
      </c>
    </row>
    <row r="379" spans="1:20" ht="17" hidden="1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1"/>
        <v>43760.208333333328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ht="17" hidden="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1"/>
        <v>43241.208333333328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</row>
    <row r="381" spans="1:20" ht="17" hidden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1"/>
        <v>40843.208333333336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1"/>
        <v>41448.208333333336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1"/>
        <v>42163.208333333328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4" hidden="1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1"/>
        <v>43024.208333333328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2056</v>
      </c>
      <c r="T384" t="s">
        <v>2057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1"/>
        <v>43509.25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t="s">
        <v>2035</v>
      </c>
      <c r="T385" t="s">
        <v>2036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1"/>
        <v>42776.25</v>
      </c>
      <c r="O386" s="9">
        <f t="shared" si="22"/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5">((L387/60)/60/24)+DATE(1970,1,1)</f>
        <v>43553.208333333328</v>
      </c>
      <c r="O387" s="9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ht="34" hidden="1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7">
        <f t="shared" si="2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5"/>
        <v>40355.208333333336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ht="17" hidden="1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7">
        <f t="shared" ref="I389:I452" si="27"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5"/>
        <v>41072.208333333336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5"/>
        <v>40912.25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2037</v>
      </c>
      <c r="T390" t="s">
        <v>2047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5"/>
        <v>40479.208333333336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5"/>
        <v>41530.208333333336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2056</v>
      </c>
      <c r="T392" t="s">
        <v>2057</v>
      </c>
    </row>
    <row r="393" spans="1:20" ht="17" hidden="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5"/>
        <v>41653.25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ht="34" hidden="1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5"/>
        <v>40549.25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5"/>
        <v>42933.208333333328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2037</v>
      </c>
      <c r="T395" t="s">
        <v>2060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5"/>
        <v>41484.208333333336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5"/>
        <v>40885.25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5"/>
        <v>43378.208333333328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5"/>
        <v>41417.208333333336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t="s">
        <v>2037</v>
      </c>
      <c r="T399" t="s">
        <v>2038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5"/>
        <v>43228.208333333328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</row>
    <row r="401" spans="1:20" ht="17" hidden="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5"/>
        <v>40576.25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t="s">
        <v>2037</v>
      </c>
      <c r="T401" t="s">
        <v>2047</v>
      </c>
    </row>
    <row r="402" spans="1:20" ht="34" hidden="1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5"/>
        <v>41502.208333333336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2056</v>
      </c>
      <c r="T402" t="s">
        <v>2057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5"/>
        <v>43765.208333333328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ht="17" hidden="1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5"/>
        <v>40914.25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2054</v>
      </c>
    </row>
    <row r="405" spans="1:20" ht="17" hidden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5"/>
        <v>40310.208333333336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5"/>
        <v>43053.25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ht="17" hidden="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5"/>
        <v>43255.208333333328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5"/>
        <v>41304.25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5"/>
        <v>43751.208333333328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5"/>
        <v>42541.208333333328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</row>
    <row r="411" spans="1:20" ht="17" hidden="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5"/>
        <v>42843.208333333328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t="s">
        <v>2037</v>
      </c>
      <c r="T411" t="s">
        <v>2038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5"/>
        <v>42122.208333333328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2052</v>
      </c>
      <c r="T412" t="s">
        <v>2063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5"/>
        <v>42884.208333333328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5"/>
        <v>41642.25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2055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5"/>
        <v>43431.25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</row>
    <row r="416" spans="1:20" ht="17" hidden="1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5"/>
        <v>40288.208333333336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t="s">
        <v>2035</v>
      </c>
      <c r="T416" t="s">
        <v>2036</v>
      </c>
    </row>
    <row r="417" spans="1:20" ht="17" hidden="1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5"/>
        <v>40921.25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4" hidden="1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5"/>
        <v>40560.25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</row>
    <row r="419" spans="1:20" ht="17" hidden="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5"/>
        <v>43407.208333333328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ht="17" hidden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5"/>
        <v>41035.208333333336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5"/>
        <v>40899.25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5"/>
        <v>42911.208333333328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ht="17" hidden="1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5"/>
        <v>42915.208333333328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5"/>
        <v>40285.208333333336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ht="17" hidden="1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5"/>
        <v>40808.208333333336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t="s">
        <v>2035</v>
      </c>
      <c r="T425" t="s">
        <v>2036</v>
      </c>
    </row>
    <row r="426" spans="1:20" ht="17" hidden="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5"/>
        <v>43208.208333333328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t="s">
        <v>2037</v>
      </c>
      <c r="T426" t="s">
        <v>2047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5"/>
        <v>42213.208333333328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2056</v>
      </c>
      <c r="T427" t="s">
        <v>2057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5"/>
        <v>41332.25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5"/>
        <v>41895.208333333336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ht="17" hidden="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5"/>
        <v>40585.25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5"/>
        <v>41680.25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2056</v>
      </c>
      <c r="T431" t="s">
        <v>2057</v>
      </c>
    </row>
    <row r="432" spans="1:20" ht="34" hidden="1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5"/>
        <v>43737.208333333328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5"/>
        <v>43273.208333333328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ht="17" hidden="1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5"/>
        <v>41761.208333333336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ht="17" hidden="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5"/>
        <v>41603.25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5"/>
        <v>42705.25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5"/>
        <v>41988.25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5"/>
        <v>43575.208333333328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2037</v>
      </c>
      <c r="T438" t="s">
        <v>2060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5"/>
        <v>42260.208333333328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5"/>
        <v>41337.25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5"/>
        <v>42680.208333333328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5"/>
        <v>42916.208333333328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2062</v>
      </c>
    </row>
    <row r="443" spans="1:20" ht="17" hidden="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5"/>
        <v>41025.208333333336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5"/>
        <v>42980.208333333328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5"/>
        <v>40451.208333333336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5"/>
        <v>40748.208333333336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t="s">
        <v>2037</v>
      </c>
      <c r="T446" t="s">
        <v>2047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5"/>
        <v>40515.25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ht="17" hidden="1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5"/>
        <v>41261.25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5"/>
        <v>43088.25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2062</v>
      </c>
    </row>
    <row r="450" spans="1:20" ht="17" hidden="1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5"/>
        <v>41378.208333333336</v>
      </c>
      <c r="O450" s="9">
        <f t="shared" si="26"/>
        <v>41380.208333333336</v>
      </c>
      <c r="P450" t="b">
        <v>0</v>
      </c>
      <c r="Q450" t="b">
        <v>1</v>
      </c>
      <c r="R450" t="s">
        <v>89</v>
      </c>
      <c r="S450" t="s">
        <v>2052</v>
      </c>
      <c r="T450" t="s">
        <v>2053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29">((L451/60)/60/24)+DATE(1970,1,1)</f>
        <v>43530.25</v>
      </c>
      <c r="O451" s="9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2052</v>
      </c>
      <c r="T451" t="s">
        <v>2053</v>
      </c>
    </row>
    <row r="452" spans="1:20" ht="17" hidden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7">
        <f t="shared" si="27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9"/>
        <v>43394.208333333328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7">
        <f t="shared" ref="I453:I516" si="31"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9"/>
        <v>42935.208333333328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t="s">
        <v>2037</v>
      </c>
      <c r="T453" t="s">
        <v>2038</v>
      </c>
    </row>
    <row r="454" spans="1:20" ht="34" hidden="1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9"/>
        <v>40365.208333333336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</row>
    <row r="455" spans="1:20" ht="34" hidden="1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9"/>
        <v>42705.25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2065</v>
      </c>
    </row>
    <row r="456" spans="1:20" ht="17" hidden="1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9"/>
        <v>41568.208333333336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9"/>
        <v>40809.208333333336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9"/>
        <v>43141.25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t="s">
        <v>2037</v>
      </c>
      <c r="T458" t="s">
        <v>2047</v>
      </c>
    </row>
    <row r="459" spans="1:20" ht="17" hidden="1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9"/>
        <v>42657.208333333328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9"/>
        <v>40265.208333333336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ht="17" hidden="1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9"/>
        <v>42001.25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9"/>
        <v>40399.208333333336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9"/>
        <v>41757.208333333336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</row>
    <row r="464" spans="1:20" ht="17" hidden="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9"/>
        <v>41304.25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t="s">
        <v>2052</v>
      </c>
      <c r="T464" t="s">
        <v>2063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9"/>
        <v>41639.25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9"/>
        <v>43142.25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9"/>
        <v>43127.25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2061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9"/>
        <v>41409.208333333336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9"/>
        <v>42331.25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ht="17" hidden="1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9"/>
        <v>43569.208333333328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9"/>
        <v>42142.208333333328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9"/>
        <v>42716.25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9"/>
        <v>41031.208333333336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t="s">
        <v>2035</v>
      </c>
      <c r="T473" t="s">
        <v>2036</v>
      </c>
    </row>
    <row r="474" spans="1:20" ht="34" hidden="1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9"/>
        <v>43535.208333333328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t="s">
        <v>2037</v>
      </c>
      <c r="T474" t="s">
        <v>2038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9"/>
        <v>43277.208333333328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t="s">
        <v>2037</v>
      </c>
      <c r="T475" t="s">
        <v>2045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9"/>
        <v>41989.25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2062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9"/>
        <v>41450.208333333336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2061</v>
      </c>
    </row>
    <row r="478" spans="1:20" ht="34" hidden="1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9"/>
        <v>43322.208333333328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2055</v>
      </c>
    </row>
    <row r="479" spans="1:20" ht="17" hidden="1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9"/>
        <v>40720.208333333336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2065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9"/>
        <v>42072.208333333328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9"/>
        <v>42945.208333333328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t="s">
        <v>2035</v>
      </c>
      <c r="T481" t="s">
        <v>2036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9"/>
        <v>40248.25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2056</v>
      </c>
      <c r="T482" t="s">
        <v>2057</v>
      </c>
    </row>
    <row r="483" spans="1:20" ht="34" hidden="1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9"/>
        <v>41913.208333333336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4" hidden="1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9"/>
        <v>40963.25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2055</v>
      </c>
    </row>
    <row r="485" spans="1:20" ht="17" hidden="1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9"/>
        <v>43811.25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9"/>
        <v>41855.208333333336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t="s">
        <v>2035</v>
      </c>
      <c r="T486" t="s">
        <v>2036</v>
      </c>
    </row>
    <row r="487" spans="1:20" ht="34" hidden="1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9"/>
        <v>43626.208333333328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4" hidden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9"/>
        <v>43168.25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2061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9"/>
        <v>42845.208333333328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9"/>
        <v>42403.25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9"/>
        <v>40406.208333333336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9"/>
        <v>43786.25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t="s">
        <v>2066</v>
      </c>
      <c r="T492" t="s">
        <v>2067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9"/>
        <v>41456.208333333336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t="s">
        <v>2035</v>
      </c>
      <c r="T493" t="s">
        <v>2036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9"/>
        <v>40336.208333333336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2054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9"/>
        <v>43645.208333333328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2056</v>
      </c>
      <c r="T495" t="s">
        <v>2057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9"/>
        <v>40990.208333333336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9"/>
        <v>41800.208333333336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ht="17" hidden="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9"/>
        <v>42876.208333333328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</row>
    <row r="499" spans="1:20" ht="17" hidden="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9"/>
        <v>42724.25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</row>
    <row r="500" spans="1:20" ht="17" hidden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9"/>
        <v>42005.25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4" hidden="1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9"/>
        <v>42444.208333333328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</row>
    <row r="502" spans="1:20" ht="17" hidden="1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9"/>
        <v>41395.208333333336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ht="17" hidden="1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9"/>
        <v>41345.208333333336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9"/>
        <v>41117.208333333336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t="s">
        <v>2052</v>
      </c>
      <c r="T504" t="s">
        <v>2053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9"/>
        <v>42186.208333333328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</row>
    <row r="506" spans="1:20" ht="17" hidden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9"/>
        <v>42142.208333333328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t="s">
        <v>2037</v>
      </c>
      <c r="T506" t="s">
        <v>2038</v>
      </c>
    </row>
    <row r="507" spans="1:20" ht="17" hidden="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9"/>
        <v>41341.25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2058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9"/>
        <v>43062.25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4" hidden="1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9"/>
        <v>41373.208333333336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9"/>
        <v>43310.208333333328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ht="17" hidden="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9"/>
        <v>41034.208333333336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9"/>
        <v>43251.208333333328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</row>
    <row r="513" spans="1:20" ht="17" hidden="1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9"/>
        <v>43671.208333333328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29"/>
        <v>41825.208333333336</v>
      </c>
      <c r="O514" s="9">
        <f t="shared" si="30"/>
        <v>41826.208333333336</v>
      </c>
      <c r="P514" t="b">
        <v>0</v>
      </c>
      <c r="Q514" t="b">
        <v>1</v>
      </c>
      <c r="R514" t="s">
        <v>89</v>
      </c>
      <c r="S514" t="s">
        <v>2052</v>
      </c>
      <c r="T514" t="s">
        <v>2053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3">((L515/60)/60/24)+DATE(1970,1,1)</f>
        <v>40430.208333333336</v>
      </c>
      <c r="O515" s="9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2062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7">
        <f t="shared" si="3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3"/>
        <v>41614.25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2037</v>
      </c>
      <c r="T516" t="s">
        <v>2038</v>
      </c>
    </row>
    <row r="517" spans="1:20" ht="17" hidden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7">
        <f t="shared" ref="I517:I580" si="35"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3"/>
        <v>40900.25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ht="17" hidden="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3"/>
        <v>40396.208333333336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3"/>
        <v>42860.208333333328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t="s">
        <v>2035</v>
      </c>
      <c r="T519" t="s">
        <v>2036</v>
      </c>
    </row>
    <row r="520" spans="1:20" ht="34" hidden="1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3"/>
        <v>43154.25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3"/>
        <v>42012.25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t="s">
        <v>2037</v>
      </c>
      <c r="T521" t="s">
        <v>2038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3"/>
        <v>43574.208333333328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3"/>
        <v>42605.208333333328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</row>
    <row r="524" spans="1:20" ht="34" hidden="1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3"/>
        <v>41093.208333333336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2054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3"/>
        <v>40241.25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2054</v>
      </c>
    </row>
    <row r="526" spans="1:20" ht="17" hidden="1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3"/>
        <v>40294.208333333336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ht="34" hidden="1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3"/>
        <v>40505.25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3"/>
        <v>42364.25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ht="17" hidden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3"/>
        <v>42405.25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</row>
    <row r="530" spans="1:20" ht="17" hidden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3"/>
        <v>41601.25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t="s">
        <v>2037</v>
      </c>
      <c r="T530" t="s">
        <v>2047</v>
      </c>
    </row>
    <row r="531" spans="1:20" ht="17" hidden="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3"/>
        <v>41769.208333333336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t="s">
        <v>2052</v>
      </c>
      <c r="T531" t="s">
        <v>2053</v>
      </c>
    </row>
    <row r="532" spans="1:20" ht="34" hidden="1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3"/>
        <v>40421.208333333336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2055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3"/>
        <v>41589.25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2052</v>
      </c>
      <c r="T533" t="s">
        <v>2053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3"/>
        <v>43125.25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3"/>
        <v>41479.208333333336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t="s">
        <v>2037</v>
      </c>
      <c r="T535" t="s">
        <v>2047</v>
      </c>
    </row>
    <row r="536" spans="1:20" ht="17" hidden="1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3"/>
        <v>43329.208333333328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3"/>
        <v>43259.208333333328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3"/>
        <v>40414.208333333336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2055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3"/>
        <v>43342.208333333328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</row>
    <row r="540" spans="1:20" ht="17" hidden="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3"/>
        <v>41539.208333333336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2052</v>
      </c>
      <c r="T540" t="s">
        <v>2063</v>
      </c>
    </row>
    <row r="541" spans="1:20" ht="17" hidden="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3"/>
        <v>43647.208333333328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t="s">
        <v>2035</v>
      </c>
      <c r="T541" t="s">
        <v>2036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3"/>
        <v>43225.208333333328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2056</v>
      </c>
      <c r="T542" t="s">
        <v>2057</v>
      </c>
    </row>
    <row r="543" spans="1:20" ht="17" hidden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3"/>
        <v>42165.208333333328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2052</v>
      </c>
      <c r="T543" t="s">
        <v>2063</v>
      </c>
    </row>
    <row r="544" spans="1:20" ht="17" hidden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3"/>
        <v>42391.25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t="s">
        <v>2037</v>
      </c>
      <c r="T544" t="s">
        <v>2047</v>
      </c>
    </row>
    <row r="545" spans="1:20" ht="17" hidden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3"/>
        <v>41528.208333333336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t="s">
        <v>2052</v>
      </c>
      <c r="T545" t="s">
        <v>2053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3"/>
        <v>42377.25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t="s">
        <v>2037</v>
      </c>
      <c r="T546" t="s">
        <v>2038</v>
      </c>
    </row>
    <row r="547" spans="1:20" ht="17" hidden="1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3"/>
        <v>43824.25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3"/>
        <v>43360.208333333328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3"/>
        <v>42029.25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3"/>
        <v>42461.208333333328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3"/>
        <v>41422.208333333336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3"/>
        <v>40968.25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2037</v>
      </c>
      <c r="T552" t="s">
        <v>2047</v>
      </c>
    </row>
    <row r="553" spans="1:20" ht="17" hidden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3"/>
        <v>41993.25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ht="17" hidden="1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3"/>
        <v>42700.25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4" hidden="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3"/>
        <v>40545.25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t="s">
        <v>2037</v>
      </c>
      <c r="T555" t="s">
        <v>2038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3"/>
        <v>42723.25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t="s">
        <v>2037</v>
      </c>
      <c r="T556" t="s">
        <v>2047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3"/>
        <v>41731.208333333336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t="s">
        <v>2037</v>
      </c>
      <c r="T557" t="s">
        <v>2038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3"/>
        <v>40792.208333333336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2061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3"/>
        <v>42279.208333333328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2065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3"/>
        <v>42424.25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3"/>
        <v>42584.208333333328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3"/>
        <v>40865.25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3"/>
        <v>40833.208333333336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4" hidden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3"/>
        <v>43536.208333333328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t="s">
        <v>2037</v>
      </c>
      <c r="T564" t="s">
        <v>2038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3"/>
        <v>43417.25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</row>
    <row r="566" spans="1:20" ht="17" hidden="1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3"/>
        <v>42078.208333333328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3"/>
        <v>40862.25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ht="17" hidden="1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3"/>
        <v>42424.25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t="s">
        <v>2037</v>
      </c>
      <c r="T568" t="s">
        <v>2045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3"/>
        <v>41830.208333333336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t="s">
        <v>2037</v>
      </c>
      <c r="T569" t="s">
        <v>2038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3"/>
        <v>40374.208333333336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3"/>
        <v>40554.25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3"/>
        <v>41993.25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t="s">
        <v>2037</v>
      </c>
      <c r="T572" t="s">
        <v>2038</v>
      </c>
    </row>
    <row r="573" spans="1:20" ht="17" hidden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3"/>
        <v>42174.208333333328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2054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3"/>
        <v>42275.208333333328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2037</v>
      </c>
      <c r="T574" t="s">
        <v>2038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3"/>
        <v>41761.208333333336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2066</v>
      </c>
      <c r="T575" t="s">
        <v>2067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3"/>
        <v>43806.25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t="s">
        <v>2035</v>
      </c>
      <c r="T576" t="s">
        <v>2036</v>
      </c>
    </row>
    <row r="577" spans="1:20" ht="17" hidden="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3"/>
        <v>41779.208333333336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4" hidden="1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3"/>
        <v>43040.208333333328</v>
      </c>
      <c r="O578" s="9">
        <f t="shared" si="34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7">((L579/60)/60/24)+DATE(1970,1,1)</f>
        <v>40613.25</v>
      </c>
      <c r="O579" s="9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2037</v>
      </c>
      <c r="T579" t="s">
        <v>2060</v>
      </c>
    </row>
    <row r="580" spans="1:20" ht="17" hidden="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7">
        <f t="shared" si="3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7"/>
        <v>40878.25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7">
        <f t="shared" ref="I581:I644" si="39"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7"/>
        <v>40762.208333333336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2037</v>
      </c>
      <c r="T581" t="s">
        <v>2060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7"/>
        <v>41696.25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ht="17" hidden="1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7"/>
        <v>40662.208333333336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ht="17" hidden="1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7"/>
        <v>42165.208333333328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t="s">
        <v>2052</v>
      </c>
      <c r="T584" t="s">
        <v>2053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7"/>
        <v>40959.25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7"/>
        <v>41024.208333333336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7"/>
        <v>40255.208333333336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2061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7"/>
        <v>40499.25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t="s">
        <v>2037</v>
      </c>
      <c r="T588" t="s">
        <v>2038</v>
      </c>
    </row>
    <row r="589" spans="1:20" ht="17" hidden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7"/>
        <v>43484.25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t="s">
        <v>2035</v>
      </c>
      <c r="T589" t="s">
        <v>2036</v>
      </c>
    </row>
    <row r="590" spans="1:20" ht="17" hidden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7"/>
        <v>40262.208333333336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ht="17" hidden="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7"/>
        <v>42190.208333333328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</row>
    <row r="592" spans="1:20" ht="34" hidden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7"/>
        <v>41994.25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2058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7"/>
        <v>40373.208333333336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t="s">
        <v>2052</v>
      </c>
      <c r="T593" t="s">
        <v>2053</v>
      </c>
    </row>
    <row r="594" spans="1:20" ht="34" hidden="1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7"/>
        <v>41789.208333333336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7"/>
        <v>41724.208333333336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</row>
    <row r="596" spans="1:20" ht="34" hidden="1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7"/>
        <v>42548.208333333328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7"/>
        <v>40253.208333333336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ht="17" hidden="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7"/>
        <v>42434.25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7"/>
        <v>43786.25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7"/>
        <v>40344.208333333336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t="s">
        <v>2037</v>
      </c>
      <c r="T600" t="s">
        <v>2038</v>
      </c>
    </row>
    <row r="601" spans="1:20" ht="34" hidden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7"/>
        <v>42047.25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</row>
    <row r="602" spans="1:20" ht="17" hidden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7"/>
        <v>41485.208333333336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t="s">
        <v>2035</v>
      </c>
      <c r="T602" t="s">
        <v>2036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7"/>
        <v>41789.208333333336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7"/>
        <v>42160.208333333328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7"/>
        <v>43573.208333333328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7"/>
        <v>40565.25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7"/>
        <v>42280.208333333328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7"/>
        <v>42436.25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t="s">
        <v>2037</v>
      </c>
      <c r="T608" t="s">
        <v>2038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7"/>
        <v>41721.208333333336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t="s">
        <v>2035</v>
      </c>
      <c r="T609" t="s">
        <v>2036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7"/>
        <v>43530.25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t="s">
        <v>2037</v>
      </c>
      <c r="T610" t="s">
        <v>2060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7"/>
        <v>43481.25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7"/>
        <v>41259.25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7"/>
        <v>41480.208333333336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7"/>
        <v>40474.208333333336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t="s">
        <v>2037</v>
      </c>
      <c r="T614" t="s">
        <v>2045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7"/>
        <v>42973.208333333328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7"/>
        <v>42746.25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7"/>
        <v>42489.208333333328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7"/>
        <v>41537.208333333336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t="s">
        <v>2037</v>
      </c>
      <c r="T618" t="s">
        <v>2047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7"/>
        <v>41794.208333333336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ht="17" hidden="1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7"/>
        <v>41396.208333333336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ht="17" hidden="1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7"/>
        <v>40669.208333333336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7"/>
        <v>42559.208333333328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2056</v>
      </c>
      <c r="T622" t="s">
        <v>2057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7"/>
        <v>42626.208333333328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ht="17" hidden="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7"/>
        <v>43205.208333333328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t="s">
        <v>2037</v>
      </c>
      <c r="T624" t="s">
        <v>2047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7"/>
        <v>42201.208333333328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7"/>
        <v>42029.25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t="s">
        <v>2056</v>
      </c>
      <c r="T626" t="s">
        <v>2057</v>
      </c>
    </row>
    <row r="627" spans="1:20" ht="34" hidden="1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7"/>
        <v>43857.25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7"/>
        <v>40449.208333333336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7"/>
        <v>40345.208333333336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t="s">
        <v>2035</v>
      </c>
      <c r="T629" t="s">
        <v>2036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7"/>
        <v>40455.208333333336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t="s">
        <v>2037</v>
      </c>
      <c r="T630" t="s">
        <v>2047</v>
      </c>
    </row>
    <row r="631" spans="1:20" ht="17" hidden="1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7"/>
        <v>42557.208333333328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7"/>
        <v>43586.208333333328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7"/>
        <v>43550.208333333328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7"/>
        <v>41945.208333333336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ht="34" hidden="1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7"/>
        <v>42315.25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7"/>
        <v>42819.208333333328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2062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7"/>
        <v>41314.25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2062</v>
      </c>
    </row>
    <row r="638" spans="1:20" ht="17" hidden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7"/>
        <v>40926.25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</row>
    <row r="639" spans="1:20" ht="17" hidden="1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7"/>
        <v>42688.25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ht="17" hidden="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7"/>
        <v>40386.208333333336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7"/>
        <v>43309.208333333328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</row>
    <row r="642" spans="1:20" ht="17" hidden="1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7"/>
        <v>42387.25</v>
      </c>
      <c r="O642" s="9">
        <f t="shared" si="38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1">((L643/60)/60/24)+DATE(1970,1,1)</f>
        <v>42786.25</v>
      </c>
      <c r="O643" s="9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7">
        <f t="shared" si="3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1"/>
        <v>43451.25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7">
        <f t="shared" ref="I645:I708" si="43"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1"/>
        <v>42795.25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ht="17" hidden="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1"/>
        <v>43452.25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ht="17" hidden="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1"/>
        <v>43369.208333333328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t="s">
        <v>2037</v>
      </c>
      <c r="T647" t="s">
        <v>2038</v>
      </c>
    </row>
    <row r="648" spans="1:20" ht="17" hidden="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1"/>
        <v>41346.208333333336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t="s">
        <v>2052</v>
      </c>
      <c r="T648" t="s">
        <v>2053</v>
      </c>
    </row>
    <row r="649" spans="1:20" ht="17" hidden="1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1"/>
        <v>43199.208333333328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2061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1"/>
        <v>42922.208333333328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2035</v>
      </c>
      <c r="T650" t="s">
        <v>2036</v>
      </c>
    </row>
    <row r="651" spans="1:20" ht="17" hidden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1"/>
        <v>40471.208333333336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ht="17" hidden="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1"/>
        <v>41828.208333333336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2037</v>
      </c>
      <c r="T652" t="s">
        <v>2060</v>
      </c>
    </row>
    <row r="653" spans="1:20" ht="17" hidden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1"/>
        <v>41692.25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2054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1"/>
        <v>42587.208333333328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1"/>
        <v>42468.208333333328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1"/>
        <v>42240.208333333328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2037</v>
      </c>
      <c r="T656" t="s">
        <v>2059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1"/>
        <v>42796.25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2056</v>
      </c>
      <c r="T657" t="s">
        <v>2057</v>
      </c>
    </row>
    <row r="658" spans="1:20" ht="34" hidden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1"/>
        <v>43097.25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t="s">
        <v>2035</v>
      </c>
      <c r="T658" t="s">
        <v>2036</v>
      </c>
    </row>
    <row r="659" spans="1:20" ht="17" hidden="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1"/>
        <v>43096.25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2065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1"/>
        <v>42246.208333333328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2037</v>
      </c>
      <c r="T660" t="s">
        <v>2038</v>
      </c>
    </row>
    <row r="661" spans="1:20" ht="17" hidden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1"/>
        <v>40570.25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</row>
    <row r="662" spans="1:20" ht="17" hidden="1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1"/>
        <v>42237.208333333328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ht="17" hidden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1"/>
        <v>40996.208333333336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2037</v>
      </c>
      <c r="T663" t="s">
        <v>2060</v>
      </c>
    </row>
    <row r="664" spans="1:20" ht="17" hidden="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1"/>
        <v>43443.25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ht="17" hidden="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1"/>
        <v>40458.208333333336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ht="17" hidden="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1"/>
        <v>40959.25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t="s">
        <v>2037</v>
      </c>
      <c r="T666" t="s">
        <v>2060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1"/>
        <v>40733.208333333336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1"/>
        <v>41516.208333333336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1"/>
        <v>41892.208333333336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2066</v>
      </c>
      <c r="T669" t="s">
        <v>2067</v>
      </c>
    </row>
    <row r="670" spans="1:20" ht="34" hidden="1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1"/>
        <v>41122.208333333336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1"/>
        <v>42912.208333333328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1"/>
        <v>42425.25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t="s">
        <v>2037</v>
      </c>
      <c r="T672" t="s">
        <v>2047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1"/>
        <v>40390.208333333336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ht="17" hidden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1"/>
        <v>43180.208333333328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ht="17" hidden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1"/>
        <v>42475.208333333328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t="s">
        <v>2037</v>
      </c>
      <c r="T675" t="s">
        <v>2047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1"/>
        <v>40774.208333333336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2056</v>
      </c>
      <c r="T676" t="s">
        <v>2057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1"/>
        <v>43719.208333333328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2066</v>
      </c>
      <c r="T677" t="s">
        <v>2067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1"/>
        <v>41178.208333333336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2056</v>
      </c>
      <c r="T678" t="s">
        <v>2057</v>
      </c>
    </row>
    <row r="679" spans="1:20" ht="17" hidden="1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1"/>
        <v>42561.208333333328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2055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1"/>
        <v>43484.25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1"/>
        <v>43756.208333333328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t="s">
        <v>2035</v>
      </c>
      <c r="T681" t="s">
        <v>2036</v>
      </c>
    </row>
    <row r="682" spans="1:20" ht="34" hidden="1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1"/>
        <v>43813.25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t="s">
        <v>2052</v>
      </c>
      <c r="T682" t="s">
        <v>2063</v>
      </c>
    </row>
    <row r="683" spans="1:20" ht="34" hidden="1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1"/>
        <v>40898.25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1"/>
        <v>41619.25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1"/>
        <v>43359.208333333328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1"/>
        <v>40358.208333333336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ht="17" hidden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1"/>
        <v>42239.208333333328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1"/>
        <v>43186.208333333328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1"/>
        <v>42806.25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1"/>
        <v>43475.25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2062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1"/>
        <v>41576.208333333336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1"/>
        <v>40874.25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1"/>
        <v>41185.208333333336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</row>
    <row r="694" spans="1:20" ht="17" hidden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1"/>
        <v>43655.208333333328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t="s">
        <v>2037</v>
      </c>
      <c r="T694" t="s">
        <v>2038</v>
      </c>
    </row>
    <row r="695" spans="1:20" ht="34" hidden="1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1"/>
        <v>43025.208333333328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ht="17" hidden="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1"/>
        <v>43066.25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1"/>
        <v>42322.25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t="s">
        <v>2037</v>
      </c>
      <c r="T697" t="s">
        <v>2038</v>
      </c>
    </row>
    <row r="698" spans="1:20" ht="17" hidden="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1"/>
        <v>42114.208333333328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1"/>
        <v>43190.208333333328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t="s">
        <v>2037</v>
      </c>
      <c r="T699" t="s">
        <v>2045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1"/>
        <v>40871.25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</row>
    <row r="701" spans="1:20" ht="17" hidden="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1"/>
        <v>43641.208333333328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</row>
    <row r="702" spans="1:20" ht="34" hidden="1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1"/>
        <v>40203.25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1"/>
        <v>40629.208333333336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4" hidden="1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1"/>
        <v>41477.208333333336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1"/>
        <v>41020.208333333336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2061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1"/>
        <v>42555.208333333328</v>
      </c>
      <c r="O706" s="9">
        <f t="shared" si="42"/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</row>
    <row r="707" spans="1:20" ht="17" hidden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5">((L707/60)/60/24)+DATE(1970,1,1)</f>
        <v>41619.25</v>
      </c>
      <c r="O707" s="9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7">
        <f t="shared" si="4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5"/>
        <v>43471.25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7">
        <f t="shared" ref="I709:I772" si="47"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5"/>
        <v>43442.25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5"/>
        <v>42877.208333333328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5"/>
        <v>41018.208333333336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5"/>
        <v>43295.208333333328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4" hidden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5"/>
        <v>42393.25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5"/>
        <v>42559.208333333328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5"/>
        <v>42604.208333333328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5"/>
        <v>41870.208333333336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t="s">
        <v>2037</v>
      </c>
      <c r="T716" t="s">
        <v>2038</v>
      </c>
    </row>
    <row r="717" spans="1:20" ht="17" hidden="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5"/>
        <v>40397.208333333336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2052</v>
      </c>
      <c r="T717" t="s">
        <v>2063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5"/>
        <v>41465.208333333336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5"/>
        <v>40777.208333333336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5"/>
        <v>41442.208333333336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5"/>
        <v>41058.208333333336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2055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5"/>
        <v>43152.25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5"/>
        <v>43194.208333333328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2037</v>
      </c>
      <c r="T723" t="s">
        <v>2038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5"/>
        <v>43045.25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5"/>
        <v>42431.25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5"/>
        <v>41934.208333333336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ht="17" hidden="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5"/>
        <v>41958.25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t="s">
        <v>2052</v>
      </c>
      <c r="T727" t="s">
        <v>2063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5"/>
        <v>40476.208333333336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5"/>
        <v>43485.25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4" hidden="1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5"/>
        <v>42515.208333333328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5"/>
        <v>41309.25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5"/>
        <v>42147.208333333328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5"/>
        <v>42939.208333333328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ht="17" hidden="1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5"/>
        <v>42816.208333333328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t="s">
        <v>2037</v>
      </c>
      <c r="T734" t="s">
        <v>2038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5"/>
        <v>41844.208333333336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2037</v>
      </c>
      <c r="T735" t="s">
        <v>2059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5"/>
        <v>42763.25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5"/>
        <v>42459.208333333328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2056</v>
      </c>
      <c r="T737" t="s">
        <v>2057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5"/>
        <v>42055.25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5"/>
        <v>42685.25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t="s">
        <v>2037</v>
      </c>
      <c r="T739" t="s">
        <v>2047</v>
      </c>
    </row>
    <row r="740" spans="1:20" ht="34" hidden="1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5"/>
        <v>41959.25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ht="17" hidden="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5"/>
        <v>41089.208333333336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t="s">
        <v>2037</v>
      </c>
      <c r="T741" t="s">
        <v>2047</v>
      </c>
    </row>
    <row r="742" spans="1:20" ht="34" hidden="1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5"/>
        <v>42769.25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5"/>
        <v>40321.208333333336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5"/>
        <v>40197.25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t="s">
        <v>2037</v>
      </c>
      <c r="T744" t="s">
        <v>2045</v>
      </c>
    </row>
    <row r="745" spans="1:20" ht="34" hidden="1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5"/>
        <v>42298.208333333328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5"/>
        <v>43322.208333333328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4" hidden="1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5"/>
        <v>40328.208333333336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5"/>
        <v>40825.208333333336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5"/>
        <v>40423.208333333336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5"/>
        <v>40238.25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5"/>
        <v>41920.208333333336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</row>
    <row r="752" spans="1:20" ht="17" hidden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5"/>
        <v>40360.208333333336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t="s">
        <v>2037</v>
      </c>
      <c r="T752" t="s">
        <v>2045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5"/>
        <v>42446.208333333328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5"/>
        <v>40395.208333333336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5"/>
        <v>40321.208333333336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2056</v>
      </c>
      <c r="T755" t="s">
        <v>2057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5"/>
        <v>41210.208333333336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5"/>
        <v>43096.25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5"/>
        <v>42024.25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5"/>
        <v>40675.208333333336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5"/>
        <v>41936.208333333336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t="s">
        <v>2037</v>
      </c>
      <c r="T760" t="s">
        <v>2038</v>
      </c>
    </row>
    <row r="761" spans="1:20" ht="34" hidden="1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5"/>
        <v>43136.25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t="s">
        <v>2037</v>
      </c>
      <c r="T761" t="s">
        <v>2045</v>
      </c>
    </row>
    <row r="762" spans="1:20" ht="17" hidden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5"/>
        <v>43678.208333333328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t="s">
        <v>2052</v>
      </c>
      <c r="T762" t="s">
        <v>2053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5"/>
        <v>42938.208333333328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t="s">
        <v>2037</v>
      </c>
      <c r="T763" t="s">
        <v>2038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5"/>
        <v>41241.25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t="s">
        <v>2037</v>
      </c>
      <c r="T764" t="s">
        <v>2060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5"/>
        <v>41037.208333333336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5"/>
        <v>40676.208333333336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t="s">
        <v>2037</v>
      </c>
      <c r="T766" t="s">
        <v>2038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5"/>
        <v>42840.208333333328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t="s">
        <v>2037</v>
      </c>
      <c r="T767" t="s">
        <v>2047</v>
      </c>
    </row>
    <row r="768" spans="1:20" ht="34" hidden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5"/>
        <v>43362.208333333328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2065</v>
      </c>
    </row>
    <row r="769" spans="1:20" ht="17" hidden="1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5"/>
        <v>42283.208333333328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2061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5"/>
        <v>41619.25</v>
      </c>
      <c r="O770" s="9">
        <f t="shared" si="46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ht="17" hidden="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49">((L771/60)/60/24)+DATE(1970,1,1)</f>
        <v>41501.208333333336</v>
      </c>
      <c r="O771" s="9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2052</v>
      </c>
      <c r="T771" t="s">
        <v>2053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7">
        <f t="shared" si="4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49"/>
        <v>41743.208333333336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7">
        <f t="shared" ref="I773:I836" si="51"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49"/>
        <v>43491.25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49"/>
        <v>43505.25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t="s">
        <v>2037</v>
      </c>
      <c r="T774" t="s">
        <v>2047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49"/>
        <v>42838.208333333328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49"/>
        <v>42513.208333333328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4" hidden="1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49"/>
        <v>41949.25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t="s">
        <v>2037</v>
      </c>
      <c r="T777" t="s">
        <v>2038</v>
      </c>
    </row>
    <row r="778" spans="1:20" ht="17" hidden="1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49"/>
        <v>43650.208333333328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ht="17" hidden="1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49"/>
        <v>40809.208333333336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49"/>
        <v>40768.208333333336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</row>
    <row r="781" spans="1:20" ht="17" hidden="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49"/>
        <v>42230.208333333328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49"/>
        <v>42573.208333333328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49"/>
        <v>40482.208333333336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49"/>
        <v>40603.25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49"/>
        <v>41625.25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t="s">
        <v>2037</v>
      </c>
      <c r="T785" t="s">
        <v>2038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49"/>
        <v>42435.25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49"/>
        <v>43582.208333333328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49"/>
        <v>43186.208333333328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2037</v>
      </c>
      <c r="T788" t="s">
        <v>2060</v>
      </c>
    </row>
    <row r="789" spans="1:20" ht="17" hidden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49"/>
        <v>40684.208333333336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t="s">
        <v>2037</v>
      </c>
      <c r="T789" t="s">
        <v>2038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49"/>
        <v>41202.208333333336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</row>
    <row r="791" spans="1:20" ht="17" hidden="1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49"/>
        <v>41786.208333333336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49"/>
        <v>40223.25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ht="17" hidden="1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49"/>
        <v>42715.25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t="s">
        <v>2035</v>
      </c>
      <c r="T793" t="s">
        <v>2036</v>
      </c>
    </row>
    <row r="794" spans="1:20" ht="17" hidden="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49"/>
        <v>41451.208333333336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49"/>
        <v>41450.208333333336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49"/>
        <v>43091.25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t="s">
        <v>2037</v>
      </c>
      <c r="T796" t="s">
        <v>2038</v>
      </c>
    </row>
    <row r="797" spans="1:20" ht="34" hidden="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49"/>
        <v>42675.208333333328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</row>
    <row r="798" spans="1:20" ht="17" hidden="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49"/>
        <v>41859.208333333336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2052</v>
      </c>
      <c r="T798" t="s">
        <v>2063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49"/>
        <v>43464.25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49"/>
        <v>41060.208333333336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ht="17" hidden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49"/>
        <v>42399.25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ht="17" hidden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49"/>
        <v>42167.208333333328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t="s">
        <v>2037</v>
      </c>
      <c r="T802" t="s">
        <v>2038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49"/>
        <v>43830.25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t="s">
        <v>2056</v>
      </c>
      <c r="T803" t="s">
        <v>2057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49"/>
        <v>43650.208333333328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2056</v>
      </c>
      <c r="T804" t="s">
        <v>2057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49"/>
        <v>43492.25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49"/>
        <v>43102.25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t="s">
        <v>2037</v>
      </c>
      <c r="T806" t="s">
        <v>2038</v>
      </c>
    </row>
    <row r="807" spans="1:20" ht="34" hidden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49"/>
        <v>41958.25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49"/>
        <v>40973.25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49"/>
        <v>43753.208333333328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ht="17" hidden="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49"/>
        <v>42507.208333333328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t="s">
        <v>2035</v>
      </c>
      <c r="T810" t="s">
        <v>2036</v>
      </c>
    </row>
    <row r="811" spans="1:20" ht="17" hidden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49"/>
        <v>41135.208333333336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49"/>
        <v>43067.25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ht="17" hidden="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49"/>
        <v>42378.25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t="s">
        <v>2052</v>
      </c>
      <c r="T813" t="s">
        <v>2053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49"/>
        <v>43206.208333333328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49"/>
        <v>41148.208333333336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t="s">
        <v>2052</v>
      </c>
      <c r="T815" t="s">
        <v>2053</v>
      </c>
    </row>
    <row r="816" spans="1:20" ht="17" hidden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49"/>
        <v>42517.208333333328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t="s">
        <v>2037</v>
      </c>
      <c r="T816" t="s">
        <v>2038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49"/>
        <v>43068.25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t="s">
        <v>2037</v>
      </c>
      <c r="T817" t="s">
        <v>2038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49"/>
        <v>41680.25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49"/>
        <v>43589.208333333328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49"/>
        <v>43486.25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4" hidden="1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49"/>
        <v>41237.25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t="s">
        <v>2052</v>
      </c>
      <c r="T821" t="s">
        <v>2053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49"/>
        <v>43310.208333333328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t="s">
        <v>2037</v>
      </c>
      <c r="T822" t="s">
        <v>2038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49"/>
        <v>42794.25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49"/>
        <v>41698.25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t="s">
        <v>2037</v>
      </c>
      <c r="T824" t="s">
        <v>2038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49"/>
        <v>41892.208333333336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t="s">
        <v>2037</v>
      </c>
      <c r="T825" t="s">
        <v>2038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49"/>
        <v>40348.208333333336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49"/>
        <v>42941.208333333328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2054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49"/>
        <v>40525.25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49"/>
        <v>40666.208333333336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</row>
    <row r="830" spans="1:20" ht="34" hidden="1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49"/>
        <v>43340.208333333328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ht="17" hidden="1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49"/>
        <v>42164.208333333328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4" hidden="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49"/>
        <v>43103.25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49"/>
        <v>40994.208333333336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2056</v>
      </c>
      <c r="T833" t="s">
        <v>2057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49"/>
        <v>42299.208333333328</v>
      </c>
      <c r="O834" s="9">
        <f t="shared" si="50"/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2061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3">((L835/60)/60/24)+DATE(1970,1,1)</f>
        <v>40588.25</v>
      </c>
      <c r="O835" s="9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2061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7">
        <f t="shared" si="5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3"/>
        <v>41448.208333333336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ht="17" hidden="1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7">
        <f t="shared" ref="I837:I900" si="55"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3"/>
        <v>42063.25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ht="17" hidden="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3"/>
        <v>40214.25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t="s">
        <v>2037</v>
      </c>
      <c r="T838" t="s">
        <v>2047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3"/>
        <v>40629.208333333336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2037</v>
      </c>
      <c r="T839" t="s">
        <v>2060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3"/>
        <v>43370.208333333328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3"/>
        <v>41715.208333333336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3"/>
        <v>41836.208333333336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3"/>
        <v>42419.25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3"/>
        <v>43266.208333333328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</row>
    <row r="845" spans="1:20" ht="34" hidden="1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3"/>
        <v>43338.208333333328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2056</v>
      </c>
      <c r="T845" t="s">
        <v>2057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3"/>
        <v>40930.25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3"/>
        <v>43235.208333333328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3"/>
        <v>43302.208333333328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3"/>
        <v>43107.25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t="s">
        <v>2035</v>
      </c>
      <c r="T849" t="s">
        <v>2036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3"/>
        <v>40341.208333333336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3"/>
        <v>40948.25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t="s">
        <v>2037</v>
      </c>
      <c r="T851" t="s">
        <v>2047</v>
      </c>
    </row>
    <row r="852" spans="1:20" ht="34" hidden="1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3"/>
        <v>40866.25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t="s">
        <v>2037</v>
      </c>
      <c r="T852" t="s">
        <v>2038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3"/>
        <v>41031.208333333336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t="s">
        <v>2037</v>
      </c>
      <c r="T853" t="s">
        <v>2045</v>
      </c>
    </row>
    <row r="854" spans="1:20" ht="34" hidden="1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3"/>
        <v>40740.208333333336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t="s">
        <v>2052</v>
      </c>
      <c r="T854" t="s">
        <v>2053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3"/>
        <v>40714.208333333336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t="s">
        <v>2037</v>
      </c>
      <c r="T855" t="s">
        <v>2047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3"/>
        <v>43787.25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2055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3"/>
        <v>40712.208333333336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3"/>
        <v>41023.208333333336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t="s">
        <v>2035</v>
      </c>
      <c r="T858" t="s">
        <v>2036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3"/>
        <v>40944.25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2054</v>
      </c>
    </row>
    <row r="860" spans="1:20" ht="34" hidden="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3"/>
        <v>43211.208333333328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t="s">
        <v>2035</v>
      </c>
      <c r="T860" t="s">
        <v>2036</v>
      </c>
    </row>
    <row r="861" spans="1:20" ht="34" hidden="1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3"/>
        <v>41334.25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3"/>
        <v>43515.25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3"/>
        <v>40258.208333333336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3"/>
        <v>40756.208333333336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3"/>
        <v>42172.208333333328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2062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3"/>
        <v>42601.208333333328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2054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3"/>
        <v>41897.208333333336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3"/>
        <v>40671.208333333336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2056</v>
      </c>
      <c r="T868" t="s">
        <v>2057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3"/>
        <v>43382.208333333328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t="s">
        <v>2035</v>
      </c>
      <c r="T869" t="s">
        <v>2036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3"/>
        <v>41559.208333333336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ht="17" hidden="1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3"/>
        <v>40350.208333333336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</row>
    <row r="872" spans="1:20" ht="17" hidden="1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3"/>
        <v>42240.208333333328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3"/>
        <v>43040.208333333328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3"/>
        <v>43346.208333333328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2065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3"/>
        <v>41647.25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t="s">
        <v>2056</v>
      </c>
      <c r="T875" t="s">
        <v>2057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3"/>
        <v>40291.208333333336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2056</v>
      </c>
      <c r="T876" t="s">
        <v>2057</v>
      </c>
    </row>
    <row r="877" spans="1:20" ht="17" hidden="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3"/>
        <v>40556.25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t="s">
        <v>2037</v>
      </c>
      <c r="T877" t="s">
        <v>2038</v>
      </c>
    </row>
    <row r="878" spans="1:20" ht="34" hidden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3"/>
        <v>43624.208333333328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2056</v>
      </c>
      <c r="T878" t="s">
        <v>2057</v>
      </c>
    </row>
    <row r="879" spans="1:20" ht="17" hidden="1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3"/>
        <v>42577.208333333328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t="s">
        <v>2035</v>
      </c>
      <c r="T879" t="s">
        <v>2036</v>
      </c>
    </row>
    <row r="880" spans="1:20" ht="17" hidden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3"/>
        <v>43845.25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t="s">
        <v>2037</v>
      </c>
      <c r="T880" t="s">
        <v>2059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3"/>
        <v>42788.25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3"/>
        <v>43667.208333333328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t="s">
        <v>2037</v>
      </c>
      <c r="T882" t="s">
        <v>2045</v>
      </c>
    </row>
    <row r="883" spans="1:20" ht="17" hidden="1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3"/>
        <v>42194.208333333328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3"/>
        <v>42025.25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3"/>
        <v>40323.208333333336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2054</v>
      </c>
    </row>
    <row r="886" spans="1:20" ht="17" hidden="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3"/>
        <v>41763.208333333336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3"/>
        <v>40335.208333333336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ht="17" hidden="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3"/>
        <v>40416.208333333336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t="s">
        <v>2037</v>
      </c>
      <c r="T888" t="s">
        <v>2047</v>
      </c>
    </row>
    <row r="889" spans="1:20" ht="34" hidden="1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3"/>
        <v>42202.208333333328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3"/>
        <v>42836.208333333328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3"/>
        <v>41710.208333333336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t="s">
        <v>2037</v>
      </c>
      <c r="T891" t="s">
        <v>2045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3"/>
        <v>43640.208333333328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t="s">
        <v>2037</v>
      </c>
      <c r="T892" t="s">
        <v>2047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3"/>
        <v>40880.25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3"/>
        <v>40319.208333333336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2061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3"/>
        <v>42170.208333333328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3"/>
        <v>41466.208333333336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2062</v>
      </c>
    </row>
    <row r="897" spans="1:20" ht="34" hidden="1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3"/>
        <v>43134.25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3"/>
        <v>40738.208333333336</v>
      </c>
      <c r="O898" s="9">
        <f t="shared" si="54"/>
        <v>40741.208333333336</v>
      </c>
      <c r="P898" t="b">
        <v>0</v>
      </c>
      <c r="Q898" t="b">
        <v>1</v>
      </c>
      <c r="R898" t="s">
        <v>17</v>
      </c>
      <c r="S898" t="s">
        <v>2035</v>
      </c>
      <c r="T898" t="s">
        <v>2036</v>
      </c>
    </row>
    <row r="899" spans="1:20" ht="17" hidden="1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7">((L899/60)/60/24)+DATE(1970,1,1)</f>
        <v>43583.208333333328</v>
      </c>
      <c r="O899" s="9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ht="17" hidden="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7">
        <f t="shared" si="5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7"/>
        <v>43815.25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7">
        <f t="shared" ref="I901:I964" si="59"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7"/>
        <v>41554.208333333336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2037</v>
      </c>
      <c r="T901" t="s">
        <v>2060</v>
      </c>
    </row>
    <row r="902" spans="1:20" ht="17" hidden="1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7"/>
        <v>41901.208333333336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7"/>
        <v>43298.208333333328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t="s">
        <v>2037</v>
      </c>
      <c r="T903" t="s">
        <v>2038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7"/>
        <v>42399.25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7"/>
        <v>41034.208333333336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ht="17" hidden="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7"/>
        <v>41186.208333333336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2058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7"/>
        <v>41536.208333333336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7"/>
        <v>42868.208333333328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</row>
    <row r="909" spans="1:20" ht="17" hidden="1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7"/>
        <v>40660.208333333336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7"/>
        <v>41031.208333333336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t="s">
        <v>2052</v>
      </c>
      <c r="T910" t="s">
        <v>2053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7"/>
        <v>43255.208333333328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7"/>
        <v>42026.25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7"/>
        <v>43717.208333333328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7"/>
        <v>41157.208333333336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</row>
    <row r="915" spans="1:20" ht="17" hidden="1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7"/>
        <v>43597.208333333328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</row>
    <row r="916" spans="1:20" ht="17" hidden="1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7"/>
        <v>41490.208333333336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7"/>
        <v>42976.208333333328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2062</v>
      </c>
    </row>
    <row r="918" spans="1:20" ht="34" hidden="1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7"/>
        <v>41991.25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t="s">
        <v>2056</v>
      </c>
      <c r="T918" t="s">
        <v>2057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7"/>
        <v>40722.208333333336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2054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7"/>
        <v>41117.208333333336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2058</v>
      </c>
    </row>
    <row r="921" spans="1:20" ht="17" hidden="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7"/>
        <v>43022.208333333328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7"/>
        <v>43503.25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</row>
    <row r="923" spans="1:20" ht="17" hidden="1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7"/>
        <v>40951.25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7"/>
        <v>43443.25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t="s">
        <v>2037</v>
      </c>
      <c r="T924" t="s">
        <v>2064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7"/>
        <v>40373.208333333336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7"/>
        <v>43769.208333333328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7"/>
        <v>43000.208333333328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ht="17" hidden="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7"/>
        <v>42502.208333333328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t="s">
        <v>2035</v>
      </c>
      <c r="T928" t="s">
        <v>2036</v>
      </c>
    </row>
    <row r="929" spans="1:20" ht="17" hidden="1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7"/>
        <v>41102.208333333336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7"/>
        <v>41637.25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7"/>
        <v>42858.208333333328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7"/>
        <v>42060.25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ht="17" hidden="1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7"/>
        <v>41818.208333333336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7"/>
        <v>41709.208333333336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t="s">
        <v>2037</v>
      </c>
      <c r="T934" t="s">
        <v>2038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7"/>
        <v>41372.208333333336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7"/>
        <v>42422.25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7"/>
        <v>42209.208333333328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ht="17" hidden="1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7"/>
        <v>43668.208333333328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7"/>
        <v>42334.25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7"/>
        <v>43263.208333333328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2055</v>
      </c>
    </row>
    <row r="941" spans="1:20" ht="34" hidden="1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7"/>
        <v>40670.208333333336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t="s">
        <v>2052</v>
      </c>
      <c r="T941" t="s">
        <v>2053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7"/>
        <v>41244.25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ht="17" hidden="1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7"/>
        <v>40552.25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ht="17" hidden="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7"/>
        <v>40568.25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7"/>
        <v>41906.208333333336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t="s">
        <v>2035</v>
      </c>
      <c r="T945" t="s">
        <v>2036</v>
      </c>
    </row>
    <row r="946" spans="1:20" ht="17" hidden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7"/>
        <v>42776.25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t="s">
        <v>2056</v>
      </c>
      <c r="T946" t="s">
        <v>2057</v>
      </c>
    </row>
    <row r="947" spans="1:20" ht="17" hidden="1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7"/>
        <v>41004.208333333336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2056</v>
      </c>
      <c r="T947" t="s">
        <v>2057</v>
      </c>
    </row>
    <row r="948" spans="1:20" ht="34" hidden="1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7"/>
        <v>40710.208333333336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ht="17" hidden="1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7"/>
        <v>41908.208333333336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7"/>
        <v>41985.25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7"/>
        <v>42112.208333333328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ht="17" hidden="1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7"/>
        <v>43571.208333333328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7"/>
        <v>42730.25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t="s">
        <v>2037</v>
      </c>
      <c r="T953" t="s">
        <v>2038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7"/>
        <v>42591.208333333328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</row>
    <row r="955" spans="1:20" ht="34" hidden="1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7"/>
        <v>42358.25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7"/>
        <v>41174.208333333336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7"/>
        <v>41238.25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ht="17" hidden="1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7"/>
        <v>42360.25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7"/>
        <v>40955.25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7"/>
        <v>40350.208333333336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</row>
    <row r="961" spans="1:20" ht="17" hidden="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7"/>
        <v>40357.208333333336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2061</v>
      </c>
    </row>
    <row r="962" spans="1:20" ht="17" hidden="1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7"/>
        <v>42408.25</v>
      </c>
      <c r="O962" s="9">
        <f t="shared" si="58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1">((L963/60)/60/24)+DATE(1970,1,1)</f>
        <v>40591.25</v>
      </c>
      <c r="O963" s="9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2061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7">
        <f t="shared" si="5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1"/>
        <v>41592.25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t="s">
        <v>2035</v>
      </c>
      <c r="T964" t="s">
        <v>2036</v>
      </c>
    </row>
    <row r="965" spans="1:20" ht="17" hidden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7">
        <f t="shared" ref="I965:I1001" si="63"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1"/>
        <v>40607.25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t="s">
        <v>2056</v>
      </c>
      <c r="T965" t="s">
        <v>2057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1"/>
        <v>42135.208333333328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1"/>
        <v>40203.25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t="s">
        <v>2037</v>
      </c>
      <c r="T967" t="s">
        <v>2038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1"/>
        <v>42901.208333333328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1"/>
        <v>41005.208333333336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2037</v>
      </c>
      <c r="T969" t="s">
        <v>2064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1"/>
        <v>40544.25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t="s">
        <v>2035</v>
      </c>
      <c r="T970" t="s">
        <v>2036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1"/>
        <v>43821.25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4" hidden="1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1"/>
        <v>40672.208333333336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ht="17" hidden="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1"/>
        <v>41555.208333333336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2062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1"/>
        <v>41792.208333333336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ht="17" hidden="1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1"/>
        <v>40522.25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1"/>
        <v>41412.208333333336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t="s">
        <v>2037</v>
      </c>
      <c r="T976" t="s">
        <v>2047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1"/>
        <v>42337.25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1"/>
        <v>40571.25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ht="17" hidden="1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1"/>
        <v>43138.25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t="s">
        <v>2035</v>
      </c>
      <c r="T979" t="s">
        <v>2036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1"/>
        <v>42686.25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t="s">
        <v>2052</v>
      </c>
      <c r="T980" t="s">
        <v>2053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1"/>
        <v>42078.208333333328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ht="17" hidden="1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1"/>
        <v>42307.208333333328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1"/>
        <v>43094.25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ht="17" hidden="1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1"/>
        <v>40743.208333333336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1"/>
        <v>43681.208333333328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1"/>
        <v>43716.208333333328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ht="17" hidden="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1"/>
        <v>41614.25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t="s">
        <v>2037</v>
      </c>
      <c r="T987" t="s">
        <v>2038</v>
      </c>
    </row>
    <row r="988" spans="1:20" ht="34" hidden="1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1"/>
        <v>40638.208333333336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t="s">
        <v>2037</v>
      </c>
      <c r="T988" t="s">
        <v>2038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1"/>
        <v>42852.208333333328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</row>
    <row r="990" spans="1:20" ht="17" hidden="1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1"/>
        <v>42686.25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2058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1"/>
        <v>43571.208333333328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2061</v>
      </c>
    </row>
    <row r="992" spans="1:20" ht="17" hidden="1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1"/>
        <v>42432.25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1"/>
        <v>41907.208333333336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t="s">
        <v>2037</v>
      </c>
      <c r="T993" t="s">
        <v>2038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1"/>
        <v>43227.208333333328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1"/>
        <v>42362.25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2056</v>
      </c>
      <c r="T995" t="s">
        <v>2057</v>
      </c>
    </row>
    <row r="996" spans="1:20" ht="17" hidden="1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1"/>
        <v>41929.208333333336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2061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1"/>
        <v>43408.208333333328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t="s">
        <v>2035</v>
      </c>
      <c r="T997" t="s">
        <v>2036</v>
      </c>
    </row>
    <row r="998" spans="1:20" ht="34" hidden="1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1"/>
        <v>41276.25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1"/>
        <v>41659.25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ht="17" hidden="1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1"/>
        <v>40220.25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t="s">
        <v>2037</v>
      </c>
      <c r="T1000" t="s">
        <v>2047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1"/>
        <v>42550.208333333328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2035</v>
      </c>
      <c r="T1001" t="s">
        <v>2036</v>
      </c>
    </row>
  </sheetData>
  <autoFilter ref="A1:T1001" xr:uid="{00000000-0001-0000-0000-000000000000}">
    <filterColumn colId="6">
      <filters>
        <filter val="successful"/>
      </filters>
    </filterColumn>
  </autoFilter>
  <conditionalFormatting sqref="G2">
    <cfRule type="containsText" dxfId="17" priority="7" operator="containsText" text="sucessfull">
      <formula>NOT(ISERROR(SEARCH("sucessfull",G2)))</formula>
    </cfRule>
  </conditionalFormatting>
  <conditionalFormatting sqref="G1:G1048576">
    <cfRule type="containsText" dxfId="16" priority="3" operator="containsText" text="canceled">
      <formula>NOT(ISERROR(SEARCH("canceled",G1)))</formula>
    </cfRule>
    <cfRule type="containsText" dxfId="15" priority="4" operator="containsText" text="live">
      <formula>NOT(ISERROR(SEARCH("live",G1)))</formula>
    </cfRule>
    <cfRule type="containsText" dxfId="14" priority="5" operator="containsText" text="failed">
      <formula>NOT(ISERROR(SEARCH("failed",G1)))</formula>
    </cfRule>
    <cfRule type="containsText" dxfId="13" priority="6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theme="5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9068-B454-8D40-8542-C8F50C6BA0F4}">
  <dimension ref="A1:F14"/>
  <sheetViews>
    <sheetView workbookViewId="0">
      <selection activeCell="U22" sqref="U22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0" t="s">
        <v>6</v>
      </c>
      <c r="B1" t="s">
        <v>2068</v>
      </c>
    </row>
    <row r="3" spans="1:6" x14ac:dyDescent="0.2">
      <c r="A3" s="10" t="s">
        <v>2071</v>
      </c>
      <c r="B3" s="10" t="s">
        <v>2069</v>
      </c>
    </row>
    <row r="4" spans="1:6" x14ac:dyDescent="0.2">
      <c r="A4" s="10" t="s">
        <v>2072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2">
      <c r="A5" s="12" t="s">
        <v>2043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">
      <c r="A6" s="12" t="s">
        <v>2035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">
      <c r="A7" s="12" t="s">
        <v>2052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">
      <c r="A8" s="12" t="s">
        <v>2066</v>
      </c>
      <c r="B8" s="11"/>
      <c r="C8" s="11"/>
      <c r="D8" s="11"/>
      <c r="E8" s="11">
        <v>4</v>
      </c>
      <c r="F8" s="11">
        <v>4</v>
      </c>
    </row>
    <row r="9" spans="1:6" x14ac:dyDescent="0.2">
      <c r="A9" s="12" t="s">
        <v>2037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">
      <c r="A10" s="12" t="s">
        <v>2056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">
      <c r="A11" s="12" t="s">
        <v>2049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">
      <c r="A12" s="12" t="s">
        <v>2039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">
      <c r="A13" s="12" t="s">
        <v>2041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">
      <c r="A14" s="12" t="s">
        <v>2070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9F3D-DD04-8040-92ED-DE6F65BE37FE}">
  <dimension ref="A1:F30"/>
  <sheetViews>
    <sheetView workbookViewId="0">
      <selection activeCell="C8" sqref="C8"/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0" t="s">
        <v>6</v>
      </c>
      <c r="B1" t="s">
        <v>2068</v>
      </c>
    </row>
    <row r="2" spans="1:6" x14ac:dyDescent="0.2">
      <c r="A2" s="10" t="s">
        <v>2031</v>
      </c>
      <c r="B2" t="s">
        <v>2068</v>
      </c>
    </row>
    <row r="4" spans="1:6" x14ac:dyDescent="0.2">
      <c r="A4" s="10" t="s">
        <v>2074</v>
      </c>
      <c r="B4" s="10" t="s">
        <v>2069</v>
      </c>
    </row>
    <row r="5" spans="1:6" x14ac:dyDescent="0.2">
      <c r="A5" s="10" t="s">
        <v>2072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">
      <c r="A6" s="12" t="s">
        <v>2051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">
      <c r="A7" s="12" t="s">
        <v>2067</v>
      </c>
      <c r="B7" s="11"/>
      <c r="C7" s="11"/>
      <c r="D7" s="11"/>
      <c r="E7" s="11">
        <v>4</v>
      </c>
      <c r="F7" s="11">
        <v>4</v>
      </c>
    </row>
    <row r="8" spans="1:6" x14ac:dyDescent="0.2">
      <c r="A8" s="12" t="s">
        <v>2044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">
      <c r="A9" s="12" t="s">
        <v>2046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">
      <c r="A10" s="12" t="s">
        <v>2045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">
      <c r="A11" s="12" t="s">
        <v>2055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">
      <c r="A12" s="12" t="s">
        <v>2036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">
      <c r="A13" s="12" t="s">
        <v>2047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">
      <c r="A14" s="12" t="s">
        <v>2060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">
      <c r="A15" s="12" t="s">
        <v>2059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">
      <c r="A16" s="12" t="s">
        <v>2063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">
      <c r="A17" s="12" t="s">
        <v>2050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">
      <c r="A18" s="12" t="s">
        <v>2057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">
      <c r="A19" s="12" t="s">
        <v>2042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">
      <c r="A20" s="12" t="s">
        <v>2058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">
      <c r="A21" s="12" t="s">
        <v>2038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">
      <c r="A22" s="12" t="s">
        <v>2065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">
      <c r="A23" s="12" t="s">
        <v>2054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">
      <c r="A24" s="12" t="s">
        <v>2062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">
      <c r="A25" s="12" t="s">
        <v>2061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">
      <c r="A26" s="12" t="s">
        <v>2053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">
      <c r="A27" s="12" t="s">
        <v>2048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">
      <c r="A28" s="12" t="s">
        <v>2040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">
      <c r="A29" s="12" t="s">
        <v>2064</v>
      </c>
      <c r="B29" s="11"/>
      <c r="C29" s="11"/>
      <c r="D29" s="11"/>
      <c r="E29" s="11">
        <v>3</v>
      </c>
      <c r="F29" s="11">
        <v>3</v>
      </c>
    </row>
    <row r="30" spans="1:6" x14ac:dyDescent="0.2">
      <c r="A30" s="12" t="s">
        <v>2070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29EB-239B-1447-9497-2E3E79F4899E}">
  <dimension ref="A2:E19"/>
  <sheetViews>
    <sheetView workbookViewId="0">
      <selection activeCell="O28" sqref="O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2" spans="1:5" x14ac:dyDescent="0.2">
      <c r="A2" s="10" t="s">
        <v>2031</v>
      </c>
      <c r="B2" t="s">
        <v>2068</v>
      </c>
    </row>
    <row r="3" spans="1:5" x14ac:dyDescent="0.2">
      <c r="A3" s="10" t="s">
        <v>2087</v>
      </c>
      <c r="B3" t="s">
        <v>2068</v>
      </c>
    </row>
    <row r="5" spans="1:5" x14ac:dyDescent="0.2">
      <c r="A5" s="10" t="s">
        <v>2073</v>
      </c>
      <c r="B5" s="10" t="s">
        <v>2069</v>
      </c>
    </row>
    <row r="6" spans="1:5" x14ac:dyDescent="0.2">
      <c r="A6" s="10" t="s">
        <v>2072</v>
      </c>
      <c r="B6" t="s">
        <v>74</v>
      </c>
      <c r="C6" t="s">
        <v>14</v>
      </c>
      <c r="D6" t="s">
        <v>20</v>
      </c>
      <c r="E6" t="s">
        <v>2070</v>
      </c>
    </row>
    <row r="7" spans="1:5" x14ac:dyDescent="0.2">
      <c r="A7" s="12" t="s">
        <v>2075</v>
      </c>
      <c r="B7" s="11">
        <v>6</v>
      </c>
      <c r="C7" s="11">
        <v>36</v>
      </c>
      <c r="D7" s="11">
        <v>49</v>
      </c>
      <c r="E7" s="11">
        <v>91</v>
      </c>
    </row>
    <row r="8" spans="1:5" x14ac:dyDescent="0.2">
      <c r="A8" s="12" t="s">
        <v>2076</v>
      </c>
      <c r="B8" s="11">
        <v>7</v>
      </c>
      <c r="C8" s="11">
        <v>28</v>
      </c>
      <c r="D8" s="11">
        <v>44</v>
      </c>
      <c r="E8" s="11">
        <v>79</v>
      </c>
    </row>
    <row r="9" spans="1:5" x14ac:dyDescent="0.2">
      <c r="A9" s="12" t="s">
        <v>2077</v>
      </c>
      <c r="B9" s="11">
        <v>4</v>
      </c>
      <c r="C9" s="11">
        <v>33</v>
      </c>
      <c r="D9" s="11">
        <v>49</v>
      </c>
      <c r="E9" s="11">
        <v>86</v>
      </c>
    </row>
    <row r="10" spans="1:5" x14ac:dyDescent="0.2">
      <c r="A10" s="12" t="s">
        <v>2078</v>
      </c>
      <c r="B10" s="11">
        <v>1</v>
      </c>
      <c r="C10" s="11">
        <v>30</v>
      </c>
      <c r="D10" s="11">
        <v>46</v>
      </c>
      <c r="E10" s="11">
        <v>77</v>
      </c>
    </row>
    <row r="11" spans="1:5" x14ac:dyDescent="0.2">
      <c r="A11" s="12" t="s">
        <v>2079</v>
      </c>
      <c r="B11" s="11">
        <v>3</v>
      </c>
      <c r="C11" s="11">
        <v>35</v>
      </c>
      <c r="D11" s="11">
        <v>46</v>
      </c>
      <c r="E11" s="11">
        <v>84</v>
      </c>
    </row>
    <row r="12" spans="1:5" x14ac:dyDescent="0.2">
      <c r="A12" s="12" t="s">
        <v>2080</v>
      </c>
      <c r="B12" s="11">
        <v>3</v>
      </c>
      <c r="C12" s="11">
        <v>28</v>
      </c>
      <c r="D12" s="11">
        <v>55</v>
      </c>
      <c r="E12" s="11">
        <v>86</v>
      </c>
    </row>
    <row r="13" spans="1:5" x14ac:dyDescent="0.2">
      <c r="A13" s="12" t="s">
        <v>2081</v>
      </c>
      <c r="B13" s="11">
        <v>4</v>
      </c>
      <c r="C13" s="11">
        <v>31</v>
      </c>
      <c r="D13" s="11">
        <v>58</v>
      </c>
      <c r="E13" s="11">
        <v>93</v>
      </c>
    </row>
    <row r="14" spans="1:5" x14ac:dyDescent="0.2">
      <c r="A14" s="12" t="s">
        <v>2082</v>
      </c>
      <c r="B14" s="11">
        <v>8</v>
      </c>
      <c r="C14" s="11">
        <v>35</v>
      </c>
      <c r="D14" s="11">
        <v>41</v>
      </c>
      <c r="E14" s="11">
        <v>84</v>
      </c>
    </row>
    <row r="15" spans="1:5" x14ac:dyDescent="0.2">
      <c r="A15" s="12" t="s">
        <v>2083</v>
      </c>
      <c r="B15" s="11">
        <v>5</v>
      </c>
      <c r="C15" s="11">
        <v>23</v>
      </c>
      <c r="D15" s="11">
        <v>45</v>
      </c>
      <c r="E15" s="11">
        <v>73</v>
      </c>
    </row>
    <row r="16" spans="1:5" x14ac:dyDescent="0.2">
      <c r="A16" s="12" t="s">
        <v>2084</v>
      </c>
      <c r="B16" s="11">
        <v>6</v>
      </c>
      <c r="C16" s="11">
        <v>26</v>
      </c>
      <c r="D16" s="11">
        <v>45</v>
      </c>
      <c r="E16" s="11">
        <v>77</v>
      </c>
    </row>
    <row r="17" spans="1:5" x14ac:dyDescent="0.2">
      <c r="A17" s="12" t="s">
        <v>2085</v>
      </c>
      <c r="B17" s="11">
        <v>3</v>
      </c>
      <c r="C17" s="11">
        <v>27</v>
      </c>
      <c r="D17" s="11">
        <v>45</v>
      </c>
      <c r="E17" s="11">
        <v>75</v>
      </c>
    </row>
    <row r="18" spans="1:5" x14ac:dyDescent="0.2">
      <c r="A18" s="12" t="s">
        <v>2086</v>
      </c>
      <c r="B18" s="11">
        <v>7</v>
      </c>
      <c r="C18" s="11">
        <v>32</v>
      </c>
      <c r="D18" s="11">
        <v>42</v>
      </c>
      <c r="E18" s="11">
        <v>81</v>
      </c>
    </row>
    <row r="19" spans="1:5" x14ac:dyDescent="0.2">
      <c r="A19" s="12" t="s">
        <v>2070</v>
      </c>
      <c r="B19" s="11">
        <v>57</v>
      </c>
      <c r="C19" s="11">
        <v>364</v>
      </c>
      <c r="D19" s="11">
        <v>565</v>
      </c>
      <c r="E19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223F-94B3-9A48-841D-43F4FB894A76}">
  <dimension ref="A1:H13"/>
  <sheetViews>
    <sheetView zoomScale="160" zoomScaleNormal="160" workbookViewId="0">
      <selection activeCell="I19" sqref="I19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6.5" bestFit="1" customWidth="1"/>
    <col min="8" max="8" width="18.33203125" bestFit="1" customWidth="1"/>
  </cols>
  <sheetData>
    <row r="1" spans="1:8" s="13" customFormat="1" x14ac:dyDescent="0.2">
      <c r="A1" s="13" t="s">
        <v>2088</v>
      </c>
      <c r="B1" s="13" t="s">
        <v>2089</v>
      </c>
      <c r="C1" s="13" t="s">
        <v>2090</v>
      </c>
      <c r="D1" s="13" t="s">
        <v>2091</v>
      </c>
      <c r="E1" s="13" t="s">
        <v>2092</v>
      </c>
      <c r="F1" s="13" t="s">
        <v>2093</v>
      </c>
      <c r="G1" s="13" t="s">
        <v>2094</v>
      </c>
      <c r="H1" s="13" t="s">
        <v>2095</v>
      </c>
    </row>
    <row r="2" spans="1:8" x14ac:dyDescent="0.2">
      <c r="A2" t="s">
        <v>2096</v>
      </c>
      <c r="B2">
        <f>COUNTIFS(Crowdfunding!$G:$G,"successful",Crowdfunding!$D:$D,"&lt;1000")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SUM(B2,C2,D2,)</f>
        <v>51</v>
      </c>
      <c r="F2" s="14">
        <f>(B2/$E2)</f>
        <v>0.58823529411764708</v>
      </c>
      <c r="G2" s="14">
        <f t="shared" ref="G2:H13" si="0">(C2/$E2)</f>
        <v>0.39215686274509803</v>
      </c>
      <c r="H2" s="14">
        <f t="shared" si="0"/>
        <v>1.9607843137254902E-2</v>
      </c>
    </row>
    <row r="3" spans="1:8" x14ac:dyDescent="0.2">
      <c r="A3" t="s">
        <v>2097</v>
      </c>
      <c r="B3">
        <f>COUNTIFS(Crowdfunding!$G:$G,"successful",Crowdfunding!$D:$D,"&gt;=1000",Crowdfunding!D:D,"&lt;=4999")</f>
        <v>191</v>
      </c>
      <c r="C3">
        <f>COUNTIFS(Crowdfunding!$G:$G,"failed",Crowdfunding!$D:$D,"&gt;=1000",Crowdfunding!D:D,"&lt;=4999")</f>
        <v>38</v>
      </c>
      <c r="D3">
        <f>COUNTIFS(Crowdfunding!$G:$G,"canceled",Crowdfunding!$D:$D,"&gt;=1000",Crowdfunding!D:D,"&lt;=4999")</f>
        <v>2</v>
      </c>
      <c r="E3">
        <f t="shared" ref="E3:E13" si="1">SUM(B3,C3,D3,)</f>
        <v>231</v>
      </c>
      <c r="F3" s="14">
        <f t="shared" ref="F3:F13" si="2">(B3/$E3)</f>
        <v>0.82683982683982682</v>
      </c>
      <c r="G3" s="14">
        <f t="shared" si="0"/>
        <v>0.16450216450216451</v>
      </c>
      <c r="H3" s="14">
        <f t="shared" si="0"/>
        <v>8.658008658008658E-3</v>
      </c>
    </row>
    <row r="4" spans="1:8" x14ac:dyDescent="0.2">
      <c r="A4" t="s">
        <v>2098</v>
      </c>
      <c r="B4">
        <f>COUNTIFS(Crowdfunding!$G:$G,"successful",Crowdfunding!$D:$D,"&gt;=5000",Crowdfunding!D:D,"&lt;=9999")</f>
        <v>164</v>
      </c>
      <c r="C4">
        <f>COUNTIFS(Crowdfunding!$G:$G,"failed",Crowdfunding!$D:$D,"&gt;=5000",Crowdfunding!D:D,"&lt;=9999")</f>
        <v>126</v>
      </c>
      <c r="D4">
        <f>COUNTIFS(Crowdfunding!$G:$G,"canceled",Crowdfunding!$D:$D,"&gt;=5000",Crowdfunding!D:D,"&lt;=9999")</f>
        <v>25</v>
      </c>
      <c r="E4">
        <f t="shared" si="1"/>
        <v>315</v>
      </c>
      <c r="F4" s="14">
        <f t="shared" si="2"/>
        <v>0.52063492063492067</v>
      </c>
      <c r="G4" s="14">
        <f t="shared" si="0"/>
        <v>0.4</v>
      </c>
      <c r="H4" s="14">
        <f t="shared" si="0"/>
        <v>7.9365079365079361E-2</v>
      </c>
    </row>
    <row r="5" spans="1:8" x14ac:dyDescent="0.2">
      <c r="A5" t="s">
        <v>2099</v>
      </c>
      <c r="B5">
        <f>COUNTIFS(Crowdfunding!$G:$G,"successful",Crowdfunding!$D:$D,"&gt;=10000",Crowdfunding!D:D,"&lt;=14999")</f>
        <v>4</v>
      </c>
      <c r="C5">
        <f>COUNTIFS(Crowdfunding!$G:$G,"failed",Crowdfunding!$D:$D,"&gt;=10000",Crowdfunding!D:D,"&lt;=14999")</f>
        <v>5</v>
      </c>
      <c r="D5">
        <f>COUNTIFS(Crowdfunding!$G:$G,"canceled",Crowdfunding!$D:$D,"&gt;=10000",Crowdfunding!D:D,"&lt;=14999")</f>
        <v>0</v>
      </c>
      <c r="E5">
        <f t="shared" si="1"/>
        <v>9</v>
      </c>
      <c r="F5" s="14">
        <f t="shared" si="2"/>
        <v>0.44444444444444442</v>
      </c>
      <c r="G5" s="14">
        <f t="shared" si="0"/>
        <v>0.55555555555555558</v>
      </c>
      <c r="H5" s="14">
        <f t="shared" si="0"/>
        <v>0</v>
      </c>
    </row>
    <row r="6" spans="1:8" x14ac:dyDescent="0.2">
      <c r="A6" t="s">
        <v>2100</v>
      </c>
      <c r="B6">
        <f>COUNTIFS(Crowdfunding!$G:$G,"successful",Crowdfunding!$D:$D,"&gt;=15000",Crowdfunding!D:D,"&lt;=19999")</f>
        <v>10</v>
      </c>
      <c r="C6">
        <f>COUNTIFS(Crowdfunding!$G:$G,"failed",Crowdfunding!$D:$D,"&gt;=15000",Crowdfunding!D:D,"&lt;=19999")</f>
        <v>0</v>
      </c>
      <c r="D6">
        <f>COUNTIFS(Crowdfunding!$G:$G,"canceled",Crowdfunding!$D:$D,"&gt;=15000",Crowdfunding!D:D,"&lt;=19999")</f>
        <v>0</v>
      </c>
      <c r="E6">
        <f t="shared" si="1"/>
        <v>10</v>
      </c>
      <c r="F6" s="14">
        <f t="shared" si="2"/>
        <v>1</v>
      </c>
      <c r="G6" s="14">
        <f t="shared" si="0"/>
        <v>0</v>
      </c>
      <c r="H6" s="14">
        <f t="shared" si="0"/>
        <v>0</v>
      </c>
    </row>
    <row r="7" spans="1:8" x14ac:dyDescent="0.2">
      <c r="A7" t="s">
        <v>2101</v>
      </c>
      <c r="B7">
        <f>COUNTIFS(Crowdfunding!$G:$G,"successful",Crowdfunding!$D:$D,"&gt;=20000",Crowdfunding!D:D,"&lt;=24999")</f>
        <v>7</v>
      </c>
      <c r="C7">
        <f>COUNTIFS(Crowdfunding!$G:$G,"failed",Crowdfunding!$D:$D,"&gt;=20000",Crowdfunding!D:D,"&lt;=24999")</f>
        <v>0</v>
      </c>
      <c r="D7">
        <f>COUNTIFS(Crowdfunding!$G:$G,"canceled",Crowdfunding!$D:$D,"&gt;=20000",Crowdfunding!D:D,"&lt;=24999")</f>
        <v>0</v>
      </c>
      <c r="E7">
        <f t="shared" si="1"/>
        <v>7</v>
      </c>
      <c r="F7" s="14">
        <f t="shared" si="2"/>
        <v>1</v>
      </c>
      <c r="G7" s="14">
        <f t="shared" si="0"/>
        <v>0</v>
      </c>
      <c r="H7" s="14">
        <f t="shared" si="0"/>
        <v>0</v>
      </c>
    </row>
    <row r="8" spans="1:8" x14ac:dyDescent="0.2">
      <c r="A8" t="s">
        <v>2102</v>
      </c>
      <c r="B8">
        <f>COUNTIFS(Crowdfunding!$G:$G,"successful",Crowdfunding!$D:$D,"&gt;=25000",Crowdfunding!D:D,"&lt;=29999")</f>
        <v>11</v>
      </c>
      <c r="C8">
        <f>COUNTIFS(Crowdfunding!$G:$G,"failed",Crowdfunding!$D:$D,"&gt;=25000",Crowdfunding!D:D,"&lt;=29999")</f>
        <v>3</v>
      </c>
      <c r="D8">
        <f>COUNTIFS(Crowdfunding!$G:$G,"canceled",Crowdfunding!$D:$D,"&gt;=25000",Crowdfunding!D:D,"&lt;=29999")</f>
        <v>0</v>
      </c>
      <c r="E8">
        <f t="shared" si="1"/>
        <v>14</v>
      </c>
      <c r="F8" s="14">
        <f t="shared" si="2"/>
        <v>0.7857142857142857</v>
      </c>
      <c r="G8" s="14">
        <f t="shared" si="0"/>
        <v>0.21428571428571427</v>
      </c>
      <c r="H8" s="14">
        <f t="shared" si="0"/>
        <v>0</v>
      </c>
    </row>
    <row r="9" spans="1:8" x14ac:dyDescent="0.2">
      <c r="A9" t="s">
        <v>2103</v>
      </c>
      <c r="B9">
        <f>COUNTIFS(Crowdfunding!$G:$G,"successful",Crowdfunding!$D:$D,"&gt;=30000",Crowdfunding!D:D,"&lt;=34999")</f>
        <v>7</v>
      </c>
      <c r="C9">
        <f>COUNTIFS(Crowdfunding!$G:$G,"failed",Crowdfunding!$D:$D,"&gt;=30000",Crowdfunding!D:D,"&lt;=34999")</f>
        <v>0</v>
      </c>
      <c r="D9">
        <f>COUNTIFS(Crowdfunding!$G:$G,"canceled",Crowdfunding!$D:$D,"&gt;=30000",Crowdfunding!D:D,"&lt;=34999")</f>
        <v>0</v>
      </c>
      <c r="E9">
        <f t="shared" si="1"/>
        <v>7</v>
      </c>
      <c r="F9" s="14">
        <f t="shared" si="2"/>
        <v>1</v>
      </c>
      <c r="G9" s="14">
        <f t="shared" si="0"/>
        <v>0</v>
      </c>
      <c r="H9" s="14">
        <f t="shared" si="0"/>
        <v>0</v>
      </c>
    </row>
    <row r="10" spans="1:8" x14ac:dyDescent="0.2">
      <c r="A10" t="s">
        <v>2104</v>
      </c>
      <c r="B10">
        <f>COUNTIFS(Crowdfunding!$G:$G,"successful",Crowdfunding!$D:$D,"&gt;=35000",Crowdfunding!D:D,"&lt;=39999")</f>
        <v>8</v>
      </c>
      <c r="C10">
        <f>COUNTIFS(Crowdfunding!$G:$G,"failed",Crowdfunding!$D:$D,"&gt;=35000",Crowdfunding!D:D,"&lt;=39999")</f>
        <v>3</v>
      </c>
      <c r="D10">
        <f>COUNTIFS(Crowdfunding!$G:$G,"canceled",Crowdfunding!$D:$D,"&gt;=35000",Crowdfunding!D:D,"&lt;=39999")</f>
        <v>1</v>
      </c>
      <c r="E10">
        <f t="shared" si="1"/>
        <v>12</v>
      </c>
      <c r="F10" s="14">
        <f t="shared" si="2"/>
        <v>0.66666666666666663</v>
      </c>
      <c r="G10" s="14">
        <f t="shared" si="0"/>
        <v>0.25</v>
      </c>
      <c r="H10" s="14">
        <f t="shared" si="0"/>
        <v>8.3333333333333329E-2</v>
      </c>
    </row>
    <row r="11" spans="1:8" x14ac:dyDescent="0.2">
      <c r="A11" t="s">
        <v>2105</v>
      </c>
      <c r="B11">
        <f>COUNTIFS(Crowdfunding!$G:$G,"successful",Crowdfunding!$D:$D,"&gt;=40000",Crowdfunding!D:D,"&lt;=44999")</f>
        <v>11</v>
      </c>
      <c r="C11">
        <f>COUNTIFS(Crowdfunding!$G:$G,"failed",Crowdfunding!$D:$D,"&gt;=40000",Crowdfunding!D:D,"&lt;=44999")</f>
        <v>3</v>
      </c>
      <c r="D11">
        <f>COUNTIFS(Crowdfunding!$G:$G,"canceled",Crowdfunding!$D:$D,"&gt;=40000",Crowdfunding!D:D,"&lt;=44999")</f>
        <v>0</v>
      </c>
      <c r="E11">
        <f t="shared" si="1"/>
        <v>14</v>
      </c>
      <c r="F11" s="14">
        <f t="shared" si="2"/>
        <v>0.7857142857142857</v>
      </c>
      <c r="G11" s="14">
        <f t="shared" si="0"/>
        <v>0.21428571428571427</v>
      </c>
      <c r="H11" s="14">
        <f t="shared" si="0"/>
        <v>0</v>
      </c>
    </row>
    <row r="12" spans="1:8" x14ac:dyDescent="0.2">
      <c r="A12" t="s">
        <v>2106</v>
      </c>
      <c r="B12">
        <f>COUNTIFS(Crowdfunding!$G:$G,"successful",Crowdfunding!$D:$D,"&gt;=45000",Crowdfunding!D:D,"&lt;=49999")</f>
        <v>8</v>
      </c>
      <c r="C12">
        <f>COUNTIFS(Crowdfunding!$G:$G,"failed",Crowdfunding!$D:$D,"&gt;=45000",Crowdfunding!D:D,"&lt;=49999")</f>
        <v>3</v>
      </c>
      <c r="D12">
        <f>COUNTIFS(Crowdfunding!$G:$G,"canceled",Crowdfunding!$D:$D,"&gt;=45000",Crowdfunding!D:D,"&lt;=49999")</f>
        <v>0</v>
      </c>
      <c r="E12">
        <f t="shared" si="1"/>
        <v>11</v>
      </c>
      <c r="F12" s="14">
        <f t="shared" si="2"/>
        <v>0.72727272727272729</v>
      </c>
      <c r="G12" s="14">
        <f t="shared" si="0"/>
        <v>0.27272727272727271</v>
      </c>
      <c r="H12" s="14">
        <f t="shared" si="0"/>
        <v>0</v>
      </c>
    </row>
    <row r="13" spans="1:8" x14ac:dyDescent="0.2">
      <c r="A13" t="s">
        <v>2107</v>
      </c>
      <c r="B13">
        <f>COUNTIFS(Crowdfunding!$G:$G,"successful",Crowdfunding!D:D,"&gt;50000")</f>
        <v>114</v>
      </c>
      <c r="C13">
        <f>COUNTIFS(Crowdfunding!$G:$G,"failed",Crowdfunding!D:D,"&gt;50000")</f>
        <v>163</v>
      </c>
      <c r="D13">
        <f>COUNTIFS(Crowdfunding!$G:$G,"canceled",Crowdfunding!D:D,"&gt;50000")</f>
        <v>28</v>
      </c>
      <c r="E13">
        <f t="shared" si="1"/>
        <v>305</v>
      </c>
      <c r="F13" s="14">
        <f t="shared" si="2"/>
        <v>0.3737704918032787</v>
      </c>
      <c r="G13" s="14">
        <f t="shared" si="0"/>
        <v>0.53442622950819674</v>
      </c>
      <c r="H13" s="14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86597-B376-274C-A156-A1163501286F}">
  <dimension ref="B1:N566"/>
  <sheetViews>
    <sheetView tabSelected="1" topLeftCell="C1" workbookViewId="0">
      <selection activeCell="N15" sqref="N15"/>
    </sheetView>
  </sheetViews>
  <sheetFormatPr baseColWidth="10" defaultRowHeight="16" x14ac:dyDescent="0.2"/>
  <cols>
    <col min="2" max="2" width="8.6640625" bestFit="1" customWidth="1"/>
    <col min="3" max="3" width="13.1640625" bestFit="1" customWidth="1"/>
    <col min="6" max="6" width="8.6640625" bestFit="1" customWidth="1"/>
    <col min="7" max="7" width="13.1640625" bestFit="1" customWidth="1"/>
    <col min="10" max="10" width="9.6640625" customWidth="1"/>
    <col min="14" max="14" width="8.83203125" customWidth="1"/>
  </cols>
  <sheetData>
    <row r="1" spans="2:14" x14ac:dyDescent="0.2">
      <c r="B1" s="1" t="s">
        <v>4</v>
      </c>
      <c r="C1" s="1" t="s">
        <v>5</v>
      </c>
      <c r="D1" s="13"/>
      <c r="E1" s="13"/>
      <c r="F1" s="1" t="s">
        <v>4</v>
      </c>
      <c r="G1" s="1" t="s">
        <v>5</v>
      </c>
    </row>
    <row r="2" spans="2:14" x14ac:dyDescent="0.2">
      <c r="B2" t="s">
        <v>20</v>
      </c>
      <c r="C2">
        <v>158</v>
      </c>
      <c r="F2" t="s">
        <v>14</v>
      </c>
      <c r="G2">
        <v>0</v>
      </c>
    </row>
    <row r="3" spans="2:14" x14ac:dyDescent="0.2">
      <c r="B3" t="s">
        <v>20</v>
      </c>
      <c r="C3">
        <v>1425</v>
      </c>
      <c r="F3" t="s">
        <v>14</v>
      </c>
      <c r="G3">
        <v>24</v>
      </c>
    </row>
    <row r="4" spans="2:14" x14ac:dyDescent="0.2">
      <c r="B4" t="s">
        <v>20</v>
      </c>
      <c r="C4">
        <v>174</v>
      </c>
      <c r="F4" t="s">
        <v>14</v>
      </c>
      <c r="G4">
        <v>53</v>
      </c>
      <c r="I4" s="13" t="s">
        <v>2114</v>
      </c>
      <c r="J4" s="13"/>
      <c r="K4" s="13"/>
      <c r="L4" s="13"/>
      <c r="M4" s="13" t="s">
        <v>2115</v>
      </c>
    </row>
    <row r="5" spans="2:14" x14ac:dyDescent="0.2">
      <c r="B5" t="s">
        <v>20</v>
      </c>
      <c r="C5">
        <v>227</v>
      </c>
      <c r="F5" t="s">
        <v>14</v>
      </c>
      <c r="G5">
        <v>18</v>
      </c>
      <c r="I5" s="13" t="s">
        <v>2108</v>
      </c>
      <c r="J5">
        <f t="shared" ref="J5" si="0">AVERAGE(C2:C566)</f>
        <v>851.14690265486729</v>
      </c>
      <c r="M5" s="13" t="s">
        <v>2108</v>
      </c>
      <c r="N5">
        <f t="shared" ref="N5" si="1">AVERAGE(G2:G365)</f>
        <v>585.61538461538464</v>
      </c>
    </row>
    <row r="6" spans="2:14" x14ac:dyDescent="0.2">
      <c r="B6" t="s">
        <v>20</v>
      </c>
      <c r="C6">
        <v>220</v>
      </c>
      <c r="F6" t="s">
        <v>14</v>
      </c>
      <c r="G6">
        <v>44</v>
      </c>
      <c r="I6" s="13" t="s">
        <v>2109</v>
      </c>
      <c r="J6">
        <f>MEDIAN(C2:C566)</f>
        <v>201</v>
      </c>
      <c r="M6" s="13" t="s">
        <v>2109</v>
      </c>
      <c r="N6">
        <f>MEDIAN(G2:G365)</f>
        <v>114.5</v>
      </c>
    </row>
    <row r="7" spans="2:14" x14ac:dyDescent="0.2">
      <c r="B7" t="s">
        <v>20</v>
      </c>
      <c r="C7">
        <v>98</v>
      </c>
      <c r="F7" t="s">
        <v>14</v>
      </c>
      <c r="G7">
        <v>27</v>
      </c>
      <c r="I7" s="13" t="s">
        <v>2110</v>
      </c>
      <c r="J7">
        <f>MIN(C2:C566)</f>
        <v>16</v>
      </c>
      <c r="M7" s="13" t="s">
        <v>2110</v>
      </c>
      <c r="N7">
        <f>MIN(G2:G365)</f>
        <v>0</v>
      </c>
    </row>
    <row r="8" spans="2:14" x14ac:dyDescent="0.2">
      <c r="B8" t="s">
        <v>20</v>
      </c>
      <c r="C8">
        <v>100</v>
      </c>
      <c r="F8" t="s">
        <v>14</v>
      </c>
      <c r="G8">
        <v>55</v>
      </c>
      <c r="I8" s="13" t="s">
        <v>2111</v>
      </c>
      <c r="J8">
        <f>MAX(C2:C566)</f>
        <v>7295</v>
      </c>
      <c r="M8" s="13" t="s">
        <v>2111</v>
      </c>
      <c r="N8">
        <f>MAX(G2:G365)</f>
        <v>6080</v>
      </c>
    </row>
    <row r="9" spans="2:14" x14ac:dyDescent="0.2">
      <c r="B9" t="s">
        <v>20</v>
      </c>
      <c r="C9">
        <v>1249</v>
      </c>
      <c r="F9" t="s">
        <v>14</v>
      </c>
      <c r="G9">
        <v>200</v>
      </c>
      <c r="I9" s="13" t="s">
        <v>2112</v>
      </c>
      <c r="J9">
        <f>_xlfn.VAR.P(C2:C566)</f>
        <v>1603373.7324019109</v>
      </c>
      <c r="M9" s="13" t="s">
        <v>2112</v>
      </c>
      <c r="N9">
        <f>_xlfn.VAR.P(G2:G365)</f>
        <v>921574.68174133555</v>
      </c>
    </row>
    <row r="10" spans="2:14" x14ac:dyDescent="0.2">
      <c r="B10" t="s">
        <v>20</v>
      </c>
      <c r="C10">
        <v>1396</v>
      </c>
      <c r="F10" t="s">
        <v>14</v>
      </c>
      <c r="G10">
        <v>452</v>
      </c>
      <c r="I10" s="13" t="s">
        <v>2113</v>
      </c>
      <c r="J10">
        <f>_xlfn.STDEV.P(C2:C566)</f>
        <v>1266.2439466397898</v>
      </c>
      <c r="M10" s="13" t="s">
        <v>2113</v>
      </c>
      <c r="N10">
        <f>_xlfn.STDEV.P(G2:G365)</f>
        <v>959.98681331637863</v>
      </c>
    </row>
    <row r="11" spans="2:14" x14ac:dyDescent="0.2">
      <c r="B11" t="s">
        <v>20</v>
      </c>
      <c r="C11">
        <v>890</v>
      </c>
      <c r="F11" t="s">
        <v>14</v>
      </c>
      <c r="G11">
        <v>674</v>
      </c>
    </row>
    <row r="12" spans="2:14" x14ac:dyDescent="0.2">
      <c r="B12" t="s">
        <v>20</v>
      </c>
      <c r="C12">
        <v>142</v>
      </c>
      <c r="F12" t="s">
        <v>14</v>
      </c>
      <c r="G12">
        <v>558</v>
      </c>
    </row>
    <row r="13" spans="2:14" x14ac:dyDescent="0.2">
      <c r="B13" t="s">
        <v>20</v>
      </c>
      <c r="C13">
        <v>2673</v>
      </c>
      <c r="F13" t="s">
        <v>14</v>
      </c>
      <c r="G13">
        <v>15</v>
      </c>
    </row>
    <row r="14" spans="2:14" x14ac:dyDescent="0.2">
      <c r="B14" t="s">
        <v>20</v>
      </c>
      <c r="C14">
        <v>163</v>
      </c>
      <c r="F14" t="s">
        <v>14</v>
      </c>
      <c r="G14">
        <v>2307</v>
      </c>
    </row>
    <row r="15" spans="2:14" x14ac:dyDescent="0.2">
      <c r="B15" t="s">
        <v>20</v>
      </c>
      <c r="C15">
        <v>2220</v>
      </c>
      <c r="F15" t="s">
        <v>14</v>
      </c>
      <c r="G15">
        <v>88</v>
      </c>
    </row>
    <row r="16" spans="2:14" x14ac:dyDescent="0.2">
      <c r="B16" t="s">
        <v>20</v>
      </c>
      <c r="C16">
        <v>1606</v>
      </c>
      <c r="F16" t="s">
        <v>14</v>
      </c>
      <c r="G16">
        <v>48</v>
      </c>
    </row>
    <row r="17" spans="2:7" x14ac:dyDescent="0.2">
      <c r="B17" t="s">
        <v>20</v>
      </c>
      <c r="C17">
        <v>129</v>
      </c>
      <c r="F17" t="s">
        <v>14</v>
      </c>
      <c r="G17">
        <v>1</v>
      </c>
    </row>
    <row r="18" spans="2:7" x14ac:dyDescent="0.2">
      <c r="B18" t="s">
        <v>20</v>
      </c>
      <c r="C18">
        <v>226</v>
      </c>
      <c r="F18" t="s">
        <v>14</v>
      </c>
      <c r="G18">
        <v>1467</v>
      </c>
    </row>
    <row r="19" spans="2:7" x14ac:dyDescent="0.2">
      <c r="B19" t="s">
        <v>20</v>
      </c>
      <c r="C19">
        <v>5419</v>
      </c>
      <c r="F19" t="s">
        <v>14</v>
      </c>
      <c r="G19">
        <v>75</v>
      </c>
    </row>
    <row r="20" spans="2:7" x14ac:dyDescent="0.2">
      <c r="B20" t="s">
        <v>20</v>
      </c>
      <c r="C20">
        <v>165</v>
      </c>
      <c r="F20" t="s">
        <v>14</v>
      </c>
      <c r="G20">
        <v>120</v>
      </c>
    </row>
    <row r="21" spans="2:7" x14ac:dyDescent="0.2">
      <c r="B21" t="s">
        <v>20</v>
      </c>
      <c r="C21">
        <v>1965</v>
      </c>
      <c r="F21" t="s">
        <v>14</v>
      </c>
      <c r="G21">
        <v>2253</v>
      </c>
    </row>
    <row r="22" spans="2:7" x14ac:dyDescent="0.2">
      <c r="B22" t="s">
        <v>20</v>
      </c>
      <c r="C22">
        <v>16</v>
      </c>
      <c r="F22" t="s">
        <v>14</v>
      </c>
      <c r="G22">
        <v>5</v>
      </c>
    </row>
    <row r="23" spans="2:7" x14ac:dyDescent="0.2">
      <c r="B23" t="s">
        <v>20</v>
      </c>
      <c r="C23">
        <v>107</v>
      </c>
      <c r="F23" t="s">
        <v>14</v>
      </c>
      <c r="G23">
        <v>38</v>
      </c>
    </row>
    <row r="24" spans="2:7" x14ac:dyDescent="0.2">
      <c r="B24" t="s">
        <v>20</v>
      </c>
      <c r="C24">
        <v>134</v>
      </c>
      <c r="F24" t="s">
        <v>14</v>
      </c>
      <c r="G24">
        <v>12</v>
      </c>
    </row>
    <row r="25" spans="2:7" x14ac:dyDescent="0.2">
      <c r="B25" t="s">
        <v>20</v>
      </c>
      <c r="C25">
        <v>198</v>
      </c>
      <c r="F25" t="s">
        <v>14</v>
      </c>
      <c r="G25">
        <v>1684</v>
      </c>
    </row>
    <row r="26" spans="2:7" x14ac:dyDescent="0.2">
      <c r="B26" t="s">
        <v>20</v>
      </c>
      <c r="C26">
        <v>111</v>
      </c>
      <c r="F26" t="s">
        <v>14</v>
      </c>
      <c r="G26">
        <v>56</v>
      </c>
    </row>
    <row r="27" spans="2:7" x14ac:dyDescent="0.2">
      <c r="B27" t="s">
        <v>20</v>
      </c>
      <c r="C27">
        <v>222</v>
      </c>
      <c r="F27" t="s">
        <v>14</v>
      </c>
      <c r="G27">
        <v>838</v>
      </c>
    </row>
    <row r="28" spans="2:7" x14ac:dyDescent="0.2">
      <c r="B28" t="s">
        <v>20</v>
      </c>
      <c r="C28">
        <v>6212</v>
      </c>
      <c r="F28" t="s">
        <v>14</v>
      </c>
      <c r="G28">
        <v>1000</v>
      </c>
    </row>
    <row r="29" spans="2:7" x14ac:dyDescent="0.2">
      <c r="B29" t="s">
        <v>20</v>
      </c>
      <c r="C29">
        <v>98</v>
      </c>
      <c r="F29" t="s">
        <v>14</v>
      </c>
      <c r="G29">
        <v>1482</v>
      </c>
    </row>
    <row r="30" spans="2:7" x14ac:dyDescent="0.2">
      <c r="B30" t="s">
        <v>20</v>
      </c>
      <c r="C30">
        <v>92</v>
      </c>
      <c r="F30" t="s">
        <v>14</v>
      </c>
      <c r="G30">
        <v>106</v>
      </c>
    </row>
    <row r="31" spans="2:7" x14ac:dyDescent="0.2">
      <c r="B31" t="s">
        <v>20</v>
      </c>
      <c r="C31">
        <v>149</v>
      </c>
      <c r="F31" t="s">
        <v>14</v>
      </c>
      <c r="G31">
        <v>679</v>
      </c>
    </row>
    <row r="32" spans="2:7" x14ac:dyDescent="0.2">
      <c r="B32" t="s">
        <v>20</v>
      </c>
      <c r="C32">
        <v>2431</v>
      </c>
      <c r="F32" t="s">
        <v>14</v>
      </c>
      <c r="G32">
        <v>1220</v>
      </c>
    </row>
    <row r="33" spans="2:7" x14ac:dyDescent="0.2">
      <c r="B33" t="s">
        <v>20</v>
      </c>
      <c r="C33">
        <v>303</v>
      </c>
      <c r="F33" t="s">
        <v>14</v>
      </c>
      <c r="G33">
        <v>1</v>
      </c>
    </row>
    <row r="34" spans="2:7" x14ac:dyDescent="0.2">
      <c r="B34" t="s">
        <v>20</v>
      </c>
      <c r="C34">
        <v>209</v>
      </c>
      <c r="F34" t="s">
        <v>14</v>
      </c>
      <c r="G34">
        <v>37</v>
      </c>
    </row>
    <row r="35" spans="2:7" x14ac:dyDescent="0.2">
      <c r="B35" t="s">
        <v>20</v>
      </c>
      <c r="C35">
        <v>131</v>
      </c>
      <c r="F35" t="s">
        <v>14</v>
      </c>
      <c r="G35">
        <v>60</v>
      </c>
    </row>
    <row r="36" spans="2:7" x14ac:dyDescent="0.2">
      <c r="B36" t="s">
        <v>20</v>
      </c>
      <c r="C36">
        <v>164</v>
      </c>
      <c r="F36" t="s">
        <v>14</v>
      </c>
      <c r="G36">
        <v>296</v>
      </c>
    </row>
    <row r="37" spans="2:7" x14ac:dyDescent="0.2">
      <c r="B37" t="s">
        <v>20</v>
      </c>
      <c r="C37">
        <v>201</v>
      </c>
      <c r="F37" t="s">
        <v>14</v>
      </c>
      <c r="G37">
        <v>3304</v>
      </c>
    </row>
    <row r="38" spans="2:7" x14ac:dyDescent="0.2">
      <c r="B38" t="s">
        <v>20</v>
      </c>
      <c r="C38">
        <v>211</v>
      </c>
      <c r="F38" t="s">
        <v>14</v>
      </c>
      <c r="G38">
        <v>73</v>
      </c>
    </row>
    <row r="39" spans="2:7" x14ac:dyDescent="0.2">
      <c r="B39" t="s">
        <v>20</v>
      </c>
      <c r="C39">
        <v>128</v>
      </c>
      <c r="F39" t="s">
        <v>14</v>
      </c>
      <c r="G39">
        <v>3387</v>
      </c>
    </row>
    <row r="40" spans="2:7" x14ac:dyDescent="0.2">
      <c r="B40" t="s">
        <v>20</v>
      </c>
      <c r="C40">
        <v>1600</v>
      </c>
      <c r="F40" t="s">
        <v>14</v>
      </c>
      <c r="G40">
        <v>662</v>
      </c>
    </row>
    <row r="41" spans="2:7" x14ac:dyDescent="0.2">
      <c r="B41" t="s">
        <v>20</v>
      </c>
      <c r="C41">
        <v>249</v>
      </c>
      <c r="F41" t="s">
        <v>14</v>
      </c>
      <c r="G41">
        <v>774</v>
      </c>
    </row>
    <row r="42" spans="2:7" x14ac:dyDescent="0.2">
      <c r="B42" t="s">
        <v>20</v>
      </c>
      <c r="C42">
        <v>236</v>
      </c>
      <c r="F42" t="s">
        <v>14</v>
      </c>
      <c r="G42">
        <v>672</v>
      </c>
    </row>
    <row r="43" spans="2:7" x14ac:dyDescent="0.2">
      <c r="B43" t="s">
        <v>20</v>
      </c>
      <c r="C43">
        <v>4065</v>
      </c>
      <c r="F43" t="s">
        <v>14</v>
      </c>
      <c r="G43">
        <v>940</v>
      </c>
    </row>
    <row r="44" spans="2:7" x14ac:dyDescent="0.2">
      <c r="B44" t="s">
        <v>20</v>
      </c>
      <c r="C44">
        <v>246</v>
      </c>
      <c r="F44" t="s">
        <v>14</v>
      </c>
      <c r="G44">
        <v>117</v>
      </c>
    </row>
    <row r="45" spans="2:7" x14ac:dyDescent="0.2">
      <c r="B45" t="s">
        <v>20</v>
      </c>
      <c r="C45">
        <v>2475</v>
      </c>
      <c r="F45" t="s">
        <v>14</v>
      </c>
      <c r="G45">
        <v>115</v>
      </c>
    </row>
    <row r="46" spans="2:7" x14ac:dyDescent="0.2">
      <c r="B46" t="s">
        <v>20</v>
      </c>
      <c r="C46">
        <v>76</v>
      </c>
      <c r="F46" t="s">
        <v>14</v>
      </c>
      <c r="G46">
        <v>326</v>
      </c>
    </row>
    <row r="47" spans="2:7" x14ac:dyDescent="0.2">
      <c r="B47" t="s">
        <v>20</v>
      </c>
      <c r="C47">
        <v>54</v>
      </c>
      <c r="F47" t="s">
        <v>14</v>
      </c>
      <c r="G47">
        <v>1</v>
      </c>
    </row>
    <row r="48" spans="2:7" x14ac:dyDescent="0.2">
      <c r="B48" t="s">
        <v>20</v>
      </c>
      <c r="C48">
        <v>88</v>
      </c>
      <c r="F48" t="s">
        <v>14</v>
      </c>
      <c r="G48">
        <v>1467</v>
      </c>
    </row>
    <row r="49" spans="2:7" x14ac:dyDescent="0.2">
      <c r="B49" t="s">
        <v>20</v>
      </c>
      <c r="C49">
        <v>85</v>
      </c>
      <c r="F49" t="s">
        <v>14</v>
      </c>
      <c r="G49">
        <v>5681</v>
      </c>
    </row>
    <row r="50" spans="2:7" x14ac:dyDescent="0.2">
      <c r="B50" t="s">
        <v>20</v>
      </c>
      <c r="C50">
        <v>170</v>
      </c>
      <c r="F50" t="s">
        <v>14</v>
      </c>
      <c r="G50">
        <v>1059</v>
      </c>
    </row>
    <row r="51" spans="2:7" x14ac:dyDescent="0.2">
      <c r="B51" t="s">
        <v>20</v>
      </c>
      <c r="C51">
        <v>330</v>
      </c>
      <c r="F51" t="s">
        <v>14</v>
      </c>
      <c r="G51">
        <v>1194</v>
      </c>
    </row>
    <row r="52" spans="2:7" x14ac:dyDescent="0.2">
      <c r="B52" t="s">
        <v>20</v>
      </c>
      <c r="C52">
        <v>127</v>
      </c>
      <c r="F52" t="s">
        <v>14</v>
      </c>
      <c r="G52">
        <v>30</v>
      </c>
    </row>
    <row r="53" spans="2:7" x14ac:dyDescent="0.2">
      <c r="B53" t="s">
        <v>20</v>
      </c>
      <c r="C53">
        <v>411</v>
      </c>
      <c r="F53" t="s">
        <v>14</v>
      </c>
      <c r="G53">
        <v>75</v>
      </c>
    </row>
    <row r="54" spans="2:7" x14ac:dyDescent="0.2">
      <c r="B54" t="s">
        <v>20</v>
      </c>
      <c r="C54">
        <v>180</v>
      </c>
      <c r="F54" t="s">
        <v>14</v>
      </c>
      <c r="G54">
        <v>955</v>
      </c>
    </row>
    <row r="55" spans="2:7" x14ac:dyDescent="0.2">
      <c r="B55" t="s">
        <v>20</v>
      </c>
      <c r="C55">
        <v>374</v>
      </c>
      <c r="F55" t="s">
        <v>14</v>
      </c>
      <c r="G55">
        <v>67</v>
      </c>
    </row>
    <row r="56" spans="2:7" x14ac:dyDescent="0.2">
      <c r="B56" t="s">
        <v>20</v>
      </c>
      <c r="C56">
        <v>71</v>
      </c>
      <c r="F56" t="s">
        <v>14</v>
      </c>
      <c r="G56">
        <v>5</v>
      </c>
    </row>
    <row r="57" spans="2:7" x14ac:dyDescent="0.2">
      <c r="B57" t="s">
        <v>20</v>
      </c>
      <c r="C57">
        <v>203</v>
      </c>
      <c r="F57" t="s">
        <v>14</v>
      </c>
      <c r="G57">
        <v>26</v>
      </c>
    </row>
    <row r="58" spans="2:7" x14ac:dyDescent="0.2">
      <c r="B58" t="s">
        <v>20</v>
      </c>
      <c r="C58">
        <v>113</v>
      </c>
      <c r="F58" t="s">
        <v>14</v>
      </c>
      <c r="G58">
        <v>1130</v>
      </c>
    </row>
    <row r="59" spans="2:7" x14ac:dyDescent="0.2">
      <c r="B59" t="s">
        <v>20</v>
      </c>
      <c r="C59">
        <v>96</v>
      </c>
      <c r="F59" t="s">
        <v>14</v>
      </c>
      <c r="G59">
        <v>782</v>
      </c>
    </row>
    <row r="60" spans="2:7" x14ac:dyDescent="0.2">
      <c r="B60" t="s">
        <v>20</v>
      </c>
      <c r="C60">
        <v>498</v>
      </c>
      <c r="F60" t="s">
        <v>14</v>
      </c>
      <c r="G60">
        <v>210</v>
      </c>
    </row>
    <row r="61" spans="2:7" x14ac:dyDescent="0.2">
      <c r="B61" t="s">
        <v>20</v>
      </c>
      <c r="C61">
        <v>180</v>
      </c>
      <c r="F61" t="s">
        <v>14</v>
      </c>
      <c r="G61">
        <v>136</v>
      </c>
    </row>
    <row r="62" spans="2:7" x14ac:dyDescent="0.2">
      <c r="B62" t="s">
        <v>20</v>
      </c>
      <c r="C62">
        <v>27</v>
      </c>
      <c r="F62" t="s">
        <v>14</v>
      </c>
      <c r="G62">
        <v>86</v>
      </c>
    </row>
    <row r="63" spans="2:7" x14ac:dyDescent="0.2">
      <c r="B63" t="s">
        <v>20</v>
      </c>
      <c r="C63">
        <v>2331</v>
      </c>
      <c r="F63" t="s">
        <v>14</v>
      </c>
      <c r="G63">
        <v>19</v>
      </c>
    </row>
    <row r="64" spans="2:7" x14ac:dyDescent="0.2">
      <c r="B64" t="s">
        <v>20</v>
      </c>
      <c r="C64">
        <v>113</v>
      </c>
      <c r="F64" t="s">
        <v>14</v>
      </c>
      <c r="G64">
        <v>886</v>
      </c>
    </row>
    <row r="65" spans="2:7" x14ac:dyDescent="0.2">
      <c r="B65" t="s">
        <v>20</v>
      </c>
      <c r="C65">
        <v>164</v>
      </c>
      <c r="F65" t="s">
        <v>14</v>
      </c>
      <c r="G65">
        <v>35</v>
      </c>
    </row>
    <row r="66" spans="2:7" x14ac:dyDescent="0.2">
      <c r="B66" t="s">
        <v>20</v>
      </c>
      <c r="C66">
        <v>164</v>
      </c>
      <c r="F66" t="s">
        <v>14</v>
      </c>
      <c r="G66">
        <v>24</v>
      </c>
    </row>
    <row r="67" spans="2:7" x14ac:dyDescent="0.2">
      <c r="B67" t="s">
        <v>20</v>
      </c>
      <c r="C67">
        <v>336</v>
      </c>
      <c r="F67" t="s">
        <v>14</v>
      </c>
      <c r="G67">
        <v>86</v>
      </c>
    </row>
    <row r="68" spans="2:7" x14ac:dyDescent="0.2">
      <c r="B68" t="s">
        <v>20</v>
      </c>
      <c r="C68">
        <v>1917</v>
      </c>
      <c r="F68" t="s">
        <v>14</v>
      </c>
      <c r="G68">
        <v>243</v>
      </c>
    </row>
    <row r="69" spans="2:7" x14ac:dyDescent="0.2">
      <c r="B69" t="s">
        <v>20</v>
      </c>
      <c r="C69">
        <v>95</v>
      </c>
      <c r="F69" t="s">
        <v>14</v>
      </c>
      <c r="G69">
        <v>65</v>
      </c>
    </row>
    <row r="70" spans="2:7" x14ac:dyDescent="0.2">
      <c r="B70" t="s">
        <v>20</v>
      </c>
      <c r="C70">
        <v>147</v>
      </c>
      <c r="F70" t="s">
        <v>14</v>
      </c>
      <c r="G70">
        <v>100</v>
      </c>
    </row>
    <row r="71" spans="2:7" x14ac:dyDescent="0.2">
      <c r="B71" t="s">
        <v>20</v>
      </c>
      <c r="C71">
        <v>86</v>
      </c>
      <c r="F71" t="s">
        <v>14</v>
      </c>
      <c r="G71">
        <v>168</v>
      </c>
    </row>
    <row r="72" spans="2:7" x14ac:dyDescent="0.2">
      <c r="B72" t="s">
        <v>20</v>
      </c>
      <c r="C72">
        <v>83</v>
      </c>
      <c r="F72" t="s">
        <v>14</v>
      </c>
      <c r="G72">
        <v>13</v>
      </c>
    </row>
    <row r="73" spans="2:7" x14ac:dyDescent="0.2">
      <c r="B73" t="s">
        <v>20</v>
      </c>
      <c r="C73">
        <v>676</v>
      </c>
      <c r="F73" t="s">
        <v>14</v>
      </c>
      <c r="G73">
        <v>1</v>
      </c>
    </row>
    <row r="74" spans="2:7" x14ac:dyDescent="0.2">
      <c r="B74" t="s">
        <v>20</v>
      </c>
      <c r="C74">
        <v>361</v>
      </c>
      <c r="F74" t="s">
        <v>14</v>
      </c>
      <c r="G74">
        <v>40</v>
      </c>
    </row>
    <row r="75" spans="2:7" x14ac:dyDescent="0.2">
      <c r="B75" t="s">
        <v>20</v>
      </c>
      <c r="C75">
        <v>131</v>
      </c>
      <c r="F75" t="s">
        <v>14</v>
      </c>
      <c r="G75">
        <v>226</v>
      </c>
    </row>
    <row r="76" spans="2:7" x14ac:dyDescent="0.2">
      <c r="B76" t="s">
        <v>20</v>
      </c>
      <c r="C76">
        <v>126</v>
      </c>
      <c r="F76" t="s">
        <v>14</v>
      </c>
      <c r="G76">
        <v>1625</v>
      </c>
    </row>
    <row r="77" spans="2:7" x14ac:dyDescent="0.2">
      <c r="B77" t="s">
        <v>20</v>
      </c>
      <c r="C77">
        <v>275</v>
      </c>
      <c r="F77" t="s">
        <v>14</v>
      </c>
      <c r="G77">
        <v>143</v>
      </c>
    </row>
    <row r="78" spans="2:7" x14ac:dyDescent="0.2">
      <c r="B78" t="s">
        <v>20</v>
      </c>
      <c r="C78">
        <v>67</v>
      </c>
      <c r="F78" t="s">
        <v>14</v>
      </c>
      <c r="G78">
        <v>934</v>
      </c>
    </row>
    <row r="79" spans="2:7" x14ac:dyDescent="0.2">
      <c r="B79" t="s">
        <v>20</v>
      </c>
      <c r="C79">
        <v>154</v>
      </c>
      <c r="F79" t="s">
        <v>14</v>
      </c>
      <c r="G79">
        <v>17</v>
      </c>
    </row>
    <row r="80" spans="2:7" x14ac:dyDescent="0.2">
      <c r="B80" t="s">
        <v>20</v>
      </c>
      <c r="C80">
        <v>1782</v>
      </c>
      <c r="F80" t="s">
        <v>14</v>
      </c>
      <c r="G80">
        <v>2179</v>
      </c>
    </row>
    <row r="81" spans="2:7" x14ac:dyDescent="0.2">
      <c r="B81" t="s">
        <v>20</v>
      </c>
      <c r="C81">
        <v>903</v>
      </c>
      <c r="F81" t="s">
        <v>14</v>
      </c>
      <c r="G81">
        <v>931</v>
      </c>
    </row>
    <row r="82" spans="2:7" x14ac:dyDescent="0.2">
      <c r="B82" t="s">
        <v>20</v>
      </c>
      <c r="C82">
        <v>94</v>
      </c>
      <c r="F82" t="s">
        <v>14</v>
      </c>
      <c r="G82">
        <v>92</v>
      </c>
    </row>
    <row r="83" spans="2:7" x14ac:dyDescent="0.2">
      <c r="B83" t="s">
        <v>20</v>
      </c>
      <c r="C83">
        <v>180</v>
      </c>
      <c r="F83" t="s">
        <v>14</v>
      </c>
      <c r="G83">
        <v>57</v>
      </c>
    </row>
    <row r="84" spans="2:7" x14ac:dyDescent="0.2">
      <c r="B84" t="s">
        <v>20</v>
      </c>
      <c r="C84">
        <v>533</v>
      </c>
      <c r="F84" t="s">
        <v>14</v>
      </c>
      <c r="G84">
        <v>41</v>
      </c>
    </row>
    <row r="85" spans="2:7" x14ac:dyDescent="0.2">
      <c r="B85" t="s">
        <v>20</v>
      </c>
      <c r="C85">
        <v>2443</v>
      </c>
      <c r="F85" t="s">
        <v>14</v>
      </c>
      <c r="G85">
        <v>1</v>
      </c>
    </row>
    <row r="86" spans="2:7" x14ac:dyDescent="0.2">
      <c r="B86" t="s">
        <v>20</v>
      </c>
      <c r="C86">
        <v>89</v>
      </c>
      <c r="F86" t="s">
        <v>14</v>
      </c>
      <c r="G86">
        <v>101</v>
      </c>
    </row>
    <row r="87" spans="2:7" x14ac:dyDescent="0.2">
      <c r="B87" t="s">
        <v>20</v>
      </c>
      <c r="C87">
        <v>159</v>
      </c>
      <c r="F87" t="s">
        <v>14</v>
      </c>
      <c r="G87">
        <v>1335</v>
      </c>
    </row>
    <row r="88" spans="2:7" x14ac:dyDescent="0.2">
      <c r="B88" t="s">
        <v>20</v>
      </c>
      <c r="C88">
        <v>50</v>
      </c>
      <c r="F88" t="s">
        <v>14</v>
      </c>
      <c r="G88">
        <v>15</v>
      </c>
    </row>
    <row r="89" spans="2:7" x14ac:dyDescent="0.2">
      <c r="B89" t="s">
        <v>20</v>
      </c>
      <c r="C89">
        <v>186</v>
      </c>
      <c r="F89" t="s">
        <v>14</v>
      </c>
      <c r="G89">
        <v>454</v>
      </c>
    </row>
    <row r="90" spans="2:7" x14ac:dyDescent="0.2">
      <c r="B90" t="s">
        <v>20</v>
      </c>
      <c r="C90">
        <v>1071</v>
      </c>
      <c r="F90" t="s">
        <v>14</v>
      </c>
      <c r="G90">
        <v>3182</v>
      </c>
    </row>
    <row r="91" spans="2:7" x14ac:dyDescent="0.2">
      <c r="B91" t="s">
        <v>20</v>
      </c>
      <c r="C91">
        <v>117</v>
      </c>
      <c r="F91" t="s">
        <v>14</v>
      </c>
      <c r="G91">
        <v>15</v>
      </c>
    </row>
    <row r="92" spans="2:7" x14ac:dyDescent="0.2">
      <c r="B92" t="s">
        <v>20</v>
      </c>
      <c r="C92">
        <v>70</v>
      </c>
      <c r="F92" t="s">
        <v>14</v>
      </c>
      <c r="G92">
        <v>133</v>
      </c>
    </row>
    <row r="93" spans="2:7" x14ac:dyDescent="0.2">
      <c r="B93" t="s">
        <v>20</v>
      </c>
      <c r="C93">
        <v>135</v>
      </c>
      <c r="F93" t="s">
        <v>14</v>
      </c>
      <c r="G93">
        <v>2062</v>
      </c>
    </row>
    <row r="94" spans="2:7" x14ac:dyDescent="0.2">
      <c r="B94" t="s">
        <v>20</v>
      </c>
      <c r="C94">
        <v>768</v>
      </c>
      <c r="F94" t="s">
        <v>14</v>
      </c>
      <c r="G94">
        <v>29</v>
      </c>
    </row>
    <row r="95" spans="2:7" x14ac:dyDescent="0.2">
      <c r="B95" t="s">
        <v>20</v>
      </c>
      <c r="C95">
        <v>199</v>
      </c>
      <c r="F95" t="s">
        <v>14</v>
      </c>
      <c r="G95">
        <v>132</v>
      </c>
    </row>
    <row r="96" spans="2:7" x14ac:dyDescent="0.2">
      <c r="B96" t="s">
        <v>20</v>
      </c>
      <c r="C96">
        <v>107</v>
      </c>
      <c r="F96" t="s">
        <v>14</v>
      </c>
      <c r="G96">
        <v>137</v>
      </c>
    </row>
    <row r="97" spans="2:7" x14ac:dyDescent="0.2">
      <c r="B97" t="s">
        <v>20</v>
      </c>
      <c r="C97">
        <v>195</v>
      </c>
      <c r="F97" t="s">
        <v>14</v>
      </c>
      <c r="G97">
        <v>908</v>
      </c>
    </row>
    <row r="98" spans="2:7" x14ac:dyDescent="0.2">
      <c r="B98" t="s">
        <v>20</v>
      </c>
      <c r="C98">
        <v>3376</v>
      </c>
      <c r="F98" t="s">
        <v>14</v>
      </c>
      <c r="G98">
        <v>10</v>
      </c>
    </row>
    <row r="99" spans="2:7" x14ac:dyDescent="0.2">
      <c r="B99" t="s">
        <v>20</v>
      </c>
      <c r="C99">
        <v>41</v>
      </c>
      <c r="F99" t="s">
        <v>14</v>
      </c>
      <c r="G99">
        <v>1910</v>
      </c>
    </row>
    <row r="100" spans="2:7" x14ac:dyDescent="0.2">
      <c r="B100" t="s">
        <v>20</v>
      </c>
      <c r="C100">
        <v>1821</v>
      </c>
      <c r="F100" t="s">
        <v>14</v>
      </c>
      <c r="G100">
        <v>38</v>
      </c>
    </row>
    <row r="101" spans="2:7" x14ac:dyDescent="0.2">
      <c r="B101" t="s">
        <v>20</v>
      </c>
      <c r="C101">
        <v>164</v>
      </c>
      <c r="F101" t="s">
        <v>14</v>
      </c>
      <c r="G101">
        <v>104</v>
      </c>
    </row>
    <row r="102" spans="2:7" x14ac:dyDescent="0.2">
      <c r="B102" t="s">
        <v>20</v>
      </c>
      <c r="C102">
        <v>157</v>
      </c>
      <c r="F102" t="s">
        <v>14</v>
      </c>
      <c r="G102">
        <v>49</v>
      </c>
    </row>
    <row r="103" spans="2:7" x14ac:dyDescent="0.2">
      <c r="B103" t="s">
        <v>20</v>
      </c>
      <c r="C103">
        <v>246</v>
      </c>
      <c r="F103" t="s">
        <v>14</v>
      </c>
      <c r="G103">
        <v>1</v>
      </c>
    </row>
    <row r="104" spans="2:7" x14ac:dyDescent="0.2">
      <c r="B104" t="s">
        <v>20</v>
      </c>
      <c r="C104">
        <v>1396</v>
      </c>
      <c r="F104" t="s">
        <v>14</v>
      </c>
      <c r="G104">
        <v>245</v>
      </c>
    </row>
    <row r="105" spans="2:7" x14ac:dyDescent="0.2">
      <c r="B105" t="s">
        <v>20</v>
      </c>
      <c r="C105">
        <v>2506</v>
      </c>
      <c r="F105" t="s">
        <v>14</v>
      </c>
      <c r="G105">
        <v>32</v>
      </c>
    </row>
    <row r="106" spans="2:7" x14ac:dyDescent="0.2">
      <c r="B106" t="s">
        <v>20</v>
      </c>
      <c r="C106">
        <v>244</v>
      </c>
      <c r="F106" t="s">
        <v>14</v>
      </c>
      <c r="G106">
        <v>7</v>
      </c>
    </row>
    <row r="107" spans="2:7" x14ac:dyDescent="0.2">
      <c r="B107" t="s">
        <v>20</v>
      </c>
      <c r="C107">
        <v>146</v>
      </c>
      <c r="F107" t="s">
        <v>14</v>
      </c>
      <c r="G107">
        <v>803</v>
      </c>
    </row>
    <row r="108" spans="2:7" x14ac:dyDescent="0.2">
      <c r="B108" t="s">
        <v>20</v>
      </c>
      <c r="C108">
        <v>1267</v>
      </c>
      <c r="F108" t="s">
        <v>14</v>
      </c>
      <c r="G108">
        <v>16</v>
      </c>
    </row>
    <row r="109" spans="2:7" x14ac:dyDescent="0.2">
      <c r="B109" t="s">
        <v>20</v>
      </c>
      <c r="C109">
        <v>1561</v>
      </c>
      <c r="F109" t="s">
        <v>14</v>
      </c>
      <c r="G109">
        <v>31</v>
      </c>
    </row>
    <row r="110" spans="2:7" x14ac:dyDescent="0.2">
      <c r="B110" t="s">
        <v>20</v>
      </c>
      <c r="C110">
        <v>48</v>
      </c>
      <c r="F110" t="s">
        <v>14</v>
      </c>
      <c r="G110">
        <v>108</v>
      </c>
    </row>
    <row r="111" spans="2:7" x14ac:dyDescent="0.2">
      <c r="B111" t="s">
        <v>20</v>
      </c>
      <c r="C111">
        <v>2739</v>
      </c>
      <c r="F111" t="s">
        <v>14</v>
      </c>
      <c r="G111">
        <v>30</v>
      </c>
    </row>
    <row r="112" spans="2:7" x14ac:dyDescent="0.2">
      <c r="B112" t="s">
        <v>20</v>
      </c>
      <c r="C112">
        <v>3537</v>
      </c>
      <c r="F112" t="s">
        <v>14</v>
      </c>
      <c r="G112">
        <v>17</v>
      </c>
    </row>
    <row r="113" spans="2:7" x14ac:dyDescent="0.2">
      <c r="B113" t="s">
        <v>20</v>
      </c>
      <c r="C113">
        <v>2107</v>
      </c>
      <c r="F113" t="s">
        <v>14</v>
      </c>
      <c r="G113">
        <v>80</v>
      </c>
    </row>
    <row r="114" spans="2:7" x14ac:dyDescent="0.2">
      <c r="B114" t="s">
        <v>20</v>
      </c>
      <c r="C114">
        <v>3318</v>
      </c>
      <c r="F114" t="s">
        <v>14</v>
      </c>
      <c r="G114">
        <v>2468</v>
      </c>
    </row>
    <row r="115" spans="2:7" x14ac:dyDescent="0.2">
      <c r="B115" t="s">
        <v>20</v>
      </c>
      <c r="C115">
        <v>340</v>
      </c>
      <c r="F115" t="s">
        <v>14</v>
      </c>
      <c r="G115">
        <v>26</v>
      </c>
    </row>
    <row r="116" spans="2:7" x14ac:dyDescent="0.2">
      <c r="B116" t="s">
        <v>20</v>
      </c>
      <c r="C116">
        <v>1442</v>
      </c>
      <c r="F116" t="s">
        <v>14</v>
      </c>
      <c r="G116">
        <v>73</v>
      </c>
    </row>
    <row r="117" spans="2:7" x14ac:dyDescent="0.2">
      <c r="B117" t="s">
        <v>20</v>
      </c>
      <c r="C117">
        <v>126</v>
      </c>
      <c r="F117" t="s">
        <v>14</v>
      </c>
      <c r="G117">
        <v>128</v>
      </c>
    </row>
    <row r="118" spans="2:7" x14ac:dyDescent="0.2">
      <c r="B118" t="s">
        <v>20</v>
      </c>
      <c r="C118">
        <v>524</v>
      </c>
      <c r="F118" t="s">
        <v>14</v>
      </c>
      <c r="G118">
        <v>33</v>
      </c>
    </row>
    <row r="119" spans="2:7" x14ac:dyDescent="0.2">
      <c r="B119" t="s">
        <v>20</v>
      </c>
      <c r="C119">
        <v>1989</v>
      </c>
      <c r="F119" t="s">
        <v>14</v>
      </c>
      <c r="G119">
        <v>1072</v>
      </c>
    </row>
    <row r="120" spans="2:7" x14ac:dyDescent="0.2">
      <c r="B120" t="s">
        <v>20</v>
      </c>
      <c r="C120">
        <v>157</v>
      </c>
      <c r="F120" t="s">
        <v>14</v>
      </c>
      <c r="G120">
        <v>393</v>
      </c>
    </row>
    <row r="121" spans="2:7" x14ac:dyDescent="0.2">
      <c r="B121" t="s">
        <v>20</v>
      </c>
      <c r="C121">
        <v>4498</v>
      </c>
      <c r="F121" t="s">
        <v>14</v>
      </c>
      <c r="G121">
        <v>1257</v>
      </c>
    </row>
    <row r="122" spans="2:7" x14ac:dyDescent="0.2">
      <c r="B122" t="s">
        <v>20</v>
      </c>
      <c r="C122">
        <v>80</v>
      </c>
      <c r="F122" t="s">
        <v>14</v>
      </c>
      <c r="G122">
        <v>328</v>
      </c>
    </row>
    <row r="123" spans="2:7" x14ac:dyDescent="0.2">
      <c r="B123" t="s">
        <v>20</v>
      </c>
      <c r="C123">
        <v>43</v>
      </c>
      <c r="F123" t="s">
        <v>14</v>
      </c>
      <c r="G123">
        <v>147</v>
      </c>
    </row>
    <row r="124" spans="2:7" x14ac:dyDescent="0.2">
      <c r="B124" t="s">
        <v>20</v>
      </c>
      <c r="C124">
        <v>2053</v>
      </c>
      <c r="F124" t="s">
        <v>14</v>
      </c>
      <c r="G124">
        <v>830</v>
      </c>
    </row>
    <row r="125" spans="2:7" x14ac:dyDescent="0.2">
      <c r="B125" t="s">
        <v>20</v>
      </c>
      <c r="C125">
        <v>168</v>
      </c>
      <c r="F125" t="s">
        <v>14</v>
      </c>
      <c r="G125">
        <v>331</v>
      </c>
    </row>
    <row r="126" spans="2:7" x14ac:dyDescent="0.2">
      <c r="B126" t="s">
        <v>20</v>
      </c>
      <c r="C126">
        <v>4289</v>
      </c>
      <c r="F126" t="s">
        <v>14</v>
      </c>
      <c r="G126">
        <v>25</v>
      </c>
    </row>
    <row r="127" spans="2:7" x14ac:dyDescent="0.2">
      <c r="B127" t="s">
        <v>20</v>
      </c>
      <c r="C127">
        <v>165</v>
      </c>
      <c r="F127" t="s">
        <v>14</v>
      </c>
      <c r="G127">
        <v>3483</v>
      </c>
    </row>
    <row r="128" spans="2:7" x14ac:dyDescent="0.2">
      <c r="B128" t="s">
        <v>20</v>
      </c>
      <c r="C128">
        <v>1815</v>
      </c>
      <c r="F128" t="s">
        <v>14</v>
      </c>
      <c r="G128">
        <v>923</v>
      </c>
    </row>
    <row r="129" spans="2:7" x14ac:dyDescent="0.2">
      <c r="B129" t="s">
        <v>20</v>
      </c>
      <c r="C129">
        <v>397</v>
      </c>
      <c r="F129" t="s">
        <v>14</v>
      </c>
      <c r="G129">
        <v>1</v>
      </c>
    </row>
    <row r="130" spans="2:7" x14ac:dyDescent="0.2">
      <c r="B130" t="s">
        <v>20</v>
      </c>
      <c r="C130">
        <v>1539</v>
      </c>
      <c r="F130" t="s">
        <v>14</v>
      </c>
      <c r="G130">
        <v>33</v>
      </c>
    </row>
    <row r="131" spans="2:7" x14ac:dyDescent="0.2">
      <c r="B131" t="s">
        <v>20</v>
      </c>
      <c r="C131">
        <v>138</v>
      </c>
      <c r="F131" t="s">
        <v>14</v>
      </c>
      <c r="G131">
        <v>40</v>
      </c>
    </row>
    <row r="132" spans="2:7" x14ac:dyDescent="0.2">
      <c r="B132" t="s">
        <v>20</v>
      </c>
      <c r="C132">
        <v>3594</v>
      </c>
      <c r="F132" t="s">
        <v>14</v>
      </c>
      <c r="G132">
        <v>23</v>
      </c>
    </row>
    <row r="133" spans="2:7" x14ac:dyDescent="0.2">
      <c r="B133" t="s">
        <v>20</v>
      </c>
      <c r="C133">
        <v>5880</v>
      </c>
      <c r="F133" t="s">
        <v>14</v>
      </c>
      <c r="G133">
        <v>75</v>
      </c>
    </row>
    <row r="134" spans="2:7" x14ac:dyDescent="0.2">
      <c r="B134" t="s">
        <v>20</v>
      </c>
      <c r="C134">
        <v>112</v>
      </c>
      <c r="F134" t="s">
        <v>14</v>
      </c>
      <c r="G134">
        <v>2176</v>
      </c>
    </row>
    <row r="135" spans="2:7" x14ac:dyDescent="0.2">
      <c r="B135" t="s">
        <v>20</v>
      </c>
      <c r="C135">
        <v>943</v>
      </c>
      <c r="F135" t="s">
        <v>14</v>
      </c>
      <c r="G135">
        <v>441</v>
      </c>
    </row>
    <row r="136" spans="2:7" x14ac:dyDescent="0.2">
      <c r="B136" t="s">
        <v>20</v>
      </c>
      <c r="C136">
        <v>2468</v>
      </c>
      <c r="F136" t="s">
        <v>14</v>
      </c>
      <c r="G136">
        <v>25</v>
      </c>
    </row>
    <row r="137" spans="2:7" x14ac:dyDescent="0.2">
      <c r="B137" t="s">
        <v>20</v>
      </c>
      <c r="C137">
        <v>2551</v>
      </c>
      <c r="F137" t="s">
        <v>14</v>
      </c>
      <c r="G137">
        <v>127</v>
      </c>
    </row>
    <row r="138" spans="2:7" x14ac:dyDescent="0.2">
      <c r="B138" t="s">
        <v>20</v>
      </c>
      <c r="C138">
        <v>101</v>
      </c>
      <c r="F138" t="s">
        <v>14</v>
      </c>
      <c r="G138">
        <v>355</v>
      </c>
    </row>
    <row r="139" spans="2:7" x14ac:dyDescent="0.2">
      <c r="B139" t="s">
        <v>20</v>
      </c>
      <c r="C139">
        <v>92</v>
      </c>
      <c r="F139" t="s">
        <v>14</v>
      </c>
      <c r="G139">
        <v>44</v>
      </c>
    </row>
    <row r="140" spans="2:7" x14ac:dyDescent="0.2">
      <c r="B140" t="s">
        <v>20</v>
      </c>
      <c r="C140">
        <v>62</v>
      </c>
      <c r="F140" t="s">
        <v>14</v>
      </c>
      <c r="G140">
        <v>67</v>
      </c>
    </row>
    <row r="141" spans="2:7" x14ac:dyDescent="0.2">
      <c r="B141" t="s">
        <v>20</v>
      </c>
      <c r="C141">
        <v>149</v>
      </c>
      <c r="F141" t="s">
        <v>14</v>
      </c>
      <c r="G141">
        <v>1068</v>
      </c>
    </row>
    <row r="142" spans="2:7" x14ac:dyDescent="0.2">
      <c r="B142" t="s">
        <v>20</v>
      </c>
      <c r="C142">
        <v>329</v>
      </c>
      <c r="F142" t="s">
        <v>14</v>
      </c>
      <c r="G142">
        <v>424</v>
      </c>
    </row>
    <row r="143" spans="2:7" x14ac:dyDescent="0.2">
      <c r="B143" t="s">
        <v>20</v>
      </c>
      <c r="C143">
        <v>97</v>
      </c>
      <c r="F143" t="s">
        <v>14</v>
      </c>
      <c r="G143">
        <v>151</v>
      </c>
    </row>
    <row r="144" spans="2:7" x14ac:dyDescent="0.2">
      <c r="B144" t="s">
        <v>20</v>
      </c>
      <c r="C144">
        <v>1784</v>
      </c>
      <c r="F144" t="s">
        <v>14</v>
      </c>
      <c r="G144">
        <v>1608</v>
      </c>
    </row>
    <row r="145" spans="2:7" x14ac:dyDescent="0.2">
      <c r="B145" t="s">
        <v>20</v>
      </c>
      <c r="C145">
        <v>1684</v>
      </c>
      <c r="F145" t="s">
        <v>14</v>
      </c>
      <c r="G145">
        <v>941</v>
      </c>
    </row>
    <row r="146" spans="2:7" x14ac:dyDescent="0.2">
      <c r="B146" t="s">
        <v>20</v>
      </c>
      <c r="C146">
        <v>250</v>
      </c>
      <c r="F146" t="s">
        <v>14</v>
      </c>
      <c r="G146">
        <v>1</v>
      </c>
    </row>
    <row r="147" spans="2:7" x14ac:dyDescent="0.2">
      <c r="B147" t="s">
        <v>20</v>
      </c>
      <c r="C147">
        <v>238</v>
      </c>
      <c r="F147" t="s">
        <v>14</v>
      </c>
      <c r="G147">
        <v>40</v>
      </c>
    </row>
    <row r="148" spans="2:7" x14ac:dyDescent="0.2">
      <c r="B148" t="s">
        <v>20</v>
      </c>
      <c r="C148">
        <v>53</v>
      </c>
      <c r="F148" t="s">
        <v>14</v>
      </c>
      <c r="G148">
        <v>3015</v>
      </c>
    </row>
    <row r="149" spans="2:7" x14ac:dyDescent="0.2">
      <c r="B149" t="s">
        <v>20</v>
      </c>
      <c r="C149">
        <v>214</v>
      </c>
      <c r="F149" t="s">
        <v>14</v>
      </c>
      <c r="G149">
        <v>435</v>
      </c>
    </row>
    <row r="150" spans="2:7" x14ac:dyDescent="0.2">
      <c r="B150" t="s">
        <v>20</v>
      </c>
      <c r="C150">
        <v>222</v>
      </c>
      <c r="F150" t="s">
        <v>14</v>
      </c>
      <c r="G150">
        <v>714</v>
      </c>
    </row>
    <row r="151" spans="2:7" x14ac:dyDescent="0.2">
      <c r="B151" t="s">
        <v>20</v>
      </c>
      <c r="C151">
        <v>1884</v>
      </c>
      <c r="F151" t="s">
        <v>14</v>
      </c>
      <c r="G151">
        <v>5497</v>
      </c>
    </row>
    <row r="152" spans="2:7" x14ac:dyDescent="0.2">
      <c r="B152" t="s">
        <v>20</v>
      </c>
      <c r="C152">
        <v>218</v>
      </c>
      <c r="F152" t="s">
        <v>14</v>
      </c>
      <c r="G152">
        <v>418</v>
      </c>
    </row>
    <row r="153" spans="2:7" x14ac:dyDescent="0.2">
      <c r="B153" t="s">
        <v>20</v>
      </c>
      <c r="C153">
        <v>6465</v>
      </c>
      <c r="F153" t="s">
        <v>14</v>
      </c>
      <c r="G153">
        <v>1439</v>
      </c>
    </row>
    <row r="154" spans="2:7" x14ac:dyDescent="0.2">
      <c r="B154" t="s">
        <v>20</v>
      </c>
      <c r="C154">
        <v>59</v>
      </c>
      <c r="F154" t="s">
        <v>14</v>
      </c>
      <c r="G154">
        <v>15</v>
      </c>
    </row>
    <row r="155" spans="2:7" x14ac:dyDescent="0.2">
      <c r="B155" t="s">
        <v>20</v>
      </c>
      <c r="C155">
        <v>88</v>
      </c>
      <c r="F155" t="s">
        <v>14</v>
      </c>
      <c r="G155">
        <v>1999</v>
      </c>
    </row>
    <row r="156" spans="2:7" x14ac:dyDescent="0.2">
      <c r="B156" t="s">
        <v>20</v>
      </c>
      <c r="C156">
        <v>1697</v>
      </c>
      <c r="F156" t="s">
        <v>14</v>
      </c>
      <c r="G156">
        <v>118</v>
      </c>
    </row>
    <row r="157" spans="2:7" x14ac:dyDescent="0.2">
      <c r="B157" t="s">
        <v>20</v>
      </c>
      <c r="C157">
        <v>92</v>
      </c>
      <c r="F157" t="s">
        <v>14</v>
      </c>
      <c r="G157">
        <v>162</v>
      </c>
    </row>
    <row r="158" spans="2:7" x14ac:dyDescent="0.2">
      <c r="B158" t="s">
        <v>20</v>
      </c>
      <c r="C158">
        <v>186</v>
      </c>
      <c r="F158" t="s">
        <v>14</v>
      </c>
      <c r="G158">
        <v>83</v>
      </c>
    </row>
    <row r="159" spans="2:7" x14ac:dyDescent="0.2">
      <c r="B159" t="s">
        <v>20</v>
      </c>
      <c r="C159">
        <v>138</v>
      </c>
      <c r="F159" t="s">
        <v>14</v>
      </c>
      <c r="G159">
        <v>747</v>
      </c>
    </row>
    <row r="160" spans="2:7" x14ac:dyDescent="0.2">
      <c r="B160" t="s">
        <v>20</v>
      </c>
      <c r="C160">
        <v>261</v>
      </c>
      <c r="F160" t="s">
        <v>14</v>
      </c>
      <c r="G160">
        <v>84</v>
      </c>
    </row>
    <row r="161" spans="2:7" x14ac:dyDescent="0.2">
      <c r="B161" t="s">
        <v>20</v>
      </c>
      <c r="C161">
        <v>107</v>
      </c>
      <c r="F161" t="s">
        <v>14</v>
      </c>
      <c r="G161">
        <v>91</v>
      </c>
    </row>
    <row r="162" spans="2:7" x14ac:dyDescent="0.2">
      <c r="B162" t="s">
        <v>20</v>
      </c>
      <c r="C162">
        <v>199</v>
      </c>
      <c r="F162" t="s">
        <v>14</v>
      </c>
      <c r="G162">
        <v>792</v>
      </c>
    </row>
    <row r="163" spans="2:7" x14ac:dyDescent="0.2">
      <c r="B163" t="s">
        <v>20</v>
      </c>
      <c r="C163">
        <v>5512</v>
      </c>
      <c r="F163" t="s">
        <v>14</v>
      </c>
      <c r="G163">
        <v>32</v>
      </c>
    </row>
    <row r="164" spans="2:7" x14ac:dyDescent="0.2">
      <c r="B164" t="s">
        <v>20</v>
      </c>
      <c r="C164">
        <v>86</v>
      </c>
      <c r="F164" t="s">
        <v>14</v>
      </c>
      <c r="G164">
        <v>186</v>
      </c>
    </row>
    <row r="165" spans="2:7" x14ac:dyDescent="0.2">
      <c r="B165" t="s">
        <v>20</v>
      </c>
      <c r="C165">
        <v>2768</v>
      </c>
      <c r="F165" t="s">
        <v>14</v>
      </c>
      <c r="G165">
        <v>605</v>
      </c>
    </row>
    <row r="166" spans="2:7" x14ac:dyDescent="0.2">
      <c r="B166" t="s">
        <v>20</v>
      </c>
      <c r="C166">
        <v>48</v>
      </c>
      <c r="F166" t="s">
        <v>14</v>
      </c>
      <c r="G166">
        <v>1</v>
      </c>
    </row>
    <row r="167" spans="2:7" x14ac:dyDescent="0.2">
      <c r="B167" t="s">
        <v>20</v>
      </c>
      <c r="C167">
        <v>87</v>
      </c>
      <c r="F167" t="s">
        <v>14</v>
      </c>
      <c r="G167">
        <v>31</v>
      </c>
    </row>
    <row r="168" spans="2:7" x14ac:dyDescent="0.2">
      <c r="B168" t="s">
        <v>20</v>
      </c>
      <c r="C168">
        <v>1894</v>
      </c>
      <c r="F168" t="s">
        <v>14</v>
      </c>
      <c r="G168">
        <v>1181</v>
      </c>
    </row>
    <row r="169" spans="2:7" x14ac:dyDescent="0.2">
      <c r="B169" t="s">
        <v>20</v>
      </c>
      <c r="C169">
        <v>282</v>
      </c>
      <c r="F169" t="s">
        <v>14</v>
      </c>
      <c r="G169">
        <v>39</v>
      </c>
    </row>
    <row r="170" spans="2:7" x14ac:dyDescent="0.2">
      <c r="B170" t="s">
        <v>20</v>
      </c>
      <c r="C170">
        <v>116</v>
      </c>
      <c r="F170" t="s">
        <v>14</v>
      </c>
      <c r="G170">
        <v>46</v>
      </c>
    </row>
    <row r="171" spans="2:7" x14ac:dyDescent="0.2">
      <c r="B171" t="s">
        <v>20</v>
      </c>
      <c r="C171">
        <v>83</v>
      </c>
      <c r="F171" t="s">
        <v>14</v>
      </c>
      <c r="G171">
        <v>105</v>
      </c>
    </row>
    <row r="172" spans="2:7" x14ac:dyDescent="0.2">
      <c r="B172" t="s">
        <v>20</v>
      </c>
      <c r="C172">
        <v>91</v>
      </c>
      <c r="F172" t="s">
        <v>14</v>
      </c>
      <c r="G172">
        <v>535</v>
      </c>
    </row>
    <row r="173" spans="2:7" x14ac:dyDescent="0.2">
      <c r="B173" t="s">
        <v>20</v>
      </c>
      <c r="C173">
        <v>546</v>
      </c>
      <c r="F173" t="s">
        <v>14</v>
      </c>
      <c r="G173">
        <v>16</v>
      </c>
    </row>
    <row r="174" spans="2:7" x14ac:dyDescent="0.2">
      <c r="B174" t="s">
        <v>20</v>
      </c>
      <c r="C174">
        <v>393</v>
      </c>
      <c r="F174" t="s">
        <v>14</v>
      </c>
      <c r="G174">
        <v>575</v>
      </c>
    </row>
    <row r="175" spans="2:7" x14ac:dyDescent="0.2">
      <c r="B175" t="s">
        <v>20</v>
      </c>
      <c r="C175">
        <v>133</v>
      </c>
      <c r="F175" t="s">
        <v>14</v>
      </c>
      <c r="G175">
        <v>1120</v>
      </c>
    </row>
    <row r="176" spans="2:7" x14ac:dyDescent="0.2">
      <c r="B176" t="s">
        <v>20</v>
      </c>
      <c r="C176">
        <v>254</v>
      </c>
      <c r="F176" t="s">
        <v>14</v>
      </c>
      <c r="G176">
        <v>113</v>
      </c>
    </row>
    <row r="177" spans="2:7" x14ac:dyDescent="0.2">
      <c r="B177" t="s">
        <v>20</v>
      </c>
      <c r="C177">
        <v>176</v>
      </c>
      <c r="F177" t="s">
        <v>14</v>
      </c>
      <c r="G177">
        <v>1538</v>
      </c>
    </row>
    <row r="178" spans="2:7" x14ac:dyDescent="0.2">
      <c r="B178" t="s">
        <v>20</v>
      </c>
      <c r="C178">
        <v>337</v>
      </c>
      <c r="F178" t="s">
        <v>14</v>
      </c>
      <c r="G178">
        <v>9</v>
      </c>
    </row>
    <row r="179" spans="2:7" x14ac:dyDescent="0.2">
      <c r="B179" t="s">
        <v>20</v>
      </c>
      <c r="C179">
        <v>107</v>
      </c>
      <c r="F179" t="s">
        <v>14</v>
      </c>
      <c r="G179">
        <v>554</v>
      </c>
    </row>
    <row r="180" spans="2:7" x14ac:dyDescent="0.2">
      <c r="B180" t="s">
        <v>20</v>
      </c>
      <c r="C180">
        <v>183</v>
      </c>
      <c r="F180" t="s">
        <v>14</v>
      </c>
      <c r="G180">
        <v>648</v>
      </c>
    </row>
    <row r="181" spans="2:7" x14ac:dyDescent="0.2">
      <c r="B181" t="s">
        <v>20</v>
      </c>
      <c r="C181">
        <v>72</v>
      </c>
      <c r="F181" t="s">
        <v>14</v>
      </c>
      <c r="G181">
        <v>21</v>
      </c>
    </row>
    <row r="182" spans="2:7" x14ac:dyDescent="0.2">
      <c r="B182" t="s">
        <v>20</v>
      </c>
      <c r="C182">
        <v>295</v>
      </c>
      <c r="F182" t="s">
        <v>14</v>
      </c>
      <c r="G182">
        <v>54</v>
      </c>
    </row>
    <row r="183" spans="2:7" x14ac:dyDescent="0.2">
      <c r="B183" t="s">
        <v>20</v>
      </c>
      <c r="C183">
        <v>142</v>
      </c>
      <c r="F183" t="s">
        <v>14</v>
      </c>
      <c r="G183">
        <v>120</v>
      </c>
    </row>
    <row r="184" spans="2:7" x14ac:dyDescent="0.2">
      <c r="B184" t="s">
        <v>20</v>
      </c>
      <c r="C184">
        <v>85</v>
      </c>
      <c r="F184" t="s">
        <v>14</v>
      </c>
      <c r="G184">
        <v>579</v>
      </c>
    </row>
    <row r="185" spans="2:7" x14ac:dyDescent="0.2">
      <c r="B185" t="s">
        <v>20</v>
      </c>
      <c r="C185">
        <v>659</v>
      </c>
      <c r="F185" t="s">
        <v>14</v>
      </c>
      <c r="G185">
        <v>2072</v>
      </c>
    </row>
    <row r="186" spans="2:7" x14ac:dyDescent="0.2">
      <c r="B186" t="s">
        <v>20</v>
      </c>
      <c r="C186">
        <v>121</v>
      </c>
      <c r="F186" t="s">
        <v>14</v>
      </c>
      <c r="G186">
        <v>0</v>
      </c>
    </row>
    <row r="187" spans="2:7" x14ac:dyDescent="0.2">
      <c r="B187" t="s">
        <v>20</v>
      </c>
      <c r="C187">
        <v>3742</v>
      </c>
      <c r="F187" t="s">
        <v>14</v>
      </c>
      <c r="G187">
        <v>1796</v>
      </c>
    </row>
    <row r="188" spans="2:7" x14ac:dyDescent="0.2">
      <c r="B188" t="s">
        <v>20</v>
      </c>
      <c r="C188">
        <v>223</v>
      </c>
      <c r="F188" t="s">
        <v>14</v>
      </c>
      <c r="G188">
        <v>62</v>
      </c>
    </row>
    <row r="189" spans="2:7" x14ac:dyDescent="0.2">
      <c r="B189" t="s">
        <v>20</v>
      </c>
      <c r="C189">
        <v>133</v>
      </c>
      <c r="F189" t="s">
        <v>14</v>
      </c>
      <c r="G189">
        <v>347</v>
      </c>
    </row>
    <row r="190" spans="2:7" x14ac:dyDescent="0.2">
      <c r="B190" t="s">
        <v>20</v>
      </c>
      <c r="C190">
        <v>5168</v>
      </c>
      <c r="F190" t="s">
        <v>14</v>
      </c>
      <c r="G190">
        <v>19</v>
      </c>
    </row>
    <row r="191" spans="2:7" x14ac:dyDescent="0.2">
      <c r="B191" t="s">
        <v>20</v>
      </c>
      <c r="C191">
        <v>307</v>
      </c>
      <c r="F191" t="s">
        <v>14</v>
      </c>
      <c r="G191">
        <v>1258</v>
      </c>
    </row>
    <row r="192" spans="2:7" x14ac:dyDescent="0.2">
      <c r="B192" t="s">
        <v>20</v>
      </c>
      <c r="C192">
        <v>2441</v>
      </c>
      <c r="F192" t="s">
        <v>14</v>
      </c>
      <c r="G192">
        <v>362</v>
      </c>
    </row>
    <row r="193" spans="2:7" x14ac:dyDescent="0.2">
      <c r="B193" t="s">
        <v>20</v>
      </c>
      <c r="C193">
        <v>1385</v>
      </c>
      <c r="F193" t="s">
        <v>14</v>
      </c>
      <c r="G193">
        <v>133</v>
      </c>
    </row>
    <row r="194" spans="2:7" x14ac:dyDescent="0.2">
      <c r="B194" t="s">
        <v>20</v>
      </c>
      <c r="C194">
        <v>190</v>
      </c>
      <c r="F194" t="s">
        <v>14</v>
      </c>
      <c r="G194">
        <v>846</v>
      </c>
    </row>
    <row r="195" spans="2:7" x14ac:dyDescent="0.2">
      <c r="B195" t="s">
        <v>20</v>
      </c>
      <c r="C195">
        <v>470</v>
      </c>
      <c r="F195" t="s">
        <v>14</v>
      </c>
      <c r="G195">
        <v>10</v>
      </c>
    </row>
    <row r="196" spans="2:7" x14ac:dyDescent="0.2">
      <c r="B196" t="s">
        <v>20</v>
      </c>
      <c r="C196">
        <v>253</v>
      </c>
      <c r="F196" t="s">
        <v>14</v>
      </c>
      <c r="G196">
        <v>191</v>
      </c>
    </row>
    <row r="197" spans="2:7" x14ac:dyDescent="0.2">
      <c r="B197" t="s">
        <v>20</v>
      </c>
      <c r="C197">
        <v>1113</v>
      </c>
      <c r="F197" t="s">
        <v>14</v>
      </c>
      <c r="G197">
        <v>1979</v>
      </c>
    </row>
    <row r="198" spans="2:7" x14ac:dyDescent="0.2">
      <c r="B198" t="s">
        <v>20</v>
      </c>
      <c r="C198">
        <v>2283</v>
      </c>
      <c r="F198" t="s">
        <v>14</v>
      </c>
      <c r="G198">
        <v>63</v>
      </c>
    </row>
    <row r="199" spans="2:7" x14ac:dyDescent="0.2">
      <c r="B199" t="s">
        <v>20</v>
      </c>
      <c r="C199">
        <v>1095</v>
      </c>
      <c r="F199" t="s">
        <v>14</v>
      </c>
      <c r="G199">
        <v>6080</v>
      </c>
    </row>
    <row r="200" spans="2:7" x14ac:dyDescent="0.2">
      <c r="B200" t="s">
        <v>20</v>
      </c>
      <c r="C200">
        <v>1690</v>
      </c>
      <c r="F200" t="s">
        <v>14</v>
      </c>
      <c r="G200">
        <v>80</v>
      </c>
    </row>
    <row r="201" spans="2:7" x14ac:dyDescent="0.2">
      <c r="B201" t="s">
        <v>20</v>
      </c>
      <c r="C201">
        <v>191</v>
      </c>
      <c r="F201" t="s">
        <v>14</v>
      </c>
      <c r="G201">
        <v>9</v>
      </c>
    </row>
    <row r="202" spans="2:7" x14ac:dyDescent="0.2">
      <c r="B202" t="s">
        <v>20</v>
      </c>
      <c r="C202">
        <v>2013</v>
      </c>
      <c r="F202" t="s">
        <v>14</v>
      </c>
      <c r="G202">
        <v>1784</v>
      </c>
    </row>
    <row r="203" spans="2:7" x14ac:dyDescent="0.2">
      <c r="B203" t="s">
        <v>20</v>
      </c>
      <c r="C203">
        <v>1703</v>
      </c>
      <c r="F203" t="s">
        <v>14</v>
      </c>
      <c r="G203">
        <v>243</v>
      </c>
    </row>
    <row r="204" spans="2:7" x14ac:dyDescent="0.2">
      <c r="B204" t="s">
        <v>20</v>
      </c>
      <c r="C204">
        <v>80</v>
      </c>
      <c r="F204" t="s">
        <v>14</v>
      </c>
      <c r="G204">
        <v>1296</v>
      </c>
    </row>
    <row r="205" spans="2:7" x14ac:dyDescent="0.2">
      <c r="B205" t="s">
        <v>20</v>
      </c>
      <c r="C205">
        <v>41</v>
      </c>
      <c r="F205" t="s">
        <v>14</v>
      </c>
      <c r="G205">
        <v>77</v>
      </c>
    </row>
    <row r="206" spans="2:7" x14ac:dyDescent="0.2">
      <c r="B206" t="s">
        <v>20</v>
      </c>
      <c r="C206">
        <v>187</v>
      </c>
      <c r="F206" t="s">
        <v>14</v>
      </c>
      <c r="G206">
        <v>395</v>
      </c>
    </row>
    <row r="207" spans="2:7" x14ac:dyDescent="0.2">
      <c r="B207" t="s">
        <v>20</v>
      </c>
      <c r="C207">
        <v>2875</v>
      </c>
      <c r="F207" t="s">
        <v>14</v>
      </c>
      <c r="G207">
        <v>49</v>
      </c>
    </row>
    <row r="208" spans="2:7" x14ac:dyDescent="0.2">
      <c r="B208" t="s">
        <v>20</v>
      </c>
      <c r="C208">
        <v>88</v>
      </c>
      <c r="F208" t="s">
        <v>14</v>
      </c>
      <c r="G208">
        <v>180</v>
      </c>
    </row>
    <row r="209" spans="2:7" x14ac:dyDescent="0.2">
      <c r="B209" t="s">
        <v>20</v>
      </c>
      <c r="C209">
        <v>191</v>
      </c>
      <c r="F209" t="s">
        <v>14</v>
      </c>
      <c r="G209">
        <v>2690</v>
      </c>
    </row>
    <row r="210" spans="2:7" x14ac:dyDescent="0.2">
      <c r="B210" t="s">
        <v>20</v>
      </c>
      <c r="C210">
        <v>139</v>
      </c>
      <c r="F210" t="s">
        <v>14</v>
      </c>
      <c r="G210">
        <v>2779</v>
      </c>
    </row>
    <row r="211" spans="2:7" x14ac:dyDescent="0.2">
      <c r="B211" t="s">
        <v>20</v>
      </c>
      <c r="C211">
        <v>186</v>
      </c>
      <c r="F211" t="s">
        <v>14</v>
      </c>
      <c r="G211">
        <v>92</v>
      </c>
    </row>
    <row r="212" spans="2:7" x14ac:dyDescent="0.2">
      <c r="B212" t="s">
        <v>20</v>
      </c>
      <c r="C212">
        <v>112</v>
      </c>
      <c r="F212" t="s">
        <v>14</v>
      </c>
      <c r="G212">
        <v>1028</v>
      </c>
    </row>
    <row r="213" spans="2:7" x14ac:dyDescent="0.2">
      <c r="B213" t="s">
        <v>20</v>
      </c>
      <c r="C213">
        <v>101</v>
      </c>
      <c r="F213" t="s">
        <v>14</v>
      </c>
      <c r="G213">
        <v>26</v>
      </c>
    </row>
    <row r="214" spans="2:7" x14ac:dyDescent="0.2">
      <c r="B214" t="s">
        <v>20</v>
      </c>
      <c r="C214">
        <v>206</v>
      </c>
      <c r="F214" t="s">
        <v>14</v>
      </c>
      <c r="G214">
        <v>1790</v>
      </c>
    </row>
    <row r="215" spans="2:7" x14ac:dyDescent="0.2">
      <c r="B215" t="s">
        <v>20</v>
      </c>
      <c r="C215">
        <v>154</v>
      </c>
      <c r="F215" t="s">
        <v>14</v>
      </c>
      <c r="G215">
        <v>37</v>
      </c>
    </row>
    <row r="216" spans="2:7" x14ac:dyDescent="0.2">
      <c r="B216" t="s">
        <v>20</v>
      </c>
      <c r="C216">
        <v>5966</v>
      </c>
      <c r="F216" t="s">
        <v>14</v>
      </c>
      <c r="G216">
        <v>35</v>
      </c>
    </row>
    <row r="217" spans="2:7" x14ac:dyDescent="0.2">
      <c r="B217" t="s">
        <v>20</v>
      </c>
      <c r="C217">
        <v>169</v>
      </c>
      <c r="F217" t="s">
        <v>14</v>
      </c>
      <c r="G217">
        <v>558</v>
      </c>
    </row>
    <row r="218" spans="2:7" x14ac:dyDescent="0.2">
      <c r="B218" t="s">
        <v>20</v>
      </c>
      <c r="C218">
        <v>2106</v>
      </c>
      <c r="F218" t="s">
        <v>14</v>
      </c>
      <c r="G218">
        <v>64</v>
      </c>
    </row>
    <row r="219" spans="2:7" x14ac:dyDescent="0.2">
      <c r="B219" t="s">
        <v>20</v>
      </c>
      <c r="C219">
        <v>131</v>
      </c>
      <c r="F219" t="s">
        <v>14</v>
      </c>
      <c r="G219">
        <v>245</v>
      </c>
    </row>
    <row r="220" spans="2:7" x14ac:dyDescent="0.2">
      <c r="B220" t="s">
        <v>20</v>
      </c>
      <c r="C220">
        <v>84</v>
      </c>
      <c r="F220" t="s">
        <v>14</v>
      </c>
      <c r="G220">
        <v>71</v>
      </c>
    </row>
    <row r="221" spans="2:7" x14ac:dyDescent="0.2">
      <c r="B221" t="s">
        <v>20</v>
      </c>
      <c r="C221">
        <v>155</v>
      </c>
      <c r="F221" t="s">
        <v>14</v>
      </c>
      <c r="G221">
        <v>42</v>
      </c>
    </row>
    <row r="222" spans="2:7" x14ac:dyDescent="0.2">
      <c r="B222" t="s">
        <v>20</v>
      </c>
      <c r="C222">
        <v>189</v>
      </c>
      <c r="F222" t="s">
        <v>14</v>
      </c>
      <c r="G222">
        <v>156</v>
      </c>
    </row>
    <row r="223" spans="2:7" x14ac:dyDescent="0.2">
      <c r="B223" t="s">
        <v>20</v>
      </c>
      <c r="C223">
        <v>4799</v>
      </c>
      <c r="F223" t="s">
        <v>14</v>
      </c>
      <c r="G223">
        <v>1368</v>
      </c>
    </row>
    <row r="224" spans="2:7" x14ac:dyDescent="0.2">
      <c r="B224" t="s">
        <v>20</v>
      </c>
      <c r="C224">
        <v>1137</v>
      </c>
      <c r="F224" t="s">
        <v>14</v>
      </c>
      <c r="G224">
        <v>102</v>
      </c>
    </row>
    <row r="225" spans="2:7" x14ac:dyDescent="0.2">
      <c r="B225" t="s">
        <v>20</v>
      </c>
      <c r="C225">
        <v>1152</v>
      </c>
      <c r="F225" t="s">
        <v>14</v>
      </c>
      <c r="G225">
        <v>86</v>
      </c>
    </row>
    <row r="226" spans="2:7" x14ac:dyDescent="0.2">
      <c r="B226" t="s">
        <v>20</v>
      </c>
      <c r="C226">
        <v>50</v>
      </c>
      <c r="F226" t="s">
        <v>14</v>
      </c>
      <c r="G226">
        <v>253</v>
      </c>
    </row>
    <row r="227" spans="2:7" x14ac:dyDescent="0.2">
      <c r="B227" t="s">
        <v>20</v>
      </c>
      <c r="C227">
        <v>3059</v>
      </c>
      <c r="F227" t="s">
        <v>14</v>
      </c>
      <c r="G227">
        <v>157</v>
      </c>
    </row>
    <row r="228" spans="2:7" x14ac:dyDescent="0.2">
      <c r="B228" t="s">
        <v>20</v>
      </c>
      <c r="C228">
        <v>34</v>
      </c>
      <c r="F228" t="s">
        <v>14</v>
      </c>
      <c r="G228">
        <v>183</v>
      </c>
    </row>
    <row r="229" spans="2:7" x14ac:dyDescent="0.2">
      <c r="B229" t="s">
        <v>20</v>
      </c>
      <c r="C229">
        <v>220</v>
      </c>
      <c r="F229" t="s">
        <v>14</v>
      </c>
      <c r="G229">
        <v>82</v>
      </c>
    </row>
    <row r="230" spans="2:7" x14ac:dyDescent="0.2">
      <c r="B230" t="s">
        <v>20</v>
      </c>
      <c r="C230">
        <v>1604</v>
      </c>
      <c r="F230" t="s">
        <v>14</v>
      </c>
      <c r="G230">
        <v>1</v>
      </c>
    </row>
    <row r="231" spans="2:7" x14ac:dyDescent="0.2">
      <c r="B231" t="s">
        <v>20</v>
      </c>
      <c r="C231">
        <v>454</v>
      </c>
      <c r="F231" t="s">
        <v>14</v>
      </c>
      <c r="G231">
        <v>1198</v>
      </c>
    </row>
    <row r="232" spans="2:7" x14ac:dyDescent="0.2">
      <c r="B232" t="s">
        <v>20</v>
      </c>
      <c r="C232">
        <v>123</v>
      </c>
      <c r="F232" t="s">
        <v>14</v>
      </c>
      <c r="G232">
        <v>648</v>
      </c>
    </row>
    <row r="233" spans="2:7" x14ac:dyDescent="0.2">
      <c r="B233" t="s">
        <v>20</v>
      </c>
      <c r="C233">
        <v>299</v>
      </c>
      <c r="F233" t="s">
        <v>14</v>
      </c>
      <c r="G233">
        <v>64</v>
      </c>
    </row>
    <row r="234" spans="2:7" x14ac:dyDescent="0.2">
      <c r="B234" t="s">
        <v>20</v>
      </c>
      <c r="C234">
        <v>2237</v>
      </c>
      <c r="F234" t="s">
        <v>14</v>
      </c>
      <c r="G234">
        <v>62</v>
      </c>
    </row>
    <row r="235" spans="2:7" x14ac:dyDescent="0.2">
      <c r="B235" t="s">
        <v>20</v>
      </c>
      <c r="C235">
        <v>645</v>
      </c>
      <c r="F235" t="s">
        <v>14</v>
      </c>
      <c r="G235">
        <v>750</v>
      </c>
    </row>
    <row r="236" spans="2:7" x14ac:dyDescent="0.2">
      <c r="B236" t="s">
        <v>20</v>
      </c>
      <c r="C236">
        <v>484</v>
      </c>
      <c r="F236" t="s">
        <v>14</v>
      </c>
      <c r="G236">
        <v>105</v>
      </c>
    </row>
    <row r="237" spans="2:7" x14ac:dyDescent="0.2">
      <c r="B237" t="s">
        <v>20</v>
      </c>
      <c r="C237">
        <v>154</v>
      </c>
      <c r="F237" t="s">
        <v>14</v>
      </c>
      <c r="G237">
        <v>2604</v>
      </c>
    </row>
    <row r="238" spans="2:7" x14ac:dyDescent="0.2">
      <c r="B238" t="s">
        <v>20</v>
      </c>
      <c r="C238">
        <v>82</v>
      </c>
      <c r="F238" t="s">
        <v>14</v>
      </c>
      <c r="G238">
        <v>65</v>
      </c>
    </row>
    <row r="239" spans="2:7" x14ac:dyDescent="0.2">
      <c r="B239" t="s">
        <v>20</v>
      </c>
      <c r="C239">
        <v>134</v>
      </c>
      <c r="F239" t="s">
        <v>14</v>
      </c>
      <c r="G239">
        <v>94</v>
      </c>
    </row>
    <row r="240" spans="2:7" x14ac:dyDescent="0.2">
      <c r="B240" t="s">
        <v>20</v>
      </c>
      <c r="C240">
        <v>5203</v>
      </c>
      <c r="F240" t="s">
        <v>14</v>
      </c>
      <c r="G240">
        <v>257</v>
      </c>
    </row>
    <row r="241" spans="2:7" x14ac:dyDescent="0.2">
      <c r="B241" t="s">
        <v>20</v>
      </c>
      <c r="C241">
        <v>94</v>
      </c>
      <c r="F241" t="s">
        <v>14</v>
      </c>
      <c r="G241">
        <v>2928</v>
      </c>
    </row>
    <row r="242" spans="2:7" x14ac:dyDescent="0.2">
      <c r="B242" t="s">
        <v>20</v>
      </c>
      <c r="C242">
        <v>205</v>
      </c>
      <c r="F242" t="s">
        <v>14</v>
      </c>
      <c r="G242">
        <v>4697</v>
      </c>
    </row>
    <row r="243" spans="2:7" x14ac:dyDescent="0.2">
      <c r="B243" t="s">
        <v>20</v>
      </c>
      <c r="C243">
        <v>92</v>
      </c>
      <c r="F243" t="s">
        <v>14</v>
      </c>
      <c r="G243">
        <v>2915</v>
      </c>
    </row>
    <row r="244" spans="2:7" x14ac:dyDescent="0.2">
      <c r="B244" t="s">
        <v>20</v>
      </c>
      <c r="C244">
        <v>219</v>
      </c>
      <c r="F244" t="s">
        <v>14</v>
      </c>
      <c r="G244">
        <v>18</v>
      </c>
    </row>
    <row r="245" spans="2:7" x14ac:dyDescent="0.2">
      <c r="B245" t="s">
        <v>20</v>
      </c>
      <c r="C245">
        <v>2526</v>
      </c>
      <c r="F245" t="s">
        <v>14</v>
      </c>
      <c r="G245">
        <v>602</v>
      </c>
    </row>
    <row r="246" spans="2:7" x14ac:dyDescent="0.2">
      <c r="B246" t="s">
        <v>20</v>
      </c>
      <c r="C246">
        <v>94</v>
      </c>
      <c r="F246" t="s">
        <v>14</v>
      </c>
      <c r="G246">
        <v>1</v>
      </c>
    </row>
    <row r="247" spans="2:7" x14ac:dyDescent="0.2">
      <c r="B247" t="s">
        <v>20</v>
      </c>
      <c r="C247">
        <v>1713</v>
      </c>
      <c r="F247" t="s">
        <v>14</v>
      </c>
      <c r="G247">
        <v>3868</v>
      </c>
    </row>
    <row r="248" spans="2:7" x14ac:dyDescent="0.2">
      <c r="B248" t="s">
        <v>20</v>
      </c>
      <c r="C248">
        <v>249</v>
      </c>
      <c r="F248" t="s">
        <v>14</v>
      </c>
      <c r="G248">
        <v>504</v>
      </c>
    </row>
    <row r="249" spans="2:7" x14ac:dyDescent="0.2">
      <c r="B249" t="s">
        <v>20</v>
      </c>
      <c r="C249">
        <v>192</v>
      </c>
      <c r="F249" t="s">
        <v>14</v>
      </c>
      <c r="G249">
        <v>14</v>
      </c>
    </row>
    <row r="250" spans="2:7" x14ac:dyDescent="0.2">
      <c r="B250" t="s">
        <v>20</v>
      </c>
      <c r="C250">
        <v>247</v>
      </c>
      <c r="F250" t="s">
        <v>14</v>
      </c>
      <c r="G250">
        <v>750</v>
      </c>
    </row>
    <row r="251" spans="2:7" x14ac:dyDescent="0.2">
      <c r="B251" t="s">
        <v>20</v>
      </c>
      <c r="C251">
        <v>2293</v>
      </c>
      <c r="F251" t="s">
        <v>14</v>
      </c>
      <c r="G251">
        <v>77</v>
      </c>
    </row>
    <row r="252" spans="2:7" x14ac:dyDescent="0.2">
      <c r="B252" t="s">
        <v>20</v>
      </c>
      <c r="C252">
        <v>3131</v>
      </c>
      <c r="F252" t="s">
        <v>14</v>
      </c>
      <c r="G252">
        <v>752</v>
      </c>
    </row>
    <row r="253" spans="2:7" x14ac:dyDescent="0.2">
      <c r="B253" t="s">
        <v>20</v>
      </c>
      <c r="C253">
        <v>143</v>
      </c>
      <c r="F253" t="s">
        <v>14</v>
      </c>
      <c r="G253">
        <v>131</v>
      </c>
    </row>
    <row r="254" spans="2:7" x14ac:dyDescent="0.2">
      <c r="B254" t="s">
        <v>20</v>
      </c>
      <c r="C254">
        <v>296</v>
      </c>
      <c r="F254" t="s">
        <v>14</v>
      </c>
      <c r="G254">
        <v>87</v>
      </c>
    </row>
    <row r="255" spans="2:7" x14ac:dyDescent="0.2">
      <c r="B255" t="s">
        <v>20</v>
      </c>
      <c r="C255">
        <v>170</v>
      </c>
      <c r="F255" t="s">
        <v>14</v>
      </c>
      <c r="G255">
        <v>1063</v>
      </c>
    </row>
    <row r="256" spans="2:7" x14ac:dyDescent="0.2">
      <c r="B256" t="s">
        <v>20</v>
      </c>
      <c r="C256">
        <v>86</v>
      </c>
      <c r="F256" t="s">
        <v>14</v>
      </c>
      <c r="G256">
        <v>76</v>
      </c>
    </row>
    <row r="257" spans="2:7" x14ac:dyDescent="0.2">
      <c r="B257" t="s">
        <v>20</v>
      </c>
      <c r="C257">
        <v>6286</v>
      </c>
      <c r="F257" t="s">
        <v>14</v>
      </c>
      <c r="G257">
        <v>4428</v>
      </c>
    </row>
    <row r="258" spans="2:7" x14ac:dyDescent="0.2">
      <c r="B258" t="s">
        <v>20</v>
      </c>
      <c r="C258">
        <v>3727</v>
      </c>
      <c r="F258" t="s">
        <v>14</v>
      </c>
      <c r="G258">
        <v>58</v>
      </c>
    </row>
    <row r="259" spans="2:7" x14ac:dyDescent="0.2">
      <c r="B259" t="s">
        <v>20</v>
      </c>
      <c r="C259">
        <v>1605</v>
      </c>
      <c r="F259" t="s">
        <v>14</v>
      </c>
      <c r="G259">
        <v>111</v>
      </c>
    </row>
    <row r="260" spans="2:7" x14ac:dyDescent="0.2">
      <c r="B260" t="s">
        <v>20</v>
      </c>
      <c r="C260">
        <v>2120</v>
      </c>
      <c r="F260" t="s">
        <v>14</v>
      </c>
      <c r="G260">
        <v>2955</v>
      </c>
    </row>
    <row r="261" spans="2:7" x14ac:dyDescent="0.2">
      <c r="B261" t="s">
        <v>20</v>
      </c>
      <c r="C261">
        <v>50</v>
      </c>
      <c r="F261" t="s">
        <v>14</v>
      </c>
      <c r="G261">
        <v>1657</v>
      </c>
    </row>
    <row r="262" spans="2:7" x14ac:dyDescent="0.2">
      <c r="B262" t="s">
        <v>20</v>
      </c>
      <c r="C262">
        <v>2080</v>
      </c>
      <c r="F262" t="s">
        <v>14</v>
      </c>
      <c r="G262">
        <v>926</v>
      </c>
    </row>
    <row r="263" spans="2:7" x14ac:dyDescent="0.2">
      <c r="B263" t="s">
        <v>20</v>
      </c>
      <c r="C263">
        <v>2105</v>
      </c>
      <c r="F263" t="s">
        <v>14</v>
      </c>
      <c r="G263">
        <v>77</v>
      </c>
    </row>
    <row r="264" spans="2:7" x14ac:dyDescent="0.2">
      <c r="B264" t="s">
        <v>20</v>
      </c>
      <c r="C264">
        <v>2436</v>
      </c>
      <c r="F264" t="s">
        <v>14</v>
      </c>
      <c r="G264">
        <v>1748</v>
      </c>
    </row>
    <row r="265" spans="2:7" x14ac:dyDescent="0.2">
      <c r="B265" t="s">
        <v>20</v>
      </c>
      <c r="C265">
        <v>80</v>
      </c>
      <c r="F265" t="s">
        <v>14</v>
      </c>
      <c r="G265">
        <v>79</v>
      </c>
    </row>
    <row r="266" spans="2:7" x14ac:dyDescent="0.2">
      <c r="B266" t="s">
        <v>20</v>
      </c>
      <c r="C266">
        <v>42</v>
      </c>
      <c r="F266" t="s">
        <v>14</v>
      </c>
      <c r="G266">
        <v>889</v>
      </c>
    </row>
    <row r="267" spans="2:7" x14ac:dyDescent="0.2">
      <c r="B267" t="s">
        <v>20</v>
      </c>
      <c r="C267">
        <v>139</v>
      </c>
      <c r="F267" t="s">
        <v>14</v>
      </c>
      <c r="G267">
        <v>56</v>
      </c>
    </row>
    <row r="268" spans="2:7" x14ac:dyDescent="0.2">
      <c r="B268" t="s">
        <v>20</v>
      </c>
      <c r="C268">
        <v>159</v>
      </c>
      <c r="F268" t="s">
        <v>14</v>
      </c>
      <c r="G268">
        <v>1</v>
      </c>
    </row>
    <row r="269" spans="2:7" x14ac:dyDescent="0.2">
      <c r="B269" t="s">
        <v>20</v>
      </c>
      <c r="C269">
        <v>381</v>
      </c>
      <c r="F269" t="s">
        <v>14</v>
      </c>
      <c r="G269">
        <v>83</v>
      </c>
    </row>
    <row r="270" spans="2:7" x14ac:dyDescent="0.2">
      <c r="B270" t="s">
        <v>20</v>
      </c>
      <c r="C270">
        <v>194</v>
      </c>
      <c r="F270" t="s">
        <v>14</v>
      </c>
      <c r="G270">
        <v>2025</v>
      </c>
    </row>
    <row r="271" spans="2:7" x14ac:dyDescent="0.2">
      <c r="B271" t="s">
        <v>20</v>
      </c>
      <c r="C271">
        <v>106</v>
      </c>
      <c r="F271" t="s">
        <v>14</v>
      </c>
      <c r="G271">
        <v>14</v>
      </c>
    </row>
    <row r="272" spans="2:7" x14ac:dyDescent="0.2">
      <c r="B272" t="s">
        <v>20</v>
      </c>
      <c r="C272">
        <v>142</v>
      </c>
      <c r="F272" t="s">
        <v>14</v>
      </c>
      <c r="G272">
        <v>656</v>
      </c>
    </row>
    <row r="273" spans="2:7" x14ac:dyDescent="0.2">
      <c r="B273" t="s">
        <v>20</v>
      </c>
      <c r="C273">
        <v>211</v>
      </c>
      <c r="F273" t="s">
        <v>14</v>
      </c>
      <c r="G273">
        <v>1596</v>
      </c>
    </row>
    <row r="274" spans="2:7" x14ac:dyDescent="0.2">
      <c r="B274" t="s">
        <v>20</v>
      </c>
      <c r="C274">
        <v>2756</v>
      </c>
      <c r="F274" t="s">
        <v>14</v>
      </c>
      <c r="G274">
        <v>10</v>
      </c>
    </row>
    <row r="275" spans="2:7" x14ac:dyDescent="0.2">
      <c r="B275" t="s">
        <v>20</v>
      </c>
      <c r="C275">
        <v>173</v>
      </c>
      <c r="F275" t="s">
        <v>14</v>
      </c>
      <c r="G275">
        <v>1121</v>
      </c>
    </row>
    <row r="276" spans="2:7" x14ac:dyDescent="0.2">
      <c r="B276" t="s">
        <v>20</v>
      </c>
      <c r="C276">
        <v>87</v>
      </c>
      <c r="F276" t="s">
        <v>14</v>
      </c>
      <c r="G276">
        <v>15</v>
      </c>
    </row>
    <row r="277" spans="2:7" x14ac:dyDescent="0.2">
      <c r="B277" t="s">
        <v>20</v>
      </c>
      <c r="C277">
        <v>1572</v>
      </c>
      <c r="F277" t="s">
        <v>14</v>
      </c>
      <c r="G277">
        <v>191</v>
      </c>
    </row>
    <row r="278" spans="2:7" x14ac:dyDescent="0.2">
      <c r="B278" t="s">
        <v>20</v>
      </c>
      <c r="C278">
        <v>2346</v>
      </c>
      <c r="F278" t="s">
        <v>14</v>
      </c>
      <c r="G278">
        <v>16</v>
      </c>
    </row>
    <row r="279" spans="2:7" x14ac:dyDescent="0.2">
      <c r="B279" t="s">
        <v>20</v>
      </c>
      <c r="C279">
        <v>115</v>
      </c>
      <c r="F279" t="s">
        <v>14</v>
      </c>
      <c r="G279">
        <v>17</v>
      </c>
    </row>
    <row r="280" spans="2:7" x14ac:dyDescent="0.2">
      <c r="B280" t="s">
        <v>20</v>
      </c>
      <c r="C280">
        <v>85</v>
      </c>
      <c r="F280" t="s">
        <v>14</v>
      </c>
      <c r="G280">
        <v>34</v>
      </c>
    </row>
    <row r="281" spans="2:7" x14ac:dyDescent="0.2">
      <c r="B281" t="s">
        <v>20</v>
      </c>
      <c r="C281">
        <v>144</v>
      </c>
      <c r="F281" t="s">
        <v>14</v>
      </c>
      <c r="G281">
        <v>1</v>
      </c>
    </row>
    <row r="282" spans="2:7" x14ac:dyDescent="0.2">
      <c r="B282" t="s">
        <v>20</v>
      </c>
      <c r="C282">
        <v>2443</v>
      </c>
      <c r="F282" t="s">
        <v>14</v>
      </c>
      <c r="G282">
        <v>1274</v>
      </c>
    </row>
    <row r="283" spans="2:7" x14ac:dyDescent="0.2">
      <c r="B283" t="s">
        <v>20</v>
      </c>
      <c r="C283">
        <v>64</v>
      </c>
      <c r="F283" t="s">
        <v>14</v>
      </c>
      <c r="G283">
        <v>210</v>
      </c>
    </row>
    <row r="284" spans="2:7" x14ac:dyDescent="0.2">
      <c r="B284" t="s">
        <v>20</v>
      </c>
      <c r="C284">
        <v>268</v>
      </c>
      <c r="F284" t="s">
        <v>14</v>
      </c>
      <c r="G284">
        <v>248</v>
      </c>
    </row>
    <row r="285" spans="2:7" x14ac:dyDescent="0.2">
      <c r="B285" t="s">
        <v>20</v>
      </c>
      <c r="C285">
        <v>195</v>
      </c>
      <c r="F285" t="s">
        <v>14</v>
      </c>
      <c r="G285">
        <v>513</v>
      </c>
    </row>
    <row r="286" spans="2:7" x14ac:dyDescent="0.2">
      <c r="B286" t="s">
        <v>20</v>
      </c>
      <c r="C286">
        <v>186</v>
      </c>
      <c r="F286" t="s">
        <v>14</v>
      </c>
      <c r="G286">
        <v>3410</v>
      </c>
    </row>
    <row r="287" spans="2:7" x14ac:dyDescent="0.2">
      <c r="B287" t="s">
        <v>20</v>
      </c>
      <c r="C287">
        <v>460</v>
      </c>
      <c r="F287" t="s">
        <v>14</v>
      </c>
      <c r="G287">
        <v>10</v>
      </c>
    </row>
    <row r="288" spans="2:7" x14ac:dyDescent="0.2">
      <c r="B288" t="s">
        <v>20</v>
      </c>
      <c r="C288">
        <v>2528</v>
      </c>
      <c r="F288" t="s">
        <v>14</v>
      </c>
      <c r="G288">
        <v>2201</v>
      </c>
    </row>
    <row r="289" spans="2:7" x14ac:dyDescent="0.2">
      <c r="B289" t="s">
        <v>20</v>
      </c>
      <c r="C289">
        <v>3657</v>
      </c>
      <c r="F289" t="s">
        <v>14</v>
      </c>
      <c r="G289">
        <v>676</v>
      </c>
    </row>
    <row r="290" spans="2:7" x14ac:dyDescent="0.2">
      <c r="B290" t="s">
        <v>20</v>
      </c>
      <c r="C290">
        <v>131</v>
      </c>
      <c r="F290" t="s">
        <v>14</v>
      </c>
      <c r="G290">
        <v>831</v>
      </c>
    </row>
    <row r="291" spans="2:7" x14ac:dyDescent="0.2">
      <c r="B291" t="s">
        <v>20</v>
      </c>
      <c r="C291">
        <v>239</v>
      </c>
      <c r="F291" t="s">
        <v>14</v>
      </c>
      <c r="G291">
        <v>859</v>
      </c>
    </row>
    <row r="292" spans="2:7" x14ac:dyDescent="0.2">
      <c r="B292" t="s">
        <v>20</v>
      </c>
      <c r="C292">
        <v>78</v>
      </c>
      <c r="F292" t="s">
        <v>14</v>
      </c>
      <c r="G292">
        <v>45</v>
      </c>
    </row>
    <row r="293" spans="2:7" x14ac:dyDescent="0.2">
      <c r="B293" t="s">
        <v>20</v>
      </c>
      <c r="C293">
        <v>1773</v>
      </c>
      <c r="F293" t="s">
        <v>14</v>
      </c>
      <c r="G293">
        <v>6</v>
      </c>
    </row>
    <row r="294" spans="2:7" x14ac:dyDescent="0.2">
      <c r="B294" t="s">
        <v>20</v>
      </c>
      <c r="C294">
        <v>32</v>
      </c>
      <c r="F294" t="s">
        <v>14</v>
      </c>
      <c r="G294">
        <v>7</v>
      </c>
    </row>
    <row r="295" spans="2:7" x14ac:dyDescent="0.2">
      <c r="B295" t="s">
        <v>20</v>
      </c>
      <c r="C295">
        <v>369</v>
      </c>
      <c r="F295" t="s">
        <v>14</v>
      </c>
      <c r="G295">
        <v>31</v>
      </c>
    </row>
    <row r="296" spans="2:7" x14ac:dyDescent="0.2">
      <c r="B296" t="s">
        <v>20</v>
      </c>
      <c r="C296">
        <v>89</v>
      </c>
      <c r="F296" t="s">
        <v>14</v>
      </c>
      <c r="G296">
        <v>78</v>
      </c>
    </row>
    <row r="297" spans="2:7" x14ac:dyDescent="0.2">
      <c r="B297" t="s">
        <v>20</v>
      </c>
      <c r="C297">
        <v>147</v>
      </c>
      <c r="F297" t="s">
        <v>14</v>
      </c>
      <c r="G297">
        <v>1225</v>
      </c>
    </row>
    <row r="298" spans="2:7" x14ac:dyDescent="0.2">
      <c r="B298" t="s">
        <v>20</v>
      </c>
      <c r="C298">
        <v>126</v>
      </c>
      <c r="F298" t="s">
        <v>14</v>
      </c>
      <c r="G298">
        <v>1</v>
      </c>
    </row>
    <row r="299" spans="2:7" x14ac:dyDescent="0.2">
      <c r="B299" t="s">
        <v>20</v>
      </c>
      <c r="C299">
        <v>2218</v>
      </c>
      <c r="F299" t="s">
        <v>14</v>
      </c>
      <c r="G299">
        <v>67</v>
      </c>
    </row>
    <row r="300" spans="2:7" x14ac:dyDescent="0.2">
      <c r="B300" t="s">
        <v>20</v>
      </c>
      <c r="C300">
        <v>202</v>
      </c>
      <c r="F300" t="s">
        <v>14</v>
      </c>
      <c r="G300">
        <v>19</v>
      </c>
    </row>
    <row r="301" spans="2:7" x14ac:dyDescent="0.2">
      <c r="B301" t="s">
        <v>20</v>
      </c>
      <c r="C301">
        <v>140</v>
      </c>
      <c r="F301" t="s">
        <v>14</v>
      </c>
      <c r="G301">
        <v>2108</v>
      </c>
    </row>
    <row r="302" spans="2:7" x14ac:dyDescent="0.2">
      <c r="B302" t="s">
        <v>20</v>
      </c>
      <c r="C302">
        <v>1052</v>
      </c>
      <c r="F302" t="s">
        <v>14</v>
      </c>
      <c r="G302">
        <v>679</v>
      </c>
    </row>
    <row r="303" spans="2:7" x14ac:dyDescent="0.2">
      <c r="B303" t="s">
        <v>20</v>
      </c>
      <c r="C303">
        <v>247</v>
      </c>
      <c r="F303" t="s">
        <v>14</v>
      </c>
      <c r="G303">
        <v>36</v>
      </c>
    </row>
    <row r="304" spans="2:7" x14ac:dyDescent="0.2">
      <c r="B304" t="s">
        <v>20</v>
      </c>
      <c r="C304">
        <v>84</v>
      </c>
      <c r="F304" t="s">
        <v>14</v>
      </c>
      <c r="G304">
        <v>47</v>
      </c>
    </row>
    <row r="305" spans="2:7" x14ac:dyDescent="0.2">
      <c r="B305" t="s">
        <v>20</v>
      </c>
      <c r="C305">
        <v>88</v>
      </c>
      <c r="F305" t="s">
        <v>14</v>
      </c>
      <c r="G305">
        <v>70</v>
      </c>
    </row>
    <row r="306" spans="2:7" x14ac:dyDescent="0.2">
      <c r="B306" t="s">
        <v>20</v>
      </c>
      <c r="C306">
        <v>156</v>
      </c>
      <c r="F306" t="s">
        <v>14</v>
      </c>
      <c r="G306">
        <v>154</v>
      </c>
    </row>
    <row r="307" spans="2:7" x14ac:dyDescent="0.2">
      <c r="B307" t="s">
        <v>20</v>
      </c>
      <c r="C307">
        <v>2985</v>
      </c>
      <c r="F307" t="s">
        <v>14</v>
      </c>
      <c r="G307">
        <v>22</v>
      </c>
    </row>
    <row r="308" spans="2:7" x14ac:dyDescent="0.2">
      <c r="B308" t="s">
        <v>20</v>
      </c>
      <c r="C308">
        <v>762</v>
      </c>
      <c r="F308" t="s">
        <v>14</v>
      </c>
      <c r="G308">
        <v>1758</v>
      </c>
    </row>
    <row r="309" spans="2:7" x14ac:dyDescent="0.2">
      <c r="B309" t="s">
        <v>20</v>
      </c>
      <c r="C309">
        <v>554</v>
      </c>
      <c r="F309" t="s">
        <v>14</v>
      </c>
      <c r="G309">
        <v>94</v>
      </c>
    </row>
    <row r="310" spans="2:7" x14ac:dyDescent="0.2">
      <c r="B310" t="s">
        <v>20</v>
      </c>
      <c r="C310">
        <v>135</v>
      </c>
      <c r="F310" t="s">
        <v>14</v>
      </c>
      <c r="G310">
        <v>33</v>
      </c>
    </row>
    <row r="311" spans="2:7" x14ac:dyDescent="0.2">
      <c r="B311" t="s">
        <v>20</v>
      </c>
      <c r="C311">
        <v>122</v>
      </c>
      <c r="F311" t="s">
        <v>14</v>
      </c>
      <c r="G311">
        <v>1</v>
      </c>
    </row>
    <row r="312" spans="2:7" x14ac:dyDescent="0.2">
      <c r="B312" t="s">
        <v>20</v>
      </c>
      <c r="C312">
        <v>221</v>
      </c>
      <c r="F312" t="s">
        <v>14</v>
      </c>
      <c r="G312">
        <v>31</v>
      </c>
    </row>
    <row r="313" spans="2:7" x14ac:dyDescent="0.2">
      <c r="B313" t="s">
        <v>20</v>
      </c>
      <c r="C313">
        <v>126</v>
      </c>
      <c r="F313" t="s">
        <v>14</v>
      </c>
      <c r="G313">
        <v>35</v>
      </c>
    </row>
    <row r="314" spans="2:7" x14ac:dyDescent="0.2">
      <c r="B314" t="s">
        <v>20</v>
      </c>
      <c r="C314">
        <v>1022</v>
      </c>
      <c r="F314" t="s">
        <v>14</v>
      </c>
      <c r="G314">
        <v>63</v>
      </c>
    </row>
    <row r="315" spans="2:7" x14ac:dyDescent="0.2">
      <c r="B315" t="s">
        <v>20</v>
      </c>
      <c r="C315">
        <v>3177</v>
      </c>
      <c r="F315" t="s">
        <v>14</v>
      </c>
      <c r="G315">
        <v>526</v>
      </c>
    </row>
    <row r="316" spans="2:7" x14ac:dyDescent="0.2">
      <c r="B316" t="s">
        <v>20</v>
      </c>
      <c r="C316">
        <v>198</v>
      </c>
      <c r="F316" t="s">
        <v>14</v>
      </c>
      <c r="G316">
        <v>121</v>
      </c>
    </row>
    <row r="317" spans="2:7" x14ac:dyDescent="0.2">
      <c r="B317" t="s">
        <v>20</v>
      </c>
      <c r="C317">
        <v>85</v>
      </c>
      <c r="F317" t="s">
        <v>14</v>
      </c>
      <c r="G317">
        <v>67</v>
      </c>
    </row>
    <row r="318" spans="2:7" x14ac:dyDescent="0.2">
      <c r="B318" t="s">
        <v>20</v>
      </c>
      <c r="C318">
        <v>3596</v>
      </c>
      <c r="F318" t="s">
        <v>14</v>
      </c>
      <c r="G318">
        <v>57</v>
      </c>
    </row>
    <row r="319" spans="2:7" x14ac:dyDescent="0.2">
      <c r="B319" t="s">
        <v>20</v>
      </c>
      <c r="C319">
        <v>244</v>
      </c>
      <c r="F319" t="s">
        <v>14</v>
      </c>
      <c r="G319">
        <v>1229</v>
      </c>
    </row>
    <row r="320" spans="2:7" x14ac:dyDescent="0.2">
      <c r="B320" t="s">
        <v>20</v>
      </c>
      <c r="C320">
        <v>5180</v>
      </c>
      <c r="F320" t="s">
        <v>14</v>
      </c>
      <c r="G320">
        <v>12</v>
      </c>
    </row>
    <row r="321" spans="2:7" x14ac:dyDescent="0.2">
      <c r="B321" t="s">
        <v>20</v>
      </c>
      <c r="C321">
        <v>589</v>
      </c>
      <c r="F321" t="s">
        <v>14</v>
      </c>
      <c r="G321">
        <v>452</v>
      </c>
    </row>
    <row r="322" spans="2:7" x14ac:dyDescent="0.2">
      <c r="B322" t="s">
        <v>20</v>
      </c>
      <c r="C322">
        <v>2725</v>
      </c>
      <c r="F322" t="s">
        <v>14</v>
      </c>
      <c r="G322">
        <v>1886</v>
      </c>
    </row>
    <row r="323" spans="2:7" x14ac:dyDescent="0.2">
      <c r="B323" t="s">
        <v>20</v>
      </c>
      <c r="C323">
        <v>300</v>
      </c>
      <c r="F323" t="s">
        <v>14</v>
      </c>
      <c r="G323">
        <v>1825</v>
      </c>
    </row>
    <row r="324" spans="2:7" x14ac:dyDescent="0.2">
      <c r="B324" t="s">
        <v>20</v>
      </c>
      <c r="C324">
        <v>144</v>
      </c>
      <c r="F324" t="s">
        <v>14</v>
      </c>
      <c r="G324">
        <v>31</v>
      </c>
    </row>
    <row r="325" spans="2:7" x14ac:dyDescent="0.2">
      <c r="B325" t="s">
        <v>20</v>
      </c>
      <c r="C325">
        <v>87</v>
      </c>
      <c r="F325" t="s">
        <v>14</v>
      </c>
      <c r="G325">
        <v>107</v>
      </c>
    </row>
    <row r="326" spans="2:7" x14ac:dyDescent="0.2">
      <c r="B326" t="s">
        <v>20</v>
      </c>
      <c r="C326">
        <v>3116</v>
      </c>
      <c r="F326" t="s">
        <v>14</v>
      </c>
      <c r="G326">
        <v>27</v>
      </c>
    </row>
    <row r="327" spans="2:7" x14ac:dyDescent="0.2">
      <c r="B327" t="s">
        <v>20</v>
      </c>
      <c r="C327">
        <v>909</v>
      </c>
      <c r="F327" t="s">
        <v>14</v>
      </c>
      <c r="G327">
        <v>1221</v>
      </c>
    </row>
    <row r="328" spans="2:7" x14ac:dyDescent="0.2">
      <c r="B328" t="s">
        <v>20</v>
      </c>
      <c r="C328">
        <v>1613</v>
      </c>
      <c r="F328" t="s">
        <v>14</v>
      </c>
      <c r="G328">
        <v>1</v>
      </c>
    </row>
    <row r="329" spans="2:7" x14ac:dyDescent="0.2">
      <c r="B329" t="s">
        <v>20</v>
      </c>
      <c r="C329">
        <v>136</v>
      </c>
      <c r="F329" t="s">
        <v>14</v>
      </c>
      <c r="G329">
        <v>16</v>
      </c>
    </row>
    <row r="330" spans="2:7" x14ac:dyDescent="0.2">
      <c r="B330" t="s">
        <v>20</v>
      </c>
      <c r="C330">
        <v>130</v>
      </c>
      <c r="F330" t="s">
        <v>14</v>
      </c>
      <c r="G330">
        <v>41</v>
      </c>
    </row>
    <row r="331" spans="2:7" x14ac:dyDescent="0.2">
      <c r="B331" t="s">
        <v>20</v>
      </c>
      <c r="C331">
        <v>102</v>
      </c>
      <c r="F331" t="s">
        <v>14</v>
      </c>
      <c r="G331">
        <v>523</v>
      </c>
    </row>
    <row r="332" spans="2:7" x14ac:dyDescent="0.2">
      <c r="B332" t="s">
        <v>20</v>
      </c>
      <c r="C332">
        <v>4006</v>
      </c>
      <c r="F332" t="s">
        <v>14</v>
      </c>
      <c r="G332">
        <v>141</v>
      </c>
    </row>
    <row r="333" spans="2:7" x14ac:dyDescent="0.2">
      <c r="B333" t="s">
        <v>20</v>
      </c>
      <c r="C333">
        <v>1629</v>
      </c>
      <c r="F333" t="s">
        <v>14</v>
      </c>
      <c r="G333">
        <v>52</v>
      </c>
    </row>
    <row r="334" spans="2:7" x14ac:dyDescent="0.2">
      <c r="B334" t="s">
        <v>20</v>
      </c>
      <c r="C334">
        <v>2188</v>
      </c>
      <c r="F334" t="s">
        <v>14</v>
      </c>
      <c r="G334">
        <v>225</v>
      </c>
    </row>
    <row r="335" spans="2:7" x14ac:dyDescent="0.2">
      <c r="B335" t="s">
        <v>20</v>
      </c>
      <c r="C335">
        <v>2409</v>
      </c>
      <c r="F335" t="s">
        <v>14</v>
      </c>
      <c r="G335">
        <v>38</v>
      </c>
    </row>
    <row r="336" spans="2:7" x14ac:dyDescent="0.2">
      <c r="B336" t="s">
        <v>20</v>
      </c>
      <c r="C336">
        <v>194</v>
      </c>
      <c r="F336" t="s">
        <v>14</v>
      </c>
      <c r="G336">
        <v>15</v>
      </c>
    </row>
    <row r="337" spans="2:7" x14ac:dyDescent="0.2">
      <c r="B337" t="s">
        <v>20</v>
      </c>
      <c r="C337">
        <v>1140</v>
      </c>
      <c r="F337" t="s">
        <v>14</v>
      </c>
      <c r="G337">
        <v>37</v>
      </c>
    </row>
    <row r="338" spans="2:7" x14ac:dyDescent="0.2">
      <c r="B338" t="s">
        <v>20</v>
      </c>
      <c r="C338">
        <v>102</v>
      </c>
      <c r="F338" t="s">
        <v>14</v>
      </c>
      <c r="G338">
        <v>112</v>
      </c>
    </row>
    <row r="339" spans="2:7" x14ac:dyDescent="0.2">
      <c r="B339" t="s">
        <v>20</v>
      </c>
      <c r="C339">
        <v>2857</v>
      </c>
      <c r="F339" t="s">
        <v>14</v>
      </c>
      <c r="G339">
        <v>21</v>
      </c>
    </row>
    <row r="340" spans="2:7" x14ac:dyDescent="0.2">
      <c r="B340" t="s">
        <v>20</v>
      </c>
      <c r="C340">
        <v>107</v>
      </c>
      <c r="F340" t="s">
        <v>14</v>
      </c>
      <c r="G340">
        <v>67</v>
      </c>
    </row>
    <row r="341" spans="2:7" x14ac:dyDescent="0.2">
      <c r="B341" t="s">
        <v>20</v>
      </c>
      <c r="C341">
        <v>160</v>
      </c>
      <c r="F341" t="s">
        <v>14</v>
      </c>
      <c r="G341">
        <v>78</v>
      </c>
    </row>
    <row r="342" spans="2:7" x14ac:dyDescent="0.2">
      <c r="B342" t="s">
        <v>20</v>
      </c>
      <c r="C342">
        <v>2230</v>
      </c>
      <c r="F342" t="s">
        <v>14</v>
      </c>
      <c r="G342">
        <v>67</v>
      </c>
    </row>
    <row r="343" spans="2:7" x14ac:dyDescent="0.2">
      <c r="B343" t="s">
        <v>20</v>
      </c>
      <c r="C343">
        <v>316</v>
      </c>
      <c r="F343" t="s">
        <v>14</v>
      </c>
      <c r="G343">
        <v>263</v>
      </c>
    </row>
    <row r="344" spans="2:7" x14ac:dyDescent="0.2">
      <c r="B344" t="s">
        <v>20</v>
      </c>
      <c r="C344">
        <v>117</v>
      </c>
      <c r="F344" t="s">
        <v>14</v>
      </c>
      <c r="G344">
        <v>1691</v>
      </c>
    </row>
    <row r="345" spans="2:7" x14ac:dyDescent="0.2">
      <c r="B345" t="s">
        <v>20</v>
      </c>
      <c r="C345">
        <v>6406</v>
      </c>
      <c r="F345" t="s">
        <v>14</v>
      </c>
      <c r="G345">
        <v>181</v>
      </c>
    </row>
    <row r="346" spans="2:7" x14ac:dyDescent="0.2">
      <c r="B346" t="s">
        <v>20</v>
      </c>
      <c r="C346">
        <v>192</v>
      </c>
      <c r="F346" t="s">
        <v>14</v>
      </c>
      <c r="G346">
        <v>13</v>
      </c>
    </row>
    <row r="347" spans="2:7" x14ac:dyDescent="0.2">
      <c r="B347" t="s">
        <v>20</v>
      </c>
      <c r="C347">
        <v>26</v>
      </c>
      <c r="F347" t="s">
        <v>14</v>
      </c>
      <c r="G347">
        <v>1</v>
      </c>
    </row>
    <row r="348" spans="2:7" x14ac:dyDescent="0.2">
      <c r="B348" t="s">
        <v>20</v>
      </c>
      <c r="C348">
        <v>723</v>
      </c>
      <c r="F348" t="s">
        <v>14</v>
      </c>
      <c r="G348">
        <v>21</v>
      </c>
    </row>
    <row r="349" spans="2:7" x14ac:dyDescent="0.2">
      <c r="B349" t="s">
        <v>20</v>
      </c>
      <c r="C349">
        <v>170</v>
      </c>
      <c r="F349" t="s">
        <v>14</v>
      </c>
      <c r="G349">
        <v>830</v>
      </c>
    </row>
    <row r="350" spans="2:7" x14ac:dyDescent="0.2">
      <c r="B350" t="s">
        <v>20</v>
      </c>
      <c r="C350">
        <v>238</v>
      </c>
      <c r="F350" t="s">
        <v>14</v>
      </c>
      <c r="G350">
        <v>130</v>
      </c>
    </row>
    <row r="351" spans="2:7" x14ac:dyDescent="0.2">
      <c r="B351" t="s">
        <v>20</v>
      </c>
      <c r="C351">
        <v>55</v>
      </c>
      <c r="F351" t="s">
        <v>14</v>
      </c>
      <c r="G351">
        <v>55</v>
      </c>
    </row>
    <row r="352" spans="2:7" x14ac:dyDescent="0.2">
      <c r="B352" t="s">
        <v>20</v>
      </c>
      <c r="C352">
        <v>128</v>
      </c>
      <c r="F352" t="s">
        <v>14</v>
      </c>
      <c r="G352">
        <v>114</v>
      </c>
    </row>
    <row r="353" spans="2:7" x14ac:dyDescent="0.2">
      <c r="B353" t="s">
        <v>20</v>
      </c>
      <c r="C353">
        <v>2144</v>
      </c>
      <c r="F353" t="s">
        <v>14</v>
      </c>
      <c r="G353">
        <v>594</v>
      </c>
    </row>
    <row r="354" spans="2:7" x14ac:dyDescent="0.2">
      <c r="B354" t="s">
        <v>20</v>
      </c>
      <c r="C354">
        <v>2693</v>
      </c>
      <c r="F354" t="s">
        <v>14</v>
      </c>
      <c r="G354">
        <v>24</v>
      </c>
    </row>
    <row r="355" spans="2:7" x14ac:dyDescent="0.2">
      <c r="B355" t="s">
        <v>20</v>
      </c>
      <c r="C355">
        <v>432</v>
      </c>
      <c r="F355" t="s">
        <v>14</v>
      </c>
      <c r="G355">
        <v>252</v>
      </c>
    </row>
    <row r="356" spans="2:7" x14ac:dyDescent="0.2">
      <c r="B356" t="s">
        <v>20</v>
      </c>
      <c r="C356">
        <v>189</v>
      </c>
      <c r="F356" t="s">
        <v>14</v>
      </c>
      <c r="G356">
        <v>67</v>
      </c>
    </row>
    <row r="357" spans="2:7" x14ac:dyDescent="0.2">
      <c r="B357" t="s">
        <v>20</v>
      </c>
      <c r="C357">
        <v>154</v>
      </c>
      <c r="F357" t="s">
        <v>14</v>
      </c>
      <c r="G357">
        <v>742</v>
      </c>
    </row>
    <row r="358" spans="2:7" x14ac:dyDescent="0.2">
      <c r="B358" t="s">
        <v>20</v>
      </c>
      <c r="C358">
        <v>96</v>
      </c>
      <c r="F358" t="s">
        <v>14</v>
      </c>
      <c r="G358">
        <v>75</v>
      </c>
    </row>
    <row r="359" spans="2:7" x14ac:dyDescent="0.2">
      <c r="B359" t="s">
        <v>20</v>
      </c>
      <c r="C359">
        <v>3063</v>
      </c>
      <c r="F359" t="s">
        <v>14</v>
      </c>
      <c r="G359">
        <v>4405</v>
      </c>
    </row>
    <row r="360" spans="2:7" x14ac:dyDescent="0.2">
      <c r="B360" t="s">
        <v>20</v>
      </c>
      <c r="C360">
        <v>2266</v>
      </c>
      <c r="F360" t="s">
        <v>14</v>
      </c>
      <c r="G360">
        <v>92</v>
      </c>
    </row>
    <row r="361" spans="2:7" x14ac:dyDescent="0.2">
      <c r="B361" t="s">
        <v>20</v>
      </c>
      <c r="C361">
        <v>194</v>
      </c>
      <c r="F361" t="s">
        <v>14</v>
      </c>
      <c r="G361">
        <v>64</v>
      </c>
    </row>
    <row r="362" spans="2:7" x14ac:dyDescent="0.2">
      <c r="B362" t="s">
        <v>20</v>
      </c>
      <c r="C362">
        <v>129</v>
      </c>
      <c r="F362" t="s">
        <v>14</v>
      </c>
      <c r="G362">
        <v>64</v>
      </c>
    </row>
    <row r="363" spans="2:7" x14ac:dyDescent="0.2">
      <c r="B363" t="s">
        <v>20</v>
      </c>
      <c r="C363">
        <v>375</v>
      </c>
      <c r="F363" t="s">
        <v>14</v>
      </c>
      <c r="G363">
        <v>842</v>
      </c>
    </row>
    <row r="364" spans="2:7" x14ac:dyDescent="0.2">
      <c r="B364" t="s">
        <v>20</v>
      </c>
      <c r="C364">
        <v>409</v>
      </c>
      <c r="F364" t="s">
        <v>14</v>
      </c>
      <c r="G364">
        <v>112</v>
      </c>
    </row>
    <row r="365" spans="2:7" x14ac:dyDescent="0.2">
      <c r="B365" t="s">
        <v>20</v>
      </c>
      <c r="C365">
        <v>234</v>
      </c>
      <c r="F365" t="s">
        <v>14</v>
      </c>
      <c r="G365">
        <v>374</v>
      </c>
    </row>
    <row r="366" spans="2:7" x14ac:dyDescent="0.2">
      <c r="B366" t="s">
        <v>20</v>
      </c>
      <c r="C366">
        <v>3016</v>
      </c>
    </row>
    <row r="367" spans="2:7" x14ac:dyDescent="0.2">
      <c r="B367" t="s">
        <v>20</v>
      </c>
      <c r="C367">
        <v>264</v>
      </c>
    </row>
    <row r="368" spans="2:7" x14ac:dyDescent="0.2">
      <c r="B368" t="s">
        <v>20</v>
      </c>
      <c r="C368">
        <v>272</v>
      </c>
    </row>
    <row r="369" spans="2:3" x14ac:dyDescent="0.2">
      <c r="B369" t="s">
        <v>20</v>
      </c>
      <c r="C369">
        <v>419</v>
      </c>
    </row>
    <row r="370" spans="2:3" x14ac:dyDescent="0.2">
      <c r="B370" t="s">
        <v>20</v>
      </c>
      <c r="C370">
        <v>1621</v>
      </c>
    </row>
    <row r="371" spans="2:3" x14ac:dyDescent="0.2">
      <c r="B371" t="s">
        <v>20</v>
      </c>
      <c r="C371">
        <v>1101</v>
      </c>
    </row>
    <row r="372" spans="2:3" x14ac:dyDescent="0.2">
      <c r="B372" t="s">
        <v>20</v>
      </c>
      <c r="C372">
        <v>1073</v>
      </c>
    </row>
    <row r="373" spans="2:3" x14ac:dyDescent="0.2">
      <c r="B373" t="s">
        <v>20</v>
      </c>
      <c r="C373">
        <v>331</v>
      </c>
    </row>
    <row r="374" spans="2:3" x14ac:dyDescent="0.2">
      <c r="B374" t="s">
        <v>20</v>
      </c>
      <c r="C374">
        <v>1170</v>
      </c>
    </row>
    <row r="375" spans="2:3" x14ac:dyDescent="0.2">
      <c r="B375" t="s">
        <v>20</v>
      </c>
      <c r="C375">
        <v>363</v>
      </c>
    </row>
    <row r="376" spans="2:3" x14ac:dyDescent="0.2">
      <c r="B376" t="s">
        <v>20</v>
      </c>
      <c r="C376">
        <v>103</v>
      </c>
    </row>
    <row r="377" spans="2:3" x14ac:dyDescent="0.2">
      <c r="B377" t="s">
        <v>20</v>
      </c>
      <c r="C377">
        <v>147</v>
      </c>
    </row>
    <row r="378" spans="2:3" x14ac:dyDescent="0.2">
      <c r="B378" t="s">
        <v>20</v>
      </c>
      <c r="C378">
        <v>110</v>
      </c>
    </row>
    <row r="379" spans="2:3" x14ac:dyDescent="0.2">
      <c r="B379" t="s">
        <v>20</v>
      </c>
      <c r="C379">
        <v>134</v>
      </c>
    </row>
    <row r="380" spans="2:3" x14ac:dyDescent="0.2">
      <c r="B380" t="s">
        <v>20</v>
      </c>
      <c r="C380">
        <v>269</v>
      </c>
    </row>
    <row r="381" spans="2:3" x14ac:dyDescent="0.2">
      <c r="B381" t="s">
        <v>20</v>
      </c>
      <c r="C381">
        <v>175</v>
      </c>
    </row>
    <row r="382" spans="2:3" x14ac:dyDescent="0.2">
      <c r="B382" t="s">
        <v>20</v>
      </c>
      <c r="C382">
        <v>69</v>
      </c>
    </row>
    <row r="383" spans="2:3" x14ac:dyDescent="0.2">
      <c r="B383" t="s">
        <v>20</v>
      </c>
      <c r="C383">
        <v>190</v>
      </c>
    </row>
    <row r="384" spans="2:3" x14ac:dyDescent="0.2">
      <c r="B384" t="s">
        <v>20</v>
      </c>
      <c r="C384">
        <v>237</v>
      </c>
    </row>
    <row r="385" spans="2:3" x14ac:dyDescent="0.2">
      <c r="B385" t="s">
        <v>20</v>
      </c>
      <c r="C385">
        <v>196</v>
      </c>
    </row>
    <row r="386" spans="2:3" x14ac:dyDescent="0.2">
      <c r="B386" t="s">
        <v>20</v>
      </c>
      <c r="C386">
        <v>7295</v>
      </c>
    </row>
    <row r="387" spans="2:3" x14ac:dyDescent="0.2">
      <c r="B387" t="s">
        <v>20</v>
      </c>
      <c r="C387">
        <v>2893</v>
      </c>
    </row>
    <row r="388" spans="2:3" x14ac:dyDescent="0.2">
      <c r="B388" t="s">
        <v>20</v>
      </c>
      <c r="C388">
        <v>820</v>
      </c>
    </row>
    <row r="389" spans="2:3" x14ac:dyDescent="0.2">
      <c r="B389" t="s">
        <v>20</v>
      </c>
      <c r="C389">
        <v>2038</v>
      </c>
    </row>
    <row r="390" spans="2:3" x14ac:dyDescent="0.2">
      <c r="B390" t="s">
        <v>20</v>
      </c>
      <c r="C390">
        <v>116</v>
      </c>
    </row>
    <row r="391" spans="2:3" x14ac:dyDescent="0.2">
      <c r="B391" t="s">
        <v>20</v>
      </c>
      <c r="C391">
        <v>1345</v>
      </c>
    </row>
    <row r="392" spans="2:3" x14ac:dyDescent="0.2">
      <c r="B392" t="s">
        <v>20</v>
      </c>
      <c r="C392">
        <v>168</v>
      </c>
    </row>
    <row r="393" spans="2:3" x14ac:dyDescent="0.2">
      <c r="B393" t="s">
        <v>20</v>
      </c>
      <c r="C393">
        <v>137</v>
      </c>
    </row>
    <row r="394" spans="2:3" x14ac:dyDescent="0.2">
      <c r="B394" t="s">
        <v>20</v>
      </c>
      <c r="C394">
        <v>186</v>
      </c>
    </row>
    <row r="395" spans="2:3" x14ac:dyDescent="0.2">
      <c r="B395" t="s">
        <v>20</v>
      </c>
      <c r="C395">
        <v>125</v>
      </c>
    </row>
    <row r="396" spans="2:3" x14ac:dyDescent="0.2">
      <c r="B396" t="s">
        <v>20</v>
      </c>
      <c r="C396">
        <v>202</v>
      </c>
    </row>
    <row r="397" spans="2:3" x14ac:dyDescent="0.2">
      <c r="B397" t="s">
        <v>20</v>
      </c>
      <c r="C397">
        <v>103</v>
      </c>
    </row>
    <row r="398" spans="2:3" x14ac:dyDescent="0.2">
      <c r="B398" t="s">
        <v>20</v>
      </c>
      <c r="C398">
        <v>1785</v>
      </c>
    </row>
    <row r="399" spans="2:3" x14ac:dyDescent="0.2">
      <c r="B399" t="s">
        <v>20</v>
      </c>
      <c r="C399">
        <v>157</v>
      </c>
    </row>
    <row r="400" spans="2:3" x14ac:dyDescent="0.2">
      <c r="B400" t="s">
        <v>20</v>
      </c>
      <c r="C400">
        <v>555</v>
      </c>
    </row>
    <row r="401" spans="2:3" x14ac:dyDescent="0.2">
      <c r="B401" t="s">
        <v>20</v>
      </c>
      <c r="C401">
        <v>297</v>
      </c>
    </row>
    <row r="402" spans="2:3" x14ac:dyDescent="0.2">
      <c r="B402" t="s">
        <v>20</v>
      </c>
      <c r="C402">
        <v>123</v>
      </c>
    </row>
    <row r="403" spans="2:3" x14ac:dyDescent="0.2">
      <c r="B403" t="s">
        <v>20</v>
      </c>
      <c r="C403">
        <v>3036</v>
      </c>
    </row>
    <row r="404" spans="2:3" x14ac:dyDescent="0.2">
      <c r="B404" t="s">
        <v>20</v>
      </c>
      <c r="C404">
        <v>144</v>
      </c>
    </row>
    <row r="405" spans="2:3" x14ac:dyDescent="0.2">
      <c r="B405" t="s">
        <v>20</v>
      </c>
      <c r="C405">
        <v>121</v>
      </c>
    </row>
    <row r="406" spans="2:3" x14ac:dyDescent="0.2">
      <c r="B406" t="s">
        <v>20</v>
      </c>
      <c r="C406">
        <v>181</v>
      </c>
    </row>
    <row r="407" spans="2:3" x14ac:dyDescent="0.2">
      <c r="B407" t="s">
        <v>20</v>
      </c>
      <c r="C407">
        <v>122</v>
      </c>
    </row>
    <row r="408" spans="2:3" x14ac:dyDescent="0.2">
      <c r="B408" t="s">
        <v>20</v>
      </c>
      <c r="C408">
        <v>1071</v>
      </c>
    </row>
    <row r="409" spans="2:3" x14ac:dyDescent="0.2">
      <c r="B409" t="s">
        <v>20</v>
      </c>
      <c r="C409">
        <v>980</v>
      </c>
    </row>
    <row r="410" spans="2:3" x14ac:dyDescent="0.2">
      <c r="B410" t="s">
        <v>20</v>
      </c>
      <c r="C410">
        <v>536</v>
      </c>
    </row>
    <row r="411" spans="2:3" x14ac:dyDescent="0.2">
      <c r="B411" t="s">
        <v>20</v>
      </c>
      <c r="C411">
        <v>1991</v>
      </c>
    </row>
    <row r="412" spans="2:3" x14ac:dyDescent="0.2">
      <c r="B412" t="s">
        <v>20</v>
      </c>
      <c r="C412">
        <v>180</v>
      </c>
    </row>
    <row r="413" spans="2:3" x14ac:dyDescent="0.2">
      <c r="B413" t="s">
        <v>20</v>
      </c>
      <c r="C413">
        <v>130</v>
      </c>
    </row>
    <row r="414" spans="2:3" x14ac:dyDescent="0.2">
      <c r="B414" t="s">
        <v>20</v>
      </c>
      <c r="C414">
        <v>122</v>
      </c>
    </row>
    <row r="415" spans="2:3" x14ac:dyDescent="0.2">
      <c r="B415" t="s">
        <v>20</v>
      </c>
      <c r="C415">
        <v>140</v>
      </c>
    </row>
    <row r="416" spans="2:3" x14ac:dyDescent="0.2">
      <c r="B416" t="s">
        <v>20</v>
      </c>
      <c r="C416">
        <v>3388</v>
      </c>
    </row>
    <row r="417" spans="2:3" x14ac:dyDescent="0.2">
      <c r="B417" t="s">
        <v>20</v>
      </c>
      <c r="C417">
        <v>280</v>
      </c>
    </row>
    <row r="418" spans="2:3" x14ac:dyDescent="0.2">
      <c r="B418" t="s">
        <v>20</v>
      </c>
      <c r="C418">
        <v>366</v>
      </c>
    </row>
    <row r="419" spans="2:3" x14ac:dyDescent="0.2">
      <c r="B419" t="s">
        <v>20</v>
      </c>
      <c r="C419">
        <v>270</v>
      </c>
    </row>
    <row r="420" spans="2:3" x14ac:dyDescent="0.2">
      <c r="B420" t="s">
        <v>20</v>
      </c>
      <c r="C420">
        <v>137</v>
      </c>
    </row>
    <row r="421" spans="2:3" x14ac:dyDescent="0.2">
      <c r="B421" t="s">
        <v>20</v>
      </c>
      <c r="C421">
        <v>3205</v>
      </c>
    </row>
    <row r="422" spans="2:3" x14ac:dyDescent="0.2">
      <c r="B422" t="s">
        <v>20</v>
      </c>
      <c r="C422">
        <v>288</v>
      </c>
    </row>
    <row r="423" spans="2:3" x14ac:dyDescent="0.2">
      <c r="B423" t="s">
        <v>20</v>
      </c>
      <c r="C423">
        <v>148</v>
      </c>
    </row>
    <row r="424" spans="2:3" x14ac:dyDescent="0.2">
      <c r="B424" t="s">
        <v>20</v>
      </c>
      <c r="C424">
        <v>114</v>
      </c>
    </row>
    <row r="425" spans="2:3" x14ac:dyDescent="0.2">
      <c r="B425" t="s">
        <v>20</v>
      </c>
      <c r="C425">
        <v>1518</v>
      </c>
    </row>
    <row r="426" spans="2:3" x14ac:dyDescent="0.2">
      <c r="B426" t="s">
        <v>20</v>
      </c>
      <c r="C426">
        <v>166</v>
      </c>
    </row>
    <row r="427" spans="2:3" x14ac:dyDescent="0.2">
      <c r="B427" t="s">
        <v>20</v>
      </c>
      <c r="C427">
        <v>100</v>
      </c>
    </row>
    <row r="428" spans="2:3" x14ac:dyDescent="0.2">
      <c r="B428" t="s">
        <v>20</v>
      </c>
      <c r="C428">
        <v>235</v>
      </c>
    </row>
    <row r="429" spans="2:3" x14ac:dyDescent="0.2">
      <c r="B429" t="s">
        <v>20</v>
      </c>
      <c r="C429">
        <v>148</v>
      </c>
    </row>
    <row r="430" spans="2:3" x14ac:dyDescent="0.2">
      <c r="B430" t="s">
        <v>20</v>
      </c>
      <c r="C430">
        <v>198</v>
      </c>
    </row>
    <row r="431" spans="2:3" x14ac:dyDescent="0.2">
      <c r="B431" t="s">
        <v>20</v>
      </c>
      <c r="C431">
        <v>150</v>
      </c>
    </row>
    <row r="432" spans="2:3" x14ac:dyDescent="0.2">
      <c r="B432" t="s">
        <v>20</v>
      </c>
      <c r="C432">
        <v>216</v>
      </c>
    </row>
    <row r="433" spans="2:3" x14ac:dyDescent="0.2">
      <c r="B433" t="s">
        <v>20</v>
      </c>
      <c r="C433">
        <v>5139</v>
      </c>
    </row>
    <row r="434" spans="2:3" x14ac:dyDescent="0.2">
      <c r="B434" t="s">
        <v>20</v>
      </c>
      <c r="C434">
        <v>2353</v>
      </c>
    </row>
    <row r="435" spans="2:3" x14ac:dyDescent="0.2">
      <c r="B435" t="s">
        <v>20</v>
      </c>
      <c r="C435">
        <v>78</v>
      </c>
    </row>
    <row r="436" spans="2:3" x14ac:dyDescent="0.2">
      <c r="B436" t="s">
        <v>20</v>
      </c>
      <c r="C436">
        <v>174</v>
      </c>
    </row>
    <row r="437" spans="2:3" x14ac:dyDescent="0.2">
      <c r="B437" t="s">
        <v>20</v>
      </c>
      <c r="C437">
        <v>164</v>
      </c>
    </row>
    <row r="438" spans="2:3" x14ac:dyDescent="0.2">
      <c r="B438" t="s">
        <v>20</v>
      </c>
      <c r="C438">
        <v>161</v>
      </c>
    </row>
    <row r="439" spans="2:3" x14ac:dyDescent="0.2">
      <c r="B439" t="s">
        <v>20</v>
      </c>
      <c r="C439">
        <v>138</v>
      </c>
    </row>
    <row r="440" spans="2:3" x14ac:dyDescent="0.2">
      <c r="B440" t="s">
        <v>20</v>
      </c>
      <c r="C440">
        <v>3308</v>
      </c>
    </row>
    <row r="441" spans="2:3" x14ac:dyDescent="0.2">
      <c r="B441" t="s">
        <v>20</v>
      </c>
      <c r="C441">
        <v>127</v>
      </c>
    </row>
    <row r="442" spans="2:3" x14ac:dyDescent="0.2">
      <c r="B442" t="s">
        <v>20</v>
      </c>
      <c r="C442">
        <v>207</v>
      </c>
    </row>
    <row r="443" spans="2:3" x14ac:dyDescent="0.2">
      <c r="B443" t="s">
        <v>20</v>
      </c>
      <c r="C443">
        <v>181</v>
      </c>
    </row>
    <row r="444" spans="2:3" x14ac:dyDescent="0.2">
      <c r="B444" t="s">
        <v>20</v>
      </c>
      <c r="C444">
        <v>110</v>
      </c>
    </row>
    <row r="445" spans="2:3" x14ac:dyDescent="0.2">
      <c r="B445" t="s">
        <v>20</v>
      </c>
      <c r="C445">
        <v>185</v>
      </c>
    </row>
    <row r="446" spans="2:3" x14ac:dyDescent="0.2">
      <c r="B446" t="s">
        <v>20</v>
      </c>
      <c r="C446">
        <v>121</v>
      </c>
    </row>
    <row r="447" spans="2:3" x14ac:dyDescent="0.2">
      <c r="B447" t="s">
        <v>20</v>
      </c>
      <c r="C447">
        <v>106</v>
      </c>
    </row>
    <row r="448" spans="2:3" x14ac:dyDescent="0.2">
      <c r="B448" t="s">
        <v>20</v>
      </c>
      <c r="C448">
        <v>142</v>
      </c>
    </row>
    <row r="449" spans="2:3" x14ac:dyDescent="0.2">
      <c r="B449" t="s">
        <v>20</v>
      </c>
      <c r="C449">
        <v>233</v>
      </c>
    </row>
    <row r="450" spans="2:3" x14ac:dyDescent="0.2">
      <c r="B450" t="s">
        <v>20</v>
      </c>
      <c r="C450">
        <v>218</v>
      </c>
    </row>
    <row r="451" spans="2:3" x14ac:dyDescent="0.2">
      <c r="B451" t="s">
        <v>20</v>
      </c>
      <c r="C451">
        <v>76</v>
      </c>
    </row>
    <row r="452" spans="2:3" x14ac:dyDescent="0.2">
      <c r="B452" t="s">
        <v>20</v>
      </c>
      <c r="C452">
        <v>43</v>
      </c>
    </row>
    <row r="453" spans="2:3" x14ac:dyDescent="0.2">
      <c r="B453" t="s">
        <v>20</v>
      </c>
      <c r="C453">
        <v>221</v>
      </c>
    </row>
    <row r="454" spans="2:3" x14ac:dyDescent="0.2">
      <c r="B454" t="s">
        <v>20</v>
      </c>
      <c r="C454">
        <v>2805</v>
      </c>
    </row>
    <row r="455" spans="2:3" x14ac:dyDescent="0.2">
      <c r="B455" t="s">
        <v>20</v>
      </c>
      <c r="C455">
        <v>68</v>
      </c>
    </row>
    <row r="456" spans="2:3" x14ac:dyDescent="0.2">
      <c r="B456" t="s">
        <v>20</v>
      </c>
      <c r="C456">
        <v>183</v>
      </c>
    </row>
    <row r="457" spans="2:3" x14ac:dyDescent="0.2">
      <c r="B457" t="s">
        <v>20</v>
      </c>
      <c r="C457">
        <v>133</v>
      </c>
    </row>
    <row r="458" spans="2:3" x14ac:dyDescent="0.2">
      <c r="B458" t="s">
        <v>20</v>
      </c>
      <c r="C458">
        <v>2489</v>
      </c>
    </row>
    <row r="459" spans="2:3" x14ac:dyDescent="0.2">
      <c r="B459" t="s">
        <v>20</v>
      </c>
      <c r="C459">
        <v>69</v>
      </c>
    </row>
    <row r="460" spans="2:3" x14ac:dyDescent="0.2">
      <c r="B460" t="s">
        <v>20</v>
      </c>
      <c r="C460">
        <v>279</v>
      </c>
    </row>
    <row r="461" spans="2:3" x14ac:dyDescent="0.2">
      <c r="B461" t="s">
        <v>20</v>
      </c>
      <c r="C461">
        <v>210</v>
      </c>
    </row>
    <row r="462" spans="2:3" x14ac:dyDescent="0.2">
      <c r="B462" t="s">
        <v>20</v>
      </c>
      <c r="C462">
        <v>2100</v>
      </c>
    </row>
    <row r="463" spans="2:3" x14ac:dyDescent="0.2">
      <c r="B463" t="s">
        <v>20</v>
      </c>
      <c r="C463">
        <v>252</v>
      </c>
    </row>
    <row r="464" spans="2:3" x14ac:dyDescent="0.2">
      <c r="B464" t="s">
        <v>20</v>
      </c>
      <c r="C464">
        <v>1280</v>
      </c>
    </row>
    <row r="465" spans="2:3" x14ac:dyDescent="0.2">
      <c r="B465" t="s">
        <v>20</v>
      </c>
      <c r="C465">
        <v>157</v>
      </c>
    </row>
    <row r="466" spans="2:3" x14ac:dyDescent="0.2">
      <c r="B466" t="s">
        <v>20</v>
      </c>
      <c r="C466">
        <v>194</v>
      </c>
    </row>
    <row r="467" spans="2:3" x14ac:dyDescent="0.2">
      <c r="B467" t="s">
        <v>20</v>
      </c>
      <c r="C467">
        <v>82</v>
      </c>
    </row>
    <row r="468" spans="2:3" x14ac:dyDescent="0.2">
      <c r="B468" t="s">
        <v>20</v>
      </c>
      <c r="C468">
        <v>4233</v>
      </c>
    </row>
    <row r="469" spans="2:3" x14ac:dyDescent="0.2">
      <c r="B469" t="s">
        <v>20</v>
      </c>
      <c r="C469">
        <v>1297</v>
      </c>
    </row>
    <row r="470" spans="2:3" x14ac:dyDescent="0.2">
      <c r="B470" t="s">
        <v>20</v>
      </c>
      <c r="C470">
        <v>165</v>
      </c>
    </row>
    <row r="471" spans="2:3" x14ac:dyDescent="0.2">
      <c r="B471" t="s">
        <v>20</v>
      </c>
      <c r="C471">
        <v>119</v>
      </c>
    </row>
    <row r="472" spans="2:3" x14ac:dyDescent="0.2">
      <c r="B472" t="s">
        <v>20</v>
      </c>
      <c r="C472">
        <v>1797</v>
      </c>
    </row>
    <row r="473" spans="2:3" x14ac:dyDescent="0.2">
      <c r="B473" t="s">
        <v>20</v>
      </c>
      <c r="C473">
        <v>261</v>
      </c>
    </row>
    <row r="474" spans="2:3" x14ac:dyDescent="0.2">
      <c r="B474" t="s">
        <v>20</v>
      </c>
      <c r="C474">
        <v>157</v>
      </c>
    </row>
    <row r="475" spans="2:3" x14ac:dyDescent="0.2">
      <c r="B475" t="s">
        <v>20</v>
      </c>
      <c r="C475">
        <v>3533</v>
      </c>
    </row>
    <row r="476" spans="2:3" x14ac:dyDescent="0.2">
      <c r="B476" t="s">
        <v>20</v>
      </c>
      <c r="C476">
        <v>155</v>
      </c>
    </row>
    <row r="477" spans="2:3" x14ac:dyDescent="0.2">
      <c r="B477" t="s">
        <v>20</v>
      </c>
      <c r="C477">
        <v>132</v>
      </c>
    </row>
    <row r="478" spans="2:3" x14ac:dyDescent="0.2">
      <c r="B478" t="s">
        <v>20</v>
      </c>
      <c r="C478">
        <v>1354</v>
      </c>
    </row>
    <row r="479" spans="2:3" x14ac:dyDescent="0.2">
      <c r="B479" t="s">
        <v>20</v>
      </c>
      <c r="C479">
        <v>48</v>
      </c>
    </row>
    <row r="480" spans="2:3" x14ac:dyDescent="0.2">
      <c r="B480" t="s">
        <v>20</v>
      </c>
      <c r="C480">
        <v>110</v>
      </c>
    </row>
    <row r="481" spans="2:3" x14ac:dyDescent="0.2">
      <c r="B481" t="s">
        <v>20</v>
      </c>
      <c r="C481">
        <v>172</v>
      </c>
    </row>
    <row r="482" spans="2:3" x14ac:dyDescent="0.2">
      <c r="B482" t="s">
        <v>20</v>
      </c>
      <c r="C482">
        <v>307</v>
      </c>
    </row>
    <row r="483" spans="2:3" x14ac:dyDescent="0.2">
      <c r="B483" t="s">
        <v>20</v>
      </c>
      <c r="C483">
        <v>160</v>
      </c>
    </row>
    <row r="484" spans="2:3" x14ac:dyDescent="0.2">
      <c r="B484" t="s">
        <v>20</v>
      </c>
      <c r="C484">
        <v>1467</v>
      </c>
    </row>
    <row r="485" spans="2:3" x14ac:dyDescent="0.2">
      <c r="B485" t="s">
        <v>20</v>
      </c>
      <c r="C485">
        <v>2662</v>
      </c>
    </row>
    <row r="486" spans="2:3" x14ac:dyDescent="0.2">
      <c r="B486" t="s">
        <v>20</v>
      </c>
      <c r="C486">
        <v>452</v>
      </c>
    </row>
    <row r="487" spans="2:3" x14ac:dyDescent="0.2">
      <c r="B487" t="s">
        <v>20</v>
      </c>
      <c r="C487">
        <v>158</v>
      </c>
    </row>
    <row r="488" spans="2:3" x14ac:dyDescent="0.2">
      <c r="B488" t="s">
        <v>20</v>
      </c>
      <c r="C488">
        <v>225</v>
      </c>
    </row>
    <row r="489" spans="2:3" x14ac:dyDescent="0.2">
      <c r="B489" t="s">
        <v>20</v>
      </c>
      <c r="C489">
        <v>65</v>
      </c>
    </row>
    <row r="490" spans="2:3" x14ac:dyDescent="0.2">
      <c r="B490" t="s">
        <v>20</v>
      </c>
      <c r="C490">
        <v>163</v>
      </c>
    </row>
    <row r="491" spans="2:3" x14ac:dyDescent="0.2">
      <c r="B491" t="s">
        <v>20</v>
      </c>
      <c r="C491">
        <v>85</v>
      </c>
    </row>
    <row r="492" spans="2:3" x14ac:dyDescent="0.2">
      <c r="B492" t="s">
        <v>20</v>
      </c>
      <c r="C492">
        <v>217</v>
      </c>
    </row>
    <row r="493" spans="2:3" x14ac:dyDescent="0.2">
      <c r="B493" t="s">
        <v>20</v>
      </c>
      <c r="C493">
        <v>150</v>
      </c>
    </row>
    <row r="494" spans="2:3" x14ac:dyDescent="0.2">
      <c r="B494" t="s">
        <v>20</v>
      </c>
      <c r="C494">
        <v>3272</v>
      </c>
    </row>
    <row r="495" spans="2:3" x14ac:dyDescent="0.2">
      <c r="B495" t="s">
        <v>20</v>
      </c>
      <c r="C495">
        <v>300</v>
      </c>
    </row>
    <row r="496" spans="2:3" x14ac:dyDescent="0.2">
      <c r="B496" t="s">
        <v>20</v>
      </c>
      <c r="C496">
        <v>126</v>
      </c>
    </row>
    <row r="497" spans="2:3" x14ac:dyDescent="0.2">
      <c r="B497" t="s">
        <v>20</v>
      </c>
      <c r="C497">
        <v>2320</v>
      </c>
    </row>
    <row r="498" spans="2:3" x14ac:dyDescent="0.2">
      <c r="B498" t="s">
        <v>20</v>
      </c>
      <c r="C498">
        <v>81</v>
      </c>
    </row>
    <row r="499" spans="2:3" x14ac:dyDescent="0.2">
      <c r="B499" t="s">
        <v>20</v>
      </c>
      <c r="C499">
        <v>1887</v>
      </c>
    </row>
    <row r="500" spans="2:3" x14ac:dyDescent="0.2">
      <c r="B500" t="s">
        <v>20</v>
      </c>
      <c r="C500">
        <v>4358</v>
      </c>
    </row>
    <row r="501" spans="2:3" x14ac:dyDescent="0.2">
      <c r="B501" t="s">
        <v>20</v>
      </c>
      <c r="C501">
        <v>53</v>
      </c>
    </row>
    <row r="502" spans="2:3" x14ac:dyDescent="0.2">
      <c r="B502" t="s">
        <v>20</v>
      </c>
      <c r="C502">
        <v>2414</v>
      </c>
    </row>
    <row r="503" spans="2:3" x14ac:dyDescent="0.2">
      <c r="B503" t="s">
        <v>20</v>
      </c>
      <c r="C503">
        <v>80</v>
      </c>
    </row>
    <row r="504" spans="2:3" x14ac:dyDescent="0.2">
      <c r="B504" t="s">
        <v>20</v>
      </c>
      <c r="C504">
        <v>193</v>
      </c>
    </row>
    <row r="505" spans="2:3" x14ac:dyDescent="0.2">
      <c r="B505" t="s">
        <v>20</v>
      </c>
      <c r="C505">
        <v>52</v>
      </c>
    </row>
    <row r="506" spans="2:3" x14ac:dyDescent="0.2">
      <c r="B506" t="s">
        <v>20</v>
      </c>
      <c r="C506">
        <v>290</v>
      </c>
    </row>
    <row r="507" spans="2:3" x14ac:dyDescent="0.2">
      <c r="B507" t="s">
        <v>20</v>
      </c>
      <c r="C507">
        <v>122</v>
      </c>
    </row>
    <row r="508" spans="2:3" x14ac:dyDescent="0.2">
      <c r="B508" t="s">
        <v>20</v>
      </c>
      <c r="C508">
        <v>1470</v>
      </c>
    </row>
    <row r="509" spans="2:3" x14ac:dyDescent="0.2">
      <c r="B509" t="s">
        <v>20</v>
      </c>
      <c r="C509">
        <v>165</v>
      </c>
    </row>
    <row r="510" spans="2:3" x14ac:dyDescent="0.2">
      <c r="B510" t="s">
        <v>20</v>
      </c>
      <c r="C510">
        <v>182</v>
      </c>
    </row>
    <row r="511" spans="2:3" x14ac:dyDescent="0.2">
      <c r="B511" t="s">
        <v>20</v>
      </c>
      <c r="C511">
        <v>199</v>
      </c>
    </row>
    <row r="512" spans="2:3" x14ac:dyDescent="0.2">
      <c r="B512" t="s">
        <v>20</v>
      </c>
      <c r="C512">
        <v>56</v>
      </c>
    </row>
    <row r="513" spans="2:3" x14ac:dyDescent="0.2">
      <c r="B513" t="s">
        <v>20</v>
      </c>
      <c r="C513">
        <v>1460</v>
      </c>
    </row>
    <row r="514" spans="2:3" x14ac:dyDescent="0.2">
      <c r="B514" t="s">
        <v>20</v>
      </c>
      <c r="C514">
        <v>123</v>
      </c>
    </row>
    <row r="515" spans="2:3" x14ac:dyDescent="0.2">
      <c r="B515" t="s">
        <v>20</v>
      </c>
      <c r="C515">
        <v>159</v>
      </c>
    </row>
    <row r="516" spans="2:3" x14ac:dyDescent="0.2">
      <c r="B516" t="s">
        <v>20</v>
      </c>
      <c r="C516">
        <v>110</v>
      </c>
    </row>
    <row r="517" spans="2:3" x14ac:dyDescent="0.2">
      <c r="B517" t="s">
        <v>20</v>
      </c>
      <c r="C517">
        <v>236</v>
      </c>
    </row>
    <row r="518" spans="2:3" x14ac:dyDescent="0.2">
      <c r="B518" t="s">
        <v>20</v>
      </c>
      <c r="C518">
        <v>191</v>
      </c>
    </row>
    <row r="519" spans="2:3" x14ac:dyDescent="0.2">
      <c r="B519" t="s">
        <v>20</v>
      </c>
      <c r="C519">
        <v>3934</v>
      </c>
    </row>
    <row r="520" spans="2:3" x14ac:dyDescent="0.2">
      <c r="B520" t="s">
        <v>20</v>
      </c>
      <c r="C520">
        <v>80</v>
      </c>
    </row>
    <row r="521" spans="2:3" x14ac:dyDescent="0.2">
      <c r="B521" t="s">
        <v>20</v>
      </c>
      <c r="C521">
        <v>462</v>
      </c>
    </row>
    <row r="522" spans="2:3" x14ac:dyDescent="0.2">
      <c r="B522" t="s">
        <v>20</v>
      </c>
      <c r="C522">
        <v>179</v>
      </c>
    </row>
    <row r="523" spans="2:3" x14ac:dyDescent="0.2">
      <c r="B523" t="s">
        <v>20</v>
      </c>
      <c r="C523">
        <v>1866</v>
      </c>
    </row>
    <row r="524" spans="2:3" x14ac:dyDescent="0.2">
      <c r="B524" t="s">
        <v>20</v>
      </c>
      <c r="C524">
        <v>156</v>
      </c>
    </row>
    <row r="525" spans="2:3" x14ac:dyDescent="0.2">
      <c r="B525" t="s">
        <v>20</v>
      </c>
      <c r="C525">
        <v>255</v>
      </c>
    </row>
    <row r="526" spans="2:3" x14ac:dyDescent="0.2">
      <c r="B526" t="s">
        <v>20</v>
      </c>
      <c r="C526">
        <v>2261</v>
      </c>
    </row>
    <row r="527" spans="2:3" x14ac:dyDescent="0.2">
      <c r="B527" t="s">
        <v>20</v>
      </c>
      <c r="C527">
        <v>40</v>
      </c>
    </row>
    <row r="528" spans="2:3" x14ac:dyDescent="0.2">
      <c r="B528" t="s">
        <v>20</v>
      </c>
      <c r="C528">
        <v>2289</v>
      </c>
    </row>
    <row r="529" spans="2:3" x14ac:dyDescent="0.2">
      <c r="B529" t="s">
        <v>20</v>
      </c>
      <c r="C529">
        <v>65</v>
      </c>
    </row>
    <row r="530" spans="2:3" x14ac:dyDescent="0.2">
      <c r="B530" t="s">
        <v>20</v>
      </c>
      <c r="C530">
        <v>3777</v>
      </c>
    </row>
    <row r="531" spans="2:3" x14ac:dyDescent="0.2">
      <c r="B531" t="s">
        <v>20</v>
      </c>
      <c r="C531">
        <v>184</v>
      </c>
    </row>
    <row r="532" spans="2:3" x14ac:dyDescent="0.2">
      <c r="B532" t="s">
        <v>20</v>
      </c>
      <c r="C532">
        <v>85</v>
      </c>
    </row>
    <row r="533" spans="2:3" x14ac:dyDescent="0.2">
      <c r="B533" t="s">
        <v>20</v>
      </c>
      <c r="C533">
        <v>144</v>
      </c>
    </row>
    <row r="534" spans="2:3" x14ac:dyDescent="0.2">
      <c r="B534" t="s">
        <v>20</v>
      </c>
      <c r="C534">
        <v>1902</v>
      </c>
    </row>
    <row r="535" spans="2:3" x14ac:dyDescent="0.2">
      <c r="B535" t="s">
        <v>20</v>
      </c>
      <c r="C535">
        <v>105</v>
      </c>
    </row>
    <row r="536" spans="2:3" x14ac:dyDescent="0.2">
      <c r="B536" t="s">
        <v>20</v>
      </c>
      <c r="C536">
        <v>132</v>
      </c>
    </row>
    <row r="537" spans="2:3" x14ac:dyDescent="0.2">
      <c r="B537" t="s">
        <v>20</v>
      </c>
      <c r="C537">
        <v>96</v>
      </c>
    </row>
    <row r="538" spans="2:3" x14ac:dyDescent="0.2">
      <c r="B538" t="s">
        <v>20</v>
      </c>
      <c r="C538">
        <v>114</v>
      </c>
    </row>
    <row r="539" spans="2:3" x14ac:dyDescent="0.2">
      <c r="B539" t="s">
        <v>20</v>
      </c>
      <c r="C539">
        <v>203</v>
      </c>
    </row>
    <row r="540" spans="2:3" x14ac:dyDescent="0.2">
      <c r="B540" t="s">
        <v>20</v>
      </c>
      <c r="C540">
        <v>1559</v>
      </c>
    </row>
    <row r="541" spans="2:3" x14ac:dyDescent="0.2">
      <c r="B541" t="s">
        <v>20</v>
      </c>
      <c r="C541">
        <v>1548</v>
      </c>
    </row>
    <row r="542" spans="2:3" x14ac:dyDescent="0.2">
      <c r="B542" t="s">
        <v>20</v>
      </c>
      <c r="C542">
        <v>80</v>
      </c>
    </row>
    <row r="543" spans="2:3" x14ac:dyDescent="0.2">
      <c r="B543" t="s">
        <v>20</v>
      </c>
      <c r="C543">
        <v>131</v>
      </c>
    </row>
    <row r="544" spans="2:3" x14ac:dyDescent="0.2">
      <c r="B544" t="s">
        <v>20</v>
      </c>
      <c r="C544">
        <v>112</v>
      </c>
    </row>
    <row r="545" spans="2:3" x14ac:dyDescent="0.2">
      <c r="B545" t="s">
        <v>20</v>
      </c>
      <c r="C545">
        <v>155</v>
      </c>
    </row>
    <row r="546" spans="2:3" x14ac:dyDescent="0.2">
      <c r="B546" t="s">
        <v>20</v>
      </c>
      <c r="C546">
        <v>266</v>
      </c>
    </row>
    <row r="547" spans="2:3" x14ac:dyDescent="0.2">
      <c r="B547" t="s">
        <v>20</v>
      </c>
      <c r="C547">
        <v>155</v>
      </c>
    </row>
    <row r="548" spans="2:3" x14ac:dyDescent="0.2">
      <c r="B548" t="s">
        <v>20</v>
      </c>
      <c r="C548">
        <v>207</v>
      </c>
    </row>
    <row r="549" spans="2:3" x14ac:dyDescent="0.2">
      <c r="B549" t="s">
        <v>20</v>
      </c>
      <c r="C549">
        <v>245</v>
      </c>
    </row>
    <row r="550" spans="2:3" x14ac:dyDescent="0.2">
      <c r="B550" t="s">
        <v>20</v>
      </c>
      <c r="C550">
        <v>1573</v>
      </c>
    </row>
    <row r="551" spans="2:3" x14ac:dyDescent="0.2">
      <c r="B551" t="s">
        <v>20</v>
      </c>
      <c r="C551">
        <v>114</v>
      </c>
    </row>
    <row r="552" spans="2:3" x14ac:dyDescent="0.2">
      <c r="B552" t="s">
        <v>20</v>
      </c>
      <c r="C552">
        <v>93</v>
      </c>
    </row>
    <row r="553" spans="2:3" x14ac:dyDescent="0.2">
      <c r="B553" t="s">
        <v>20</v>
      </c>
      <c r="C553">
        <v>1681</v>
      </c>
    </row>
    <row r="554" spans="2:3" x14ac:dyDescent="0.2">
      <c r="B554" t="s">
        <v>20</v>
      </c>
      <c r="C554">
        <v>32</v>
      </c>
    </row>
    <row r="555" spans="2:3" x14ac:dyDescent="0.2">
      <c r="B555" t="s">
        <v>20</v>
      </c>
      <c r="C555">
        <v>135</v>
      </c>
    </row>
    <row r="556" spans="2:3" x14ac:dyDescent="0.2">
      <c r="B556" t="s">
        <v>20</v>
      </c>
      <c r="C556">
        <v>140</v>
      </c>
    </row>
    <row r="557" spans="2:3" x14ac:dyDescent="0.2">
      <c r="B557" t="s">
        <v>20</v>
      </c>
      <c r="C557">
        <v>92</v>
      </c>
    </row>
    <row r="558" spans="2:3" x14ac:dyDescent="0.2">
      <c r="B558" t="s">
        <v>20</v>
      </c>
      <c r="C558">
        <v>1015</v>
      </c>
    </row>
    <row r="559" spans="2:3" x14ac:dyDescent="0.2">
      <c r="B559" t="s">
        <v>20</v>
      </c>
      <c r="C559">
        <v>323</v>
      </c>
    </row>
    <row r="560" spans="2:3" x14ac:dyDescent="0.2">
      <c r="B560" t="s">
        <v>20</v>
      </c>
      <c r="C560">
        <v>2326</v>
      </c>
    </row>
    <row r="561" spans="2:3" x14ac:dyDescent="0.2">
      <c r="B561" t="s">
        <v>20</v>
      </c>
      <c r="C561">
        <v>381</v>
      </c>
    </row>
    <row r="562" spans="2:3" x14ac:dyDescent="0.2">
      <c r="B562" t="s">
        <v>20</v>
      </c>
      <c r="C562">
        <v>480</v>
      </c>
    </row>
    <row r="563" spans="2:3" x14ac:dyDescent="0.2">
      <c r="B563" t="s">
        <v>20</v>
      </c>
      <c r="C563">
        <v>226</v>
      </c>
    </row>
    <row r="564" spans="2:3" x14ac:dyDescent="0.2">
      <c r="B564" t="s">
        <v>20</v>
      </c>
      <c r="C564">
        <v>241</v>
      </c>
    </row>
    <row r="565" spans="2:3" x14ac:dyDescent="0.2">
      <c r="B565" t="s">
        <v>20</v>
      </c>
      <c r="C565">
        <v>132</v>
      </c>
    </row>
    <row r="566" spans="2:3" x14ac:dyDescent="0.2">
      <c r="B566" t="s">
        <v>20</v>
      </c>
      <c r="C566">
        <v>2043</v>
      </c>
    </row>
  </sheetData>
  <conditionalFormatting sqref="B1:B1048141">
    <cfRule type="containsText" dxfId="12" priority="6" operator="containsText" text="canceled">
      <formula>NOT(ISERROR(SEARCH("canceled",B1)))</formula>
    </cfRule>
    <cfRule type="containsText" dxfId="11" priority="7" operator="containsText" text="live">
      <formula>NOT(ISERROR(SEARCH("live",B1)))</formula>
    </cfRule>
    <cfRule type="containsText" dxfId="10" priority="8" operator="containsText" text="failed">
      <formula>NOT(ISERROR(SEARCH("failed",B1)))</formula>
    </cfRule>
    <cfRule type="containsText" dxfId="9" priority="9" operator="containsText" text="successful">
      <formula>NOT(ISERROR(SEARCH("successful",B1)))</formula>
    </cfRule>
  </conditionalFormatting>
  <conditionalFormatting sqref="F2">
    <cfRule type="containsText" dxfId="8" priority="5" operator="containsText" text="sucessfull">
      <formula>NOT(ISERROR(SEARCH("sucessfull",F2)))</formula>
    </cfRule>
  </conditionalFormatting>
  <conditionalFormatting sqref="F1:F1047940">
    <cfRule type="containsText" dxfId="7" priority="1" operator="containsText" text="canceled">
      <formula>NOT(ISERROR(SEARCH("canceled",F1)))</formula>
    </cfRule>
    <cfRule type="containsText" dxfId="6" priority="2" operator="containsText" text="live">
      <formula>NOT(ISERROR(SEARCH("live",F1)))</formula>
    </cfRule>
    <cfRule type="containsText" dxfId="5" priority="3" operator="containsText" text="failed">
      <formula>NOT(ISERROR(SEARCH("failed",F1)))</formula>
    </cfRule>
    <cfRule type="containsText" dxfId="4" priority="4" operator="containsText" text="successful">
      <formula>NOT(ISERROR(SEARCH("successful",F1)))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Stacked Bar Graph</vt:lpstr>
      <vt:lpstr>Sub-category </vt:lpstr>
      <vt:lpstr>LineGraph</vt:lpstr>
      <vt:lpstr>Outcomes_Based on Goal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Rodrigo Zepeda</cp:lastModifiedBy>
  <dcterms:created xsi:type="dcterms:W3CDTF">2021-09-29T18:52:28Z</dcterms:created>
  <dcterms:modified xsi:type="dcterms:W3CDTF">2023-02-20T07:25:58Z</dcterms:modified>
</cp:coreProperties>
</file>