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hanarinemrihavenith/Desktop/Manuscripts/Submitted/2023-10 Breathwork CO2/Source Excels/"/>
    </mc:Choice>
  </mc:AlternateContent>
  <xr:revisionPtr revIDLastSave="0" documentId="13_ncr:1_{F6CC76BA-3DAA-2B44-BE98-D059CCE17D0A}" xr6:coauthVersionLast="47" xr6:coauthVersionMax="47" xr10:uidLastSave="{00000000-0000-0000-0000-000000000000}"/>
  <bookViews>
    <workbookView xWindow="540" yWindow="760" windowWidth="27220" windowHeight="9580" activeTab="3" xr2:uid="{8742850E-6DAA-7C43-8CF6-BA502FC3C96C}"/>
  </bookViews>
  <sheets>
    <sheet name="Psilocybin" sheetId="1" r:id="rId1"/>
    <sheet name="MDMA" sheetId="4" r:id="rId2"/>
    <sheet name="LSD" sheetId="5" r:id="rId3"/>
    <sheet name="Placebo" sheetId="6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C7" i="5"/>
  <c r="I7" i="5"/>
  <c r="J2" i="5"/>
  <c r="J3" i="5"/>
  <c r="J4" i="5"/>
  <c r="J5" i="5"/>
  <c r="J7" i="5"/>
  <c r="K2" i="5"/>
  <c r="K3" i="5"/>
  <c r="K4" i="5"/>
  <c r="K5" i="5"/>
  <c r="K7" i="5"/>
  <c r="L2" i="5"/>
  <c r="L3" i="5"/>
  <c r="L4" i="5"/>
  <c r="L5" i="5"/>
  <c r="L7" i="5"/>
  <c r="M7" i="5"/>
  <c r="M7" i="4"/>
  <c r="J3" i="4"/>
  <c r="I2" i="4"/>
  <c r="I3" i="4"/>
  <c r="I4" i="4"/>
  <c r="C7" i="4"/>
  <c r="I7" i="4"/>
  <c r="J2" i="4"/>
  <c r="J4" i="4"/>
  <c r="J7" i="4"/>
  <c r="K2" i="4"/>
  <c r="K3" i="4"/>
  <c r="K4" i="4"/>
  <c r="K7" i="4"/>
  <c r="L2" i="4"/>
  <c r="L3" i="4"/>
  <c r="L4" i="4"/>
  <c r="L7" i="4"/>
  <c r="I2" i="1"/>
  <c r="I3" i="1"/>
  <c r="I4" i="1"/>
  <c r="I5" i="1"/>
  <c r="C7" i="1"/>
  <c r="I7" i="1"/>
  <c r="J2" i="1"/>
  <c r="J3" i="1"/>
  <c r="J4" i="1"/>
  <c r="J5" i="1"/>
  <c r="J7" i="1"/>
  <c r="K2" i="1"/>
  <c r="K3" i="1"/>
  <c r="K4" i="1"/>
  <c r="K5" i="1"/>
  <c r="K7" i="1"/>
  <c r="L2" i="1"/>
  <c r="L3" i="1"/>
  <c r="L4" i="1"/>
  <c r="L5" i="1"/>
  <c r="L7" i="1"/>
  <c r="M7" i="1"/>
</calcChain>
</file>

<file path=xl/sharedStrings.xml><?xml version="1.0" encoding="utf-8"?>
<sst xmlns="http://schemas.openxmlformats.org/spreadsheetml/2006/main" count="60" uniqueCount="28">
  <si>
    <t>Paper</t>
  </si>
  <si>
    <t xml:space="preserve">N </t>
  </si>
  <si>
    <t>20mg/70kg</t>
  </si>
  <si>
    <t>Dose/Placebo type</t>
  </si>
  <si>
    <t>ineffability</t>
  </si>
  <si>
    <t>mystical</t>
  </si>
  <si>
    <t>pos mood</t>
  </si>
  <si>
    <t>transcendence</t>
  </si>
  <si>
    <t>Barsuglia 2018</t>
  </si>
  <si>
    <t>Griffiths 2016</t>
  </si>
  <si>
    <t>0.22-0.3mg/kg</t>
  </si>
  <si>
    <t>Nicholas 2018</t>
  </si>
  <si>
    <t>0.3mg/kg</t>
  </si>
  <si>
    <t>Carbonaro 2018</t>
  </si>
  <si>
    <t>sums</t>
  </si>
  <si>
    <t>Holze 2020</t>
  </si>
  <si>
    <t>125mg oral</t>
  </si>
  <si>
    <t>Schmid 2021</t>
  </si>
  <si>
    <t>https://pubmed.ncbi.nlm.nih.gov/31733631/</t>
  </si>
  <si>
    <t>https://pubmed.ncbi.nlm.nih.gov/33853422/</t>
  </si>
  <si>
    <t>https://pubmed.ncbi.nlm.nih.gov/27714429/</t>
  </si>
  <si>
    <t>100microg oral</t>
  </si>
  <si>
    <t>Holze 2021</t>
  </si>
  <si>
    <t>N </t>
  </si>
  <si>
    <t>Wiessner 2023</t>
  </si>
  <si>
    <t>alcohol solution</t>
  </si>
  <si>
    <t>Carbonaro 2018 </t>
  </si>
  <si>
    <t>lactose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</si>
</sst>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009FC-A5EE-D546-9290-A0DD036972A0}">
  <dimension ref="A1:M7"/>
  <sheetViews>
    <sheetView zoomScale="101" workbookViewId="0">
      <selection activeCell="M9" sqref="A1:M9"/>
    </sheetView>
  </sheetViews>
  <sheetFormatPr baseColWidth="10" defaultRowHeight="16" x14ac:dyDescent="0.2"/>
  <sheetData>
    <row r="1" spans="1:13" x14ac:dyDescent="0.2">
      <c r="A1" t="s">
        <v>0</v>
      </c>
      <c r="B1" t="s">
        <v>3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I1" t="s">
        <v>14</v>
      </c>
    </row>
    <row r="2" spans="1:13" x14ac:dyDescent="0.2">
      <c r="A2" t="s">
        <v>8</v>
      </c>
      <c r="B2" t="s">
        <v>2</v>
      </c>
      <c r="C2">
        <v>18</v>
      </c>
      <c r="D2" s="1">
        <v>78.5</v>
      </c>
      <c r="E2">
        <v>66.900000000000006</v>
      </c>
      <c r="F2">
        <v>72.2</v>
      </c>
      <c r="G2">
        <v>69.099999999999994</v>
      </c>
      <c r="I2">
        <f>D2*C2</f>
        <v>1413</v>
      </c>
      <c r="J2">
        <f>E2*C2</f>
        <v>1204.2</v>
      </c>
      <c r="K2">
        <f>F2*C2</f>
        <v>1299.6000000000001</v>
      </c>
      <c r="L2">
        <f>G2*C2</f>
        <v>1243.8</v>
      </c>
    </row>
    <row r="3" spans="1:13" x14ac:dyDescent="0.2">
      <c r="A3" t="s">
        <v>9</v>
      </c>
      <c r="B3" t="s">
        <v>10</v>
      </c>
      <c r="C3">
        <v>50</v>
      </c>
      <c r="D3" s="1">
        <v>74.5</v>
      </c>
      <c r="E3">
        <v>59.6</v>
      </c>
      <c r="F3">
        <v>69.8</v>
      </c>
      <c r="G3">
        <v>62.1</v>
      </c>
      <c r="I3">
        <f>D3*C3</f>
        <v>3725</v>
      </c>
      <c r="J3">
        <f t="shared" ref="J3:J5" si="0">E3*C3</f>
        <v>2980</v>
      </c>
      <c r="K3">
        <f t="shared" ref="K3:K5" si="1">F3*C3</f>
        <v>3490</v>
      </c>
      <c r="L3">
        <f t="shared" ref="L3:L5" si="2">G3*C3</f>
        <v>3105</v>
      </c>
    </row>
    <row r="4" spans="1:13" x14ac:dyDescent="0.2">
      <c r="A4" t="s">
        <v>11</v>
      </c>
      <c r="B4" t="s">
        <v>12</v>
      </c>
      <c r="C4">
        <v>12</v>
      </c>
      <c r="D4" s="1">
        <v>73</v>
      </c>
      <c r="E4">
        <v>53</v>
      </c>
      <c r="F4">
        <v>68</v>
      </c>
      <c r="G4">
        <v>54</v>
      </c>
      <c r="I4">
        <f>D4*C4</f>
        <v>876</v>
      </c>
      <c r="J4">
        <f t="shared" si="0"/>
        <v>636</v>
      </c>
      <c r="K4">
        <f t="shared" si="1"/>
        <v>816</v>
      </c>
      <c r="L4">
        <f t="shared" si="2"/>
        <v>648</v>
      </c>
    </row>
    <row r="5" spans="1:13" x14ac:dyDescent="0.2">
      <c r="A5" t="s">
        <v>13</v>
      </c>
      <c r="B5" t="s">
        <v>2</v>
      </c>
      <c r="C5">
        <v>20</v>
      </c>
      <c r="D5" s="1">
        <v>66.3</v>
      </c>
      <c r="E5">
        <v>48.5</v>
      </c>
      <c r="F5">
        <v>60.5</v>
      </c>
      <c r="G5">
        <v>51.5</v>
      </c>
      <c r="I5">
        <f>D5*C5</f>
        <v>1326</v>
      </c>
      <c r="J5">
        <f t="shared" si="0"/>
        <v>970</v>
      </c>
      <c r="K5">
        <f t="shared" si="1"/>
        <v>1210</v>
      </c>
      <c r="L5">
        <f t="shared" si="2"/>
        <v>1030</v>
      </c>
    </row>
    <row r="7" spans="1:13" x14ac:dyDescent="0.2">
      <c r="C7">
        <f>SUM(C2:C5)</f>
        <v>100</v>
      </c>
      <c r="I7">
        <f>SUM(I2:I5)/C7</f>
        <v>73.400000000000006</v>
      </c>
      <c r="J7">
        <f>SUM(J2:J5)/C7</f>
        <v>57.902000000000001</v>
      </c>
      <c r="K7">
        <f>SUM(K2:K5)/C7</f>
        <v>68.156000000000006</v>
      </c>
      <c r="L7">
        <f>SUM(L2:L5)/C7</f>
        <v>60.268000000000001</v>
      </c>
      <c r="M7">
        <f>AVERAGE(I7:L7)</f>
        <v>64.9315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0254-24D9-024B-BD88-E19F2AB92F61}">
  <dimension ref="A1:O7"/>
  <sheetViews>
    <sheetView workbookViewId="0">
      <selection activeCell="O4" sqref="O4"/>
    </sheetView>
  </sheetViews>
  <sheetFormatPr baseColWidth="10" defaultRowHeight="16" x14ac:dyDescent="0.2"/>
  <sheetData>
    <row r="1" spans="1:15" x14ac:dyDescent="0.2">
      <c r="A1" t="s">
        <v>0</v>
      </c>
      <c r="B1" t="s">
        <v>3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I1" t="s">
        <v>14</v>
      </c>
    </row>
    <row r="2" spans="1:15" x14ac:dyDescent="0.2">
      <c r="A2" t="s">
        <v>15</v>
      </c>
      <c r="B2" t="s">
        <v>16</v>
      </c>
      <c r="C2">
        <v>28</v>
      </c>
      <c r="D2" s="1">
        <v>23</v>
      </c>
      <c r="E2">
        <v>7.2</v>
      </c>
      <c r="F2">
        <v>27</v>
      </c>
      <c r="G2">
        <v>11</v>
      </c>
      <c r="I2">
        <f>D2*C2</f>
        <v>644</v>
      </c>
      <c r="J2">
        <f>E2*C2</f>
        <v>201.6</v>
      </c>
      <c r="K2">
        <f>F2*C2</f>
        <v>756</v>
      </c>
      <c r="L2">
        <f>G2*C2</f>
        <v>308</v>
      </c>
      <c r="O2" t="s">
        <v>18</v>
      </c>
    </row>
    <row r="3" spans="1:15" x14ac:dyDescent="0.2">
      <c r="A3" t="s">
        <v>17</v>
      </c>
      <c r="B3" t="s">
        <v>16</v>
      </c>
      <c r="C3">
        <v>9</v>
      </c>
      <c r="D3" s="1">
        <v>47</v>
      </c>
      <c r="E3">
        <v>29</v>
      </c>
      <c r="F3">
        <v>36</v>
      </c>
      <c r="G3">
        <v>29</v>
      </c>
      <c r="I3">
        <f>D3*C3</f>
        <v>423</v>
      </c>
      <c r="J3">
        <f>E3*C3</f>
        <v>261</v>
      </c>
      <c r="K3">
        <f t="shared" ref="K3:K4" si="0">F3*C3</f>
        <v>324</v>
      </c>
      <c r="L3">
        <f t="shared" ref="L3:L4" si="1">G3*C3</f>
        <v>261</v>
      </c>
      <c r="O3" t="s">
        <v>19</v>
      </c>
    </row>
    <row r="4" spans="1:15" x14ac:dyDescent="0.2">
      <c r="A4" t="s">
        <v>17</v>
      </c>
      <c r="B4" t="s">
        <v>16</v>
      </c>
      <c r="C4">
        <v>164</v>
      </c>
      <c r="D4" s="1">
        <v>23</v>
      </c>
      <c r="E4">
        <v>7.2</v>
      </c>
      <c r="F4">
        <v>28</v>
      </c>
      <c r="G4">
        <v>11</v>
      </c>
      <c r="I4">
        <f>D4*C4</f>
        <v>3772</v>
      </c>
      <c r="J4">
        <f t="shared" ref="J4" si="2">E4*C4</f>
        <v>1180.8</v>
      </c>
      <c r="K4">
        <f t="shared" si="0"/>
        <v>4592</v>
      </c>
      <c r="L4">
        <f t="shared" si="1"/>
        <v>1804</v>
      </c>
      <c r="O4" t="s">
        <v>20</v>
      </c>
    </row>
    <row r="5" spans="1:15" x14ac:dyDescent="0.2">
      <c r="D5" s="1"/>
    </row>
    <row r="7" spans="1:15" x14ac:dyDescent="0.2">
      <c r="C7">
        <f>SUM(C2:C5)</f>
        <v>201</v>
      </c>
      <c r="I7">
        <f>SUM(I2:I5)/C7</f>
        <v>24.074626865671643</v>
      </c>
      <c r="J7">
        <f>SUM(J2:J5)/C7</f>
        <v>8.1761194029850746</v>
      </c>
      <c r="K7">
        <f>SUM(K2:K5)/C7</f>
        <v>28.218905472636816</v>
      </c>
      <c r="L7">
        <f>SUM(L2:L5)/C7</f>
        <v>11.805970149253731</v>
      </c>
      <c r="M7">
        <f>AVERAGE(I7:L7)</f>
        <v>18.068905472636814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AD2E-2188-B14C-879E-E69A31A4F657}">
  <dimension ref="A1:M7"/>
  <sheetViews>
    <sheetView workbookViewId="0">
      <selection activeCell="G6" sqref="G6"/>
    </sheetView>
  </sheetViews>
  <sheetFormatPr baseColWidth="10" defaultRowHeight="16" x14ac:dyDescent="0.2"/>
  <sheetData>
    <row r="1" spans="1:13" x14ac:dyDescent="0.2">
      <c r="A1" t="s">
        <v>0</v>
      </c>
      <c r="B1" t="s">
        <v>3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I1" t="s">
        <v>14</v>
      </c>
    </row>
    <row r="2" spans="1:13" x14ac:dyDescent="0.2">
      <c r="A2" t="s">
        <v>15</v>
      </c>
      <c r="B2" t="s">
        <v>21</v>
      </c>
      <c r="C2">
        <v>28</v>
      </c>
      <c r="D2" s="1">
        <v>76</v>
      </c>
      <c r="E2">
        <v>37</v>
      </c>
      <c r="F2">
        <v>45</v>
      </c>
      <c r="G2">
        <v>65</v>
      </c>
      <c r="I2">
        <f>D2*C2</f>
        <v>2128</v>
      </c>
      <c r="J2">
        <f>E2*C2</f>
        <v>1036</v>
      </c>
      <c r="K2">
        <f>F2*C2</f>
        <v>1260</v>
      </c>
      <c r="L2">
        <f>G2*C2</f>
        <v>1820</v>
      </c>
    </row>
    <row r="3" spans="1:13" x14ac:dyDescent="0.2">
      <c r="A3" t="s">
        <v>17</v>
      </c>
      <c r="B3" t="s">
        <v>21</v>
      </c>
      <c r="C3">
        <v>11</v>
      </c>
      <c r="D3" s="1">
        <v>74</v>
      </c>
      <c r="E3">
        <v>43</v>
      </c>
      <c r="F3">
        <v>62</v>
      </c>
      <c r="G3">
        <v>62</v>
      </c>
      <c r="I3">
        <f>D3*C3</f>
        <v>814</v>
      </c>
      <c r="J3">
        <f t="shared" ref="J3:J5" si="0">E3*C3</f>
        <v>473</v>
      </c>
      <c r="K3">
        <f t="shared" ref="K3:K5" si="1">F3*C3</f>
        <v>682</v>
      </c>
      <c r="L3">
        <f t="shared" ref="L3:L5" si="2">G3*C3</f>
        <v>682</v>
      </c>
    </row>
    <row r="4" spans="1:13" x14ac:dyDescent="0.2">
      <c r="A4" t="s">
        <v>17</v>
      </c>
      <c r="B4" t="s">
        <v>21</v>
      </c>
      <c r="C4">
        <v>24</v>
      </c>
      <c r="D4" s="1">
        <v>76</v>
      </c>
      <c r="E4">
        <v>37</v>
      </c>
      <c r="F4">
        <v>45</v>
      </c>
      <c r="G4">
        <v>65</v>
      </c>
      <c r="I4">
        <f>D4*C4</f>
        <v>1824</v>
      </c>
      <c r="J4">
        <f t="shared" si="0"/>
        <v>888</v>
      </c>
      <c r="K4">
        <f t="shared" si="1"/>
        <v>1080</v>
      </c>
      <c r="L4">
        <f t="shared" si="2"/>
        <v>1560</v>
      </c>
    </row>
    <row r="5" spans="1:13" x14ac:dyDescent="0.2">
      <c r="A5" t="s">
        <v>22</v>
      </c>
      <c r="B5" t="s">
        <v>21</v>
      </c>
      <c r="C5">
        <v>16</v>
      </c>
      <c r="D5" s="1">
        <v>71</v>
      </c>
      <c r="E5">
        <v>28</v>
      </c>
      <c r="F5">
        <v>42</v>
      </c>
      <c r="G5">
        <v>47</v>
      </c>
      <c r="I5">
        <f>D5*C5</f>
        <v>1136</v>
      </c>
      <c r="J5">
        <f t="shared" si="0"/>
        <v>448</v>
      </c>
      <c r="K5">
        <f t="shared" si="1"/>
        <v>672</v>
      </c>
      <c r="L5">
        <f t="shared" si="2"/>
        <v>752</v>
      </c>
    </row>
    <row r="7" spans="1:13" x14ac:dyDescent="0.2">
      <c r="C7">
        <f>SUM(C2:C5)</f>
        <v>79</v>
      </c>
      <c r="I7">
        <f>SUM(I2:I5)/C7</f>
        <v>74.708860759493675</v>
      </c>
      <c r="J7">
        <f>SUM(J2:J5)/C7</f>
        <v>36.0126582278481</v>
      </c>
      <c r="K7">
        <f>SUM(K2:K5)/C7</f>
        <v>46.759493670886073</v>
      </c>
      <c r="L7">
        <f>SUM(L2:L5)/C7</f>
        <v>60.936708860759495</v>
      </c>
      <c r="M7">
        <f>AVERAGE(I7:L7)</f>
        <v>54.60443037974683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A8B31-4234-0749-8294-11D545AED27E}">
  <dimension ref="A1:M7"/>
  <sheetViews>
    <sheetView tabSelected="1" workbookViewId="0">
      <selection sqref="A1:M7"/>
    </sheetView>
  </sheetViews>
  <sheetFormatPr baseColWidth="10" defaultRowHeight="16" x14ac:dyDescent="0.2"/>
  <sheetData>
    <row r="1" spans="1:13" x14ac:dyDescent="0.2">
      <c r="A1" t="s">
        <v>0</v>
      </c>
      <c r="B1" t="s">
        <v>3</v>
      </c>
      <c r="C1" t="s">
        <v>23</v>
      </c>
      <c r="D1" t="s">
        <v>4</v>
      </c>
      <c r="E1" t="s">
        <v>5</v>
      </c>
      <c r="F1" t="s">
        <v>6</v>
      </c>
      <c r="G1" t="s">
        <v>7</v>
      </c>
    </row>
    <row r="2" spans="1:13" x14ac:dyDescent="0.2">
      <c r="A2" t="s">
        <v>24</v>
      </c>
      <c r="B2" t="s">
        <v>25</v>
      </c>
      <c r="C2">
        <v>24</v>
      </c>
      <c r="D2">
        <v>7.8</v>
      </c>
      <c r="E2">
        <v>3.1</v>
      </c>
      <c r="F2">
        <v>15.4</v>
      </c>
      <c r="G2">
        <v>4.8</v>
      </c>
      <c r="I2">
        <v>187.2</v>
      </c>
      <c r="J2">
        <v>74.400000000000006</v>
      </c>
      <c r="K2">
        <v>369.6</v>
      </c>
      <c r="L2">
        <v>115.2</v>
      </c>
    </row>
    <row r="3" spans="1:13" x14ac:dyDescent="0.2">
      <c r="A3" t="s">
        <v>26</v>
      </c>
      <c r="B3" t="s">
        <v>27</v>
      </c>
      <c r="C3">
        <v>20</v>
      </c>
      <c r="D3">
        <v>4.7</v>
      </c>
      <c r="E3">
        <v>6.5</v>
      </c>
      <c r="F3">
        <v>15.8</v>
      </c>
      <c r="G3">
        <v>6.3</v>
      </c>
      <c r="I3">
        <v>94</v>
      </c>
      <c r="J3">
        <v>130</v>
      </c>
      <c r="K3">
        <v>316</v>
      </c>
      <c r="L3">
        <v>126</v>
      </c>
    </row>
    <row r="5" spans="1:13" x14ac:dyDescent="0.2">
      <c r="C5">
        <v>44</v>
      </c>
    </row>
    <row r="7" spans="1:13" x14ac:dyDescent="0.2">
      <c r="I7">
        <v>6.3909090900000001</v>
      </c>
      <c r="J7">
        <v>4.6454545500000002</v>
      </c>
      <c r="K7">
        <v>15.581818200000001</v>
      </c>
      <c r="L7">
        <v>5.4818181800000003</v>
      </c>
      <c r="M7">
        <v>8.0250000000000004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Psilocybin</vt:lpstr>
      <vt:lpstr>MDMA</vt:lpstr>
      <vt:lpstr>LSD</vt:lpstr>
      <vt:lpstr>Placebo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marthanari.havenith@gmail.com</dc:creator>
  <cp:lastModifiedBy>Martha Havenith</cp:lastModifiedBy>
  <dcterms:created xsi:type="dcterms:W3CDTF">2023-12-13T22:05:25Z</dcterms:created>
  <dcterms:modified xsi:type="dcterms:W3CDTF">2024-11-10T22:52:13Z</dcterms:modified>
</cp:coreProperties>
</file>